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2\Podklady OUC\"/>
    </mc:Choice>
  </mc:AlternateContent>
  <xr:revisionPtr revIDLastSave="0" documentId="13_ncr:1_{CF0E81A1-5C38-42E9-9022-AE608D611874}" xr6:coauthVersionLast="36" xr6:coauthVersionMax="36" xr10:uidLastSave="{00000000-0000-0000-0000-000000000000}"/>
  <bookViews>
    <workbookView xWindow="480" yWindow="90" windowWidth="15180" windowHeight="10890" xr2:uid="{00000000-000D-0000-FFFF-FFFF00000000}"/>
  </bookViews>
  <sheets>
    <sheet name="Testy věcné správnosti" sheetId="1" r:id="rId1"/>
    <sheet name="výpočet závazky" sheetId="11" r:id="rId2"/>
    <sheet name="výpočet pohl." sheetId="3" r:id="rId3"/>
  </sheets>
  <calcPr calcId="191029"/>
</workbook>
</file>

<file path=xl/calcChain.xml><?xml version="1.0" encoding="utf-8"?>
<calcChain xmlns="http://schemas.openxmlformats.org/spreadsheetml/2006/main">
  <c r="C140" i="1" l="1"/>
  <c r="C155" i="1" s="1"/>
  <c r="C165" i="1" s="1"/>
  <c r="C139" i="1"/>
  <c r="C162" i="1" s="1"/>
  <c r="C166" i="1" s="1"/>
  <c r="F27" i="11"/>
  <c r="B28" i="11"/>
  <c r="B44" i="11" s="1"/>
  <c r="B27" i="11"/>
  <c r="B51" i="11" s="1"/>
  <c r="C167" i="1" l="1"/>
  <c r="C141" i="1"/>
  <c r="B53" i="11"/>
  <c r="C75" i="1" l="1"/>
  <c r="C110" i="1" s="1"/>
  <c r="C74" i="1"/>
  <c r="C109" i="1" s="1"/>
  <c r="E65" i="3"/>
  <c r="D66" i="3"/>
  <c r="C65" i="3"/>
  <c r="C67" i="3" s="1"/>
  <c r="K48" i="3"/>
  <c r="I47" i="3"/>
  <c r="I46" i="3"/>
  <c r="N43" i="3"/>
  <c r="M43" i="3"/>
  <c r="L43" i="3"/>
  <c r="K43" i="3"/>
  <c r="C25" i="3"/>
  <c r="E24" i="3"/>
  <c r="E66" i="3" s="1"/>
  <c r="D24" i="3"/>
  <c r="C24" i="3"/>
  <c r="C66" i="3" s="1"/>
  <c r="E23" i="3"/>
  <c r="E25" i="3" s="1"/>
  <c r="D23" i="3"/>
  <c r="D65" i="3" s="1"/>
  <c r="C23" i="3"/>
  <c r="C111" i="1" l="1"/>
  <c r="C76" i="1"/>
  <c r="K44" i="3"/>
  <c r="D67" i="3"/>
  <c r="D25" i="3"/>
  <c r="E67" i="3"/>
  <c r="F13" i="11" l="1"/>
  <c r="I12" i="11"/>
  <c r="B29" i="11" l="1"/>
  <c r="C46" i="1"/>
  <c r="C186" i="1" l="1"/>
  <c r="C45" i="1" l="1"/>
  <c r="C47" i="1" l="1"/>
  <c r="C50" i="1" s="1"/>
  <c r="C174" i="1" l="1"/>
  <c r="C179" i="1" s="1"/>
  <c r="C27" i="1"/>
  <c r="C31" i="1" s="1"/>
  <c r="C13" i="1"/>
</calcChain>
</file>

<file path=xl/sharedStrings.xml><?xml version="1.0" encoding="utf-8"?>
<sst xmlns="http://schemas.openxmlformats.org/spreadsheetml/2006/main" count="310" uniqueCount="214">
  <si>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</si>
  <si>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</si>
  <si>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</si>
  <si>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</si>
  <si>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</si>
  <si>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</si>
  <si>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</si>
  <si>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</si>
  <si>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</si>
  <si>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</si>
  <si>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</si>
  <si>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</si>
  <si>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</si>
  <si>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</si>
  <si>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</si>
  <si>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</si>
  <si>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</si>
  <si>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</si>
  <si>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</si>
  <si>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</si>
  <si>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</si>
  <si>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</si>
  <si>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</si>
  <si>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</si>
  <si>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</si>
  <si>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</si>
  <si>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</si>
  <si>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</si>
  <si>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</si>
  <si>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</si>
  <si>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</si>
  <si>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</si>
  <si>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</si>
  <si>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</si>
  <si>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</si>
  <si>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</si>
  <si>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</si>
  <si>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503</t>
  </si>
  <si>
    <t>Strana MD účtu 527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</si>
  <si>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</si>
  <si>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</si>
  <si>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</si>
  <si>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</si>
  <si>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</si>
  <si>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</si>
  <si>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</si>
  <si>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</si>
  <si>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</si>
  <si>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</si>
  <si>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</si>
  <si>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</si>
  <si>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</si>
  <si>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</si>
  <si>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</si>
  <si>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</si>
  <si>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</si>
  <si>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</si>
  <si>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</si>
  <si>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</si>
  <si>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</si>
  <si>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</si>
  <si>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</si>
  <si>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</si>
  <si>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</si>
  <si>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f)</t>
  </si>
  <si>
    <t>Test dotací investičních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</si>
  <si>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</si>
  <si>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</si>
  <si>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</si>
  <si>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</si>
  <si>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</si>
  <si>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</si>
  <si>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</si>
  <si>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</si>
  <si>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</si>
  <si>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Strana D účtu 67120001</t>
  </si>
  <si>
    <t>Obrat strany D účtu 321 - snížený o obrat strany MD 389</t>
  </si>
  <si>
    <t>501 12 xxx</t>
  </si>
  <si>
    <t>501 13 190</t>
  </si>
  <si>
    <t>501 60 002</t>
  </si>
  <si>
    <t>Strana D účtu 383 00 007 (MD 311)</t>
  </si>
  <si>
    <t>Strana D účtu 383 01 KH (MD 311)</t>
  </si>
  <si>
    <t>Strana D účtu 521 refundace (MD 311)</t>
  </si>
  <si>
    <t>Strana D účtu 524 refundace (MD 311)</t>
  </si>
  <si>
    <t>Strana D účtu 549 10 005 (MD 311)</t>
  </si>
  <si>
    <t>018 MD</t>
  </si>
  <si>
    <t>celkem strana MD</t>
  </si>
  <si>
    <t>celkem strana D</t>
  </si>
  <si>
    <t>385 MD (6XX)</t>
  </si>
  <si>
    <t>389 MD (602)</t>
  </si>
  <si>
    <t>388 MD (602)</t>
  </si>
  <si>
    <t>STRANA D</t>
  </si>
  <si>
    <r>
      <t xml:space="preserve">Obrat strany D účtu </t>
    </r>
    <r>
      <rPr>
        <strike/>
        <sz val="10"/>
        <rFont val="Arial CE"/>
        <charset val="238"/>
      </rPr>
      <t xml:space="preserve">403 </t>
    </r>
    <r>
      <rPr>
        <sz val="10"/>
        <rFont val="Arial CE"/>
        <charset val="238"/>
      </rPr>
      <t xml:space="preserve"> 40100001</t>
    </r>
  </si>
  <si>
    <t>Obrat strany MD účtu 374 - analytika investičních dotací</t>
  </si>
  <si>
    <t>STRANA MD</t>
  </si>
  <si>
    <t>Strana MD účtu 502 (bez vedl.čin)</t>
  </si>
  <si>
    <t>Strana MD účtu 511 (bez VC)</t>
  </si>
  <si>
    <t>Strana MD účtu 518 (bez VC)</t>
  </si>
  <si>
    <t>401 02 D dary</t>
  </si>
  <si>
    <t>028 MD</t>
  </si>
  <si>
    <t>Strana D účtu 384 poplatky za vjezd 12.19 (241, 261)</t>
  </si>
  <si>
    <t>Obrat strany D účtu 67x (67101007, 67101000)</t>
  </si>
  <si>
    <t>Strana MD účtu 401 xx</t>
  </si>
  <si>
    <t>bezúplatné předání (401x08,07)</t>
  </si>
  <si>
    <t>378 MD (647) směnna UP</t>
  </si>
  <si>
    <t>407 MD (664) prodej majetku</t>
  </si>
  <si>
    <t>Strana D účtu 241 (MD 311) DV</t>
  </si>
  <si>
    <t xml:space="preserve">Obrat strany D 507 </t>
  </si>
  <si>
    <t>ROZDÍL</t>
  </si>
  <si>
    <t>383 - zůstatek (5xx x 383) D</t>
  </si>
  <si>
    <t>389 - zůstatek (5 xx x 389) D</t>
  </si>
  <si>
    <t>Strana MD vybraných účtů 501 - vybrané účty</t>
  </si>
  <si>
    <t>401 12 D bezúplatný převod</t>
  </si>
  <si>
    <t>551 MD - odečíst VČ</t>
  </si>
  <si>
    <t>558 MD - odečíst VČ</t>
  </si>
  <si>
    <t>501 18 003,004,009</t>
  </si>
  <si>
    <t>Strana D účtu 649 (MD 311,384)</t>
  </si>
  <si>
    <t>261 MD (6xx) - vybrané účty</t>
  </si>
  <si>
    <t>241 MD (6xx) - vybrané účty</t>
  </si>
  <si>
    <t>395 MD (60x)</t>
  </si>
  <si>
    <t>042 07 024 - zmařená investice</t>
  </si>
  <si>
    <t>132 MD - přeúčtování TL 383 90- (132x132)</t>
  </si>
  <si>
    <t>132 MD - 132 x 132 potraviny</t>
  </si>
  <si>
    <t>538 (FP)</t>
  </si>
  <si>
    <t>512 (FP)</t>
  </si>
  <si>
    <t>547 (FP)</t>
  </si>
  <si>
    <t>ID-2022-02-000393 - vrovnání účtu 401 00 001 x 401 00 000</t>
  </si>
  <si>
    <t>ID-2022-02-000848</t>
  </si>
  <si>
    <t>ID-2022-02-000339 - změna zdrojů financování</t>
  </si>
  <si>
    <t>BV-2022-01CA-0016(27) - vratka do SR - MD 374</t>
  </si>
  <si>
    <t>Strana MD 547 10 002</t>
  </si>
  <si>
    <t>Strana MD 082 01 - bezúpl.převod</t>
  </si>
  <si>
    <t>Strana D účtu 663 (MD 311,384)</t>
  </si>
  <si>
    <t>512,525,538,547</t>
  </si>
  <si>
    <t>321 D oprava IČO + VZ - PAP</t>
  </si>
  <si>
    <t>41240,47 004 MD (FP)</t>
  </si>
  <si>
    <t>112 MD - bezúplatný převod - respirátory</t>
  </si>
  <si>
    <t>504 95 560</t>
  </si>
  <si>
    <t xml:space="preserve"> 241/602</t>
  </si>
  <si>
    <t xml:space="preserve"> 261/602</t>
  </si>
  <si>
    <t>261/604</t>
  </si>
  <si>
    <t>241/609</t>
  </si>
  <si>
    <t>261/609</t>
  </si>
  <si>
    <t>241/641</t>
  </si>
  <si>
    <t>261</t>
  </si>
  <si>
    <t>241/6xx</t>
  </si>
  <si>
    <t>261/6xx</t>
  </si>
  <si>
    <t>343 42</t>
  </si>
  <si>
    <t>343 43</t>
  </si>
  <si>
    <t>343 90</t>
  </si>
  <si>
    <t>343 91</t>
  </si>
  <si>
    <t>324</t>
  </si>
  <si>
    <t>xxx/343</t>
  </si>
  <si>
    <t>261,331,324 MD (343 D)</t>
  </si>
  <si>
    <t>311/649</t>
  </si>
  <si>
    <t>384/649</t>
  </si>
  <si>
    <t>324 MD (6xx) - vybrané účty (bez 649)</t>
  </si>
  <si>
    <t>331 MD (6xx) - vybrané účty (bez 649)</t>
  </si>
  <si>
    <t>50115020 - preval (381 D)</t>
  </si>
  <si>
    <t xml:space="preserve">331 </t>
  </si>
  <si>
    <t>Test pohledávek</t>
  </si>
  <si>
    <t>Strana D účtu 649</t>
  </si>
  <si>
    <t>Strana D účtu 663</t>
  </si>
  <si>
    <t>383 MD (6xx d)</t>
  </si>
  <si>
    <t xml:space="preserve">384 MD </t>
  </si>
  <si>
    <t>388 md 649</t>
  </si>
  <si>
    <t>389 md 649</t>
  </si>
  <si>
    <t>395 md 649</t>
  </si>
  <si>
    <t>112,132 md 649</t>
  </si>
  <si>
    <t>343 03 md</t>
  </si>
  <si>
    <r>
      <rPr>
        <b/>
        <u/>
        <sz val="10"/>
        <rFont val="Arial"/>
        <family val="2"/>
        <charset val="238"/>
      </rPr>
      <t>2022</t>
    </r>
    <r>
      <rPr>
        <b/>
        <sz val="10"/>
        <rFont val="Arial"/>
        <family val="2"/>
        <charset val="238"/>
      </rPr>
      <t xml:space="preserve"> vše 6xx (vč.649,663)</t>
    </r>
  </si>
  <si>
    <t>314 md</t>
  </si>
  <si>
    <t>321 md</t>
  </si>
  <si>
    <t>501,504 md 6xx</t>
  </si>
  <si>
    <t>5xx,649</t>
  </si>
  <si>
    <t>DAL 6xx (bez 648,671)</t>
  </si>
  <si>
    <t>799 MD</t>
  </si>
  <si>
    <t xml:space="preserve">241 MD </t>
  </si>
  <si>
    <t>112,132 MD</t>
  </si>
  <si>
    <t xml:space="preserve">261 MD </t>
  </si>
  <si>
    <t>314 MD</t>
  </si>
  <si>
    <t>321 MD</t>
  </si>
  <si>
    <t xml:space="preserve">324 MD </t>
  </si>
  <si>
    <t xml:space="preserve">331 MD </t>
  </si>
  <si>
    <t>343 03 MD</t>
  </si>
  <si>
    <t xml:space="preserve">378 MD </t>
  </si>
  <si>
    <t xml:space="preserve">383 MD </t>
  </si>
  <si>
    <t xml:space="preserve">385 MD </t>
  </si>
  <si>
    <t xml:space="preserve">388 MD </t>
  </si>
  <si>
    <t xml:space="preserve">389 MD </t>
  </si>
  <si>
    <t xml:space="preserve">395 MD </t>
  </si>
  <si>
    <t>395 MD (neadr.bonusy)</t>
  </si>
  <si>
    <t>5xx,649 MD</t>
  </si>
  <si>
    <t>501,504 MD</t>
  </si>
  <si>
    <t>Obrat strany MD 507</t>
  </si>
  <si>
    <t>Strana MD účtu 549 celá</t>
  </si>
  <si>
    <t>501 17 190</t>
  </si>
  <si>
    <t>504 90 360 MD (přeúčt.649 D)</t>
  </si>
  <si>
    <t>321 Dal - úhrada DP</t>
  </si>
  <si>
    <t>dal</t>
  </si>
  <si>
    <t>md</t>
  </si>
  <si>
    <t>381 D oprava IČO + VZ - PAP</t>
  </si>
  <si>
    <t>549 MD - OPMČ</t>
  </si>
  <si>
    <t>549 MD - expir.léky, inventariz, přecenění, KDF, VČ</t>
  </si>
  <si>
    <t>Strana MD účtu 513 FP</t>
  </si>
  <si>
    <t>518 md</t>
  </si>
  <si>
    <t>511 md</t>
  </si>
  <si>
    <t>549 md</t>
  </si>
  <si>
    <t>549 MD - viz tabulka</t>
  </si>
  <si>
    <t>501 13 300 MD (přeúčt 649D)</t>
  </si>
  <si>
    <t>501 15 300 MD (přeúčt.649D)</t>
  </si>
  <si>
    <t>MD celkem</t>
  </si>
  <si>
    <t>Dal celkem</t>
  </si>
  <si>
    <t>Vypracovala: Jana Jakšová 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</si>
</sst>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\.\ mmmm\ yyyy"/>
    <numFmt numFmtId="166" formatCode="#,##0.00\ _K_č"/>
  </numFmts>
  <fonts count="21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trike/>
      <sz val="10"/>
      <name val="Arial CE"/>
      <charset val="238"/>
    </font>
    <font>
      <b/>
      <i/>
      <sz val="22"/>
      <name val="Arial CE"/>
      <family val="2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7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6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6" fillId="0" borderId="0" xfId="0" applyFont="1" applyFill="1"/>
    <xf numFmtId="166" fontId="6" fillId="0" borderId="0" xfId="0" applyNumberFormat="1" applyFont="1" applyFill="1"/>
    <xf numFmtId="164" fontId="3" fillId="0" borderId="1" xfId="0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164" fontId="2" fillId="0" borderId="1" xfId="1" applyNumberFormat="1" applyFont="1" applyFill="1" applyBorder="1" applyAlignment="1" applyProtection="1"/>
    <xf numFmtId="166" fontId="6" fillId="0" borderId="0" xfId="0" applyNumberFormat="1" applyFont="1" applyFill="1" applyBorder="1"/>
    <xf numFmtId="166" fontId="2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/>
    <xf numFmtId="0" fontId="6" fillId="0" borderId="0" xfId="0" applyFont="1" applyFill="1" applyBorder="1"/>
    <xf numFmtId="3" fontId="6" fillId="0" borderId="0" xfId="0" applyNumberFormat="1" applyFont="1" applyFill="1" applyBorder="1"/>
    <xf numFmtId="166" fontId="6" fillId="2" borderId="0" xfId="0" applyNumberFormat="1" applyFont="1" applyFill="1"/>
    <xf numFmtId="0" fontId="6" fillId="0" borderId="0" xfId="0" applyFont="1" applyFill="1" applyAlignment="1">
      <alignment horizontal="right"/>
    </xf>
    <xf numFmtId="164" fontId="6" fillId="0" borderId="0" xfId="0" applyNumberFormat="1" applyFont="1" applyFill="1"/>
    <xf numFmtId="0" fontId="13" fillId="0" borderId="0" xfId="0" applyFont="1" applyFill="1"/>
    <xf numFmtId="166" fontId="6" fillId="0" borderId="0" xfId="0" applyNumberFormat="1" applyFont="1" applyFill="1" applyAlignment="1">
      <alignment horizontal="right"/>
    </xf>
    <xf numFmtId="49" fontId="6" fillId="0" borderId="0" xfId="0" applyNumberFormat="1" applyFont="1" applyFill="1"/>
    <xf numFmtId="0" fontId="12" fillId="0" borderId="1" xfId="0" applyNumberFormat="1" applyFont="1" applyFill="1" applyBorder="1" applyAlignment="1" applyProtection="1"/>
    <xf numFmtId="164" fontId="12" fillId="0" borderId="1" xfId="0" applyNumberFormat="1" applyFont="1" applyFill="1" applyBorder="1" applyAlignment="1" applyProtection="1"/>
    <xf numFmtId="164" fontId="6" fillId="0" borderId="0" xfId="0" applyNumberFormat="1" applyFont="1" applyFill="1" applyBorder="1"/>
    <xf numFmtId="4" fontId="6" fillId="0" borderId="0" xfId="0" applyNumberFormat="1" applyFont="1" applyFill="1" applyBorder="1"/>
    <xf numFmtId="4" fontId="14" fillId="0" borderId="0" xfId="0" applyNumberFormat="1" applyFont="1" applyFill="1" applyBorder="1"/>
    <xf numFmtId="0" fontId="6" fillId="0" borderId="0" xfId="0" applyFont="1" applyFill="1" applyAlignment="1">
      <alignment vertical="top" wrapText="1"/>
    </xf>
    <xf numFmtId="166" fontId="6" fillId="0" borderId="0" xfId="0" applyNumberFormat="1" applyFont="1" applyFill="1" applyAlignment="1">
      <alignment vertical="top" wrapText="1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166" fontId="8" fillId="0" borderId="0" xfId="0" applyNumberFormat="1" applyFont="1" applyFill="1"/>
    <xf numFmtId="166" fontId="8" fillId="0" borderId="0" xfId="0" applyNumberFormat="1" applyFont="1" applyFill="1" applyBorder="1"/>
    <xf numFmtId="4" fontId="6" fillId="0" borderId="0" xfId="0" applyNumberFormat="1" applyFont="1" applyFill="1"/>
    <xf numFmtId="0" fontId="3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3" fontId="6" fillId="2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Alignment="1">
      <alignment vertical="top" wrapText="1"/>
    </xf>
    <xf numFmtId="166" fontId="15" fillId="2" borderId="0" xfId="0" applyNumberFormat="1" applyFont="1" applyFill="1"/>
    <xf numFmtId="0" fontId="6" fillId="0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166" fontId="6" fillId="4" borderId="0" xfId="0" applyNumberFormat="1" applyFont="1" applyFill="1"/>
    <xf numFmtId="166" fontId="6" fillId="3" borderId="0" xfId="0" applyNumberFormat="1" applyFont="1" applyFill="1"/>
    <xf numFmtId="164" fontId="2" fillId="0" borderId="2" xfId="0" applyNumberFormat="1" applyFont="1" applyFill="1" applyBorder="1" applyAlignment="1" applyProtection="1"/>
    <xf numFmtId="0" fontId="8" fillId="0" borderId="0" xfId="0" applyFont="1" applyFill="1"/>
    <xf numFmtId="0" fontId="2" fillId="0" borderId="2" xfId="0" applyNumberFormat="1" applyFont="1" applyFill="1" applyBorder="1" applyAlignment="1" applyProtection="1"/>
    <xf numFmtId="3" fontId="6" fillId="0" borderId="0" xfId="0" applyNumberFormat="1" applyFont="1" applyFill="1" applyAlignment="1">
      <alignment horizontal="left"/>
    </xf>
    <xf numFmtId="164" fontId="2" fillId="0" borderId="0" xfId="1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/>
    <xf numFmtId="164" fontId="8" fillId="0" borderId="0" xfId="0" applyNumberFormat="1" applyFont="1" applyFill="1"/>
    <xf numFmtId="166" fontId="15" fillId="0" borderId="0" xfId="0" applyNumberFormat="1" applyFont="1" applyFill="1"/>
    <xf numFmtId="0" fontId="15" fillId="0" borderId="0" xfId="0" applyFont="1" applyFill="1"/>
    <xf numFmtId="166" fontId="8" fillId="2" borderId="0" xfId="0" applyNumberFormat="1" applyFont="1" applyFill="1"/>
    <xf numFmtId="166" fontId="8" fillId="4" borderId="0" xfId="0" applyNumberFormat="1" applyFont="1" applyFill="1"/>
    <xf numFmtId="166" fontId="6" fillId="0" borderId="1" xfId="0" applyNumberFormat="1" applyFont="1" applyBorder="1"/>
    <xf numFmtId="166" fontId="6" fillId="0" borderId="0" xfId="0" applyNumberFormat="1" applyFont="1" applyBorder="1"/>
    <xf numFmtId="49" fontId="0" fillId="0" borderId="0" xfId="0" applyNumberFormat="1"/>
    <xf numFmtId="49" fontId="6" fillId="0" borderId="0" xfId="0" applyNumberFormat="1" applyFont="1"/>
    <xf numFmtId="49" fontId="6" fillId="3" borderId="0" xfId="0" applyNumberFormat="1" applyFont="1" applyFill="1" applyBorder="1"/>
    <xf numFmtId="166" fontId="0" fillId="3" borderId="0" xfId="0" applyNumberFormat="1" applyFill="1" applyBorder="1"/>
    <xf numFmtId="49" fontId="6" fillId="3" borderId="1" xfId="0" applyNumberFormat="1" applyFont="1" applyFill="1" applyBorder="1"/>
    <xf numFmtId="166" fontId="0" fillId="3" borderId="1" xfId="0" applyNumberFormat="1" applyFill="1" applyBorder="1"/>
    <xf numFmtId="49" fontId="0" fillId="0" borderId="0" xfId="0" applyNumberFormat="1" applyFill="1"/>
    <xf numFmtId="166" fontId="0" fillId="0" borderId="0" xfId="0" applyNumberFormat="1" applyFill="1"/>
    <xf numFmtId="0" fontId="7" fillId="0" borderId="0" xfId="0" applyNumberFormat="1" applyFont="1" applyFill="1" applyBorder="1" applyAlignment="1" applyProtection="1"/>
    <xf numFmtId="166" fontId="15" fillId="0" borderId="0" xfId="0" applyNumberFormat="1" applyFont="1"/>
    <xf numFmtId="49" fontId="18" fillId="3" borderId="0" xfId="0" applyNumberFormat="1" applyFont="1" applyFill="1"/>
    <xf numFmtId="166" fontId="18" fillId="3" borderId="0" xfId="0" applyNumberFormat="1" applyFont="1" applyFill="1"/>
    <xf numFmtId="49" fontId="6" fillId="4" borderId="0" xfId="0" applyNumberFormat="1" applyFont="1" applyFill="1"/>
    <xf numFmtId="4" fontId="0" fillId="4" borderId="0" xfId="0" applyNumberFormat="1" applyFill="1"/>
    <xf numFmtId="49" fontId="0" fillId="4" borderId="0" xfId="0" applyNumberFormat="1" applyFill="1"/>
    <xf numFmtId="0" fontId="6" fillId="4" borderId="0" xfId="0" applyFont="1" applyFill="1"/>
    <xf numFmtId="0" fontId="0" fillId="0" borderId="0" xfId="0" applyFill="1"/>
    <xf numFmtId="166" fontId="0" fillId="4" borderId="0" xfId="0" applyNumberFormat="1" applyFill="1"/>
    <xf numFmtId="166" fontId="15" fillId="4" borderId="0" xfId="0" applyNumberFormat="1" applyFont="1" applyFill="1"/>
    <xf numFmtId="49" fontId="6" fillId="5" borderId="0" xfId="0" applyNumberFormat="1" applyFont="1" applyFill="1"/>
    <xf numFmtId="4" fontId="0" fillId="5" borderId="0" xfId="0" applyNumberFormat="1" applyFill="1"/>
    <xf numFmtId="49" fontId="0" fillId="5" borderId="0" xfId="0" applyNumberFormat="1" applyFill="1"/>
    <xf numFmtId="0" fontId="2" fillId="5" borderId="0" xfId="0" applyNumberFormat="1" applyFont="1" applyFill="1" applyBorder="1" applyAlignment="1" applyProtection="1"/>
    <xf numFmtId="164" fontId="2" fillId="5" borderId="0" xfId="0" applyNumberFormat="1" applyFont="1" applyFill="1" applyBorder="1" applyAlignment="1" applyProtection="1"/>
    <xf numFmtId="166" fontId="6" fillId="5" borderId="0" xfId="0" applyNumberFormat="1" applyFont="1" applyFill="1"/>
    <xf numFmtId="166" fontId="15" fillId="0" borderId="0" xfId="0" applyNumberFormat="1" applyFont="1" applyFill="1" applyBorder="1"/>
    <xf numFmtId="0" fontId="8" fillId="2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164" fontId="6" fillId="3" borderId="0" xfId="0" applyNumberFormat="1" applyFont="1" applyFill="1"/>
    <xf numFmtId="166" fontId="6" fillId="6" borderId="0" xfId="0" applyNumberFormat="1" applyFont="1" applyFill="1"/>
    <xf numFmtId="0" fontId="2" fillId="4" borderId="0" xfId="0" applyNumberFormat="1" applyFont="1" applyFill="1" applyBorder="1" applyAlignment="1" applyProtection="1"/>
    <xf numFmtId="49" fontId="18" fillId="4" borderId="0" xfId="0" applyNumberFormat="1" applyFont="1" applyFill="1"/>
    <xf numFmtId="4" fontId="18" fillId="4" borderId="0" xfId="0" applyNumberFormat="1" applyFont="1" applyFill="1"/>
    <xf numFmtId="4" fontId="18" fillId="5" borderId="0" xfId="0" applyNumberFormat="1" applyFont="1" applyFill="1"/>
    <xf numFmtId="166" fontId="15" fillId="3" borderId="0" xfId="0" applyNumberFormat="1" applyFont="1" applyFill="1" applyBorder="1"/>
    <xf numFmtId="0" fontId="12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>
      <alignment wrapText="1"/>
    </xf>
    <xf numFmtId="4" fontId="6" fillId="0" borderId="0" xfId="0" applyNumberFormat="1" applyFont="1" applyFill="1" applyAlignment="1">
      <alignment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17" fillId="0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 applyAlignment="1">
      <alignment horizontal="right"/>
    </xf>
    <xf numFmtId="166" fontId="15" fillId="0" borderId="0" xfId="0" applyNumberFormat="1" applyFont="1" applyBorder="1"/>
    <xf numFmtId="0" fontId="0" fillId="0" borderId="0" xfId="0" applyBorder="1"/>
    <xf numFmtId="166" fontId="6" fillId="2" borderId="0" xfId="0" applyNumberFormat="1" applyFont="1" applyFill="1" applyBorder="1"/>
    <xf numFmtId="166" fontId="15" fillId="2" borderId="0" xfId="0" applyNumberFormat="1" applyFont="1" applyFill="1" applyBorder="1"/>
    <xf numFmtId="0" fontId="3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6" fillId="0" borderId="1" xfId="0" applyNumberFormat="1" applyFont="1" applyFill="1" applyBorder="1"/>
    <xf numFmtId="164" fontId="2" fillId="0" borderId="0" xfId="0" applyNumberFormat="1" applyFont="1" applyFill="1" applyBorder="1" applyAlignment="1" applyProtection="1">
      <alignment horizontal="right"/>
    </xf>
    <xf numFmtId="164" fontId="6" fillId="0" borderId="2" xfId="0" applyNumberFormat="1" applyFont="1" applyFill="1" applyBorder="1"/>
    <xf numFmtId="164" fontId="2" fillId="7" borderId="0" xfId="0" applyNumberFormat="1" applyFont="1" applyFill="1" applyBorder="1" applyAlignment="1" applyProtection="1"/>
    <xf numFmtId="164" fontId="2" fillId="4" borderId="0" xfId="0" applyNumberFormat="1" applyFont="1" applyFill="1" applyBorder="1" applyAlignment="1" applyProtection="1"/>
    <xf numFmtId="0" fontId="6" fillId="0" borderId="0" xfId="0" applyFont="1" applyFill="1" applyAlignment="1">
      <alignment horizontal="left"/>
    </xf>
    <xf numFmtId="3" fontId="6" fillId="0" borderId="0" xfId="0" applyNumberFormat="1" applyFont="1" applyFill="1"/>
    <xf numFmtId="164" fontId="20" fillId="0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6" fillId="5" borderId="0" xfId="0" applyFont="1" applyFill="1"/>
    <xf numFmtId="0" fontId="20" fillId="0" borderId="0" xfId="0" applyNumberFormat="1" applyFont="1" applyFill="1" applyBorder="1" applyAlignment="1" applyProtection="1"/>
    <xf numFmtId="0" fontId="18" fillId="0" borderId="0" xfId="0" applyFont="1" applyFill="1"/>
    <xf numFmtId="166" fontId="18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49" fontId="1" fillId="0" borderId="0" xfId="0" applyNumberFormat="1" applyFont="1" applyFill="1" applyBorder="1" applyAlignment="1" applyProtection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33"/>
  <sheetViews>
    <sheetView tabSelected="1" zoomScaleNormal="100" workbookViewId="0">
      <selection activeCell="F23" sqref="F23:F24"/>
    </sheetView>
  </sheetViews>
  <sheetFormatPr defaultColWidth="9.140625" defaultRowHeight="12.75" x14ac:dyDescent="0.2"/>
  <cols>
    <col min="1" max="1" width="2.85546875" style="1" customWidth="1"/>
    <col min="2" max="2" width="51.42578125" style="3" customWidth="1"/>
    <col min="3" max="3" width="24.5703125" style="2" customWidth="1"/>
    <col min="4" max="4" width="14.28515625" style="18" customWidth="1"/>
    <col min="5" max="5" width="19.5703125" style="19" customWidth="1"/>
    <col min="6" max="6" width="17.42578125" style="19" bestFit="1" customWidth="1"/>
    <col min="7" max="7" width="17.140625" style="18" bestFit="1" customWidth="1"/>
    <col min="8" max="8" width="9.140625" style="18"/>
    <col min="9" max="9" width="18.28515625" style="19" bestFit="1" customWidth="1"/>
    <col min="10" max="10" width="17.42578125" style="18" customWidth="1"/>
    <col min="11" max="16384" width="9.140625" style="18"/>
  </cols>
  <sheetData>
    <row r="1" spans="1:9" ht="18" x14ac:dyDescent="0.25">
      <c r="A1" s="134" t="s">
        <v>70</v>
      </c>
      <c r="B1" s="135"/>
      <c r="C1" s="135"/>
      <c r="D1" s="136">
        <v>2022</v>
      </c>
    </row>
    <row r="2" spans="1:9" ht="7.5" customHeight="1" x14ac:dyDescent="0.2"/>
    <row r="3" spans="1:9" x14ac:dyDescent="0.2">
      <c r="A3" s="1" t="s">
        <v>0</v>
      </c>
      <c r="B3" s="4" t="s">
        <v>1</v>
      </c>
    </row>
    <row r="5" spans="1:9" x14ac:dyDescent="0.2">
      <c r="B5" s="3" t="s">
        <v>2</v>
      </c>
      <c r="C5" s="2">
        <v>86284355.049999997</v>
      </c>
    </row>
    <row r="6" spans="1:9" x14ac:dyDescent="0.2">
      <c r="B6" s="3" t="s">
        <v>43</v>
      </c>
      <c r="C6" s="2">
        <v>3499739.62</v>
      </c>
      <c r="D6" s="18" t="s">
        <v>85</v>
      </c>
    </row>
    <row r="7" spans="1:9" x14ac:dyDescent="0.2">
      <c r="B7" s="3" t="s">
        <v>3</v>
      </c>
      <c r="C7" s="2">
        <v>0</v>
      </c>
    </row>
    <row r="8" spans="1:9" x14ac:dyDescent="0.2">
      <c r="B8" s="3" t="s">
        <v>4</v>
      </c>
      <c r="C8" s="2">
        <v>0</v>
      </c>
    </row>
    <row r="9" spans="1:9" x14ac:dyDescent="0.2">
      <c r="B9" s="3" t="s">
        <v>5</v>
      </c>
      <c r="C9" s="2">
        <v>86284355.049999997</v>
      </c>
    </row>
    <row r="10" spans="1:9" x14ac:dyDescent="0.2">
      <c r="B10" s="3" t="s">
        <v>6</v>
      </c>
      <c r="C10" s="2">
        <v>0</v>
      </c>
    </row>
    <row r="11" spans="1:9" x14ac:dyDescent="0.2">
      <c r="B11" s="3" t="s">
        <v>7</v>
      </c>
      <c r="C11" s="2">
        <v>3499739.62</v>
      </c>
    </row>
    <row r="12" spans="1:9" x14ac:dyDescent="0.2">
      <c r="B12" s="5" t="s">
        <v>8</v>
      </c>
      <c r="C12" s="6">
        <v>0</v>
      </c>
    </row>
    <row r="13" spans="1:9" x14ac:dyDescent="0.2">
      <c r="B13" s="7" t="s">
        <v>9</v>
      </c>
      <c r="C13" s="8">
        <f>C7+C8+C9+C10+C11+C12-C5-C6</f>
        <v>4.6566128730773926E-9</v>
      </c>
    </row>
    <row r="16" spans="1:9" x14ac:dyDescent="0.2">
      <c r="A16" s="1" t="s">
        <v>10</v>
      </c>
      <c r="B16" s="4" t="s">
        <v>11</v>
      </c>
      <c r="C16" s="117"/>
      <c r="D16" s="26"/>
      <c r="E16" s="23"/>
      <c r="F16" s="23"/>
      <c r="G16" s="36"/>
      <c r="H16" s="26"/>
      <c r="I16" s="23"/>
    </row>
    <row r="17" spans="2:9" x14ac:dyDescent="0.2">
      <c r="D17" s="26"/>
      <c r="E17" s="23"/>
      <c r="F17" s="24"/>
      <c r="G17" s="26"/>
      <c r="H17" s="26"/>
      <c r="I17" s="23"/>
    </row>
    <row r="18" spans="2:9" x14ac:dyDescent="0.2">
      <c r="B18" s="3" t="s">
        <v>12</v>
      </c>
      <c r="C18" s="2">
        <v>1045392020.99</v>
      </c>
      <c r="D18" s="26"/>
      <c r="E18" s="23"/>
      <c r="F18" s="24"/>
      <c r="G18" s="26"/>
      <c r="H18" s="26"/>
      <c r="I18" s="23"/>
    </row>
    <row r="19" spans="2:9" x14ac:dyDescent="0.2">
      <c r="B19" s="3" t="s">
        <v>45</v>
      </c>
      <c r="C19" s="2">
        <v>81846762.480000004</v>
      </c>
      <c r="D19" s="26" t="s">
        <v>99</v>
      </c>
      <c r="E19" s="23"/>
      <c r="F19" s="24"/>
      <c r="G19" s="26"/>
      <c r="H19" s="26"/>
      <c r="I19" s="23"/>
    </row>
    <row r="20" spans="2:9" x14ac:dyDescent="0.2">
      <c r="B20" s="3" t="s">
        <v>13</v>
      </c>
      <c r="C20" s="2">
        <v>441588086</v>
      </c>
      <c r="D20" s="26"/>
      <c r="E20" s="23"/>
      <c r="F20" s="24"/>
      <c r="G20" s="26"/>
      <c r="H20" s="26"/>
      <c r="I20" s="23"/>
    </row>
    <row r="21" spans="2:9" x14ac:dyDescent="0.2">
      <c r="B21" s="3" t="s">
        <v>14</v>
      </c>
      <c r="C21" s="2">
        <v>605455006.11000001</v>
      </c>
      <c r="D21" s="27"/>
      <c r="E21" s="23"/>
      <c r="F21" s="24"/>
      <c r="G21" s="26"/>
      <c r="H21" s="26"/>
      <c r="I21" s="23"/>
    </row>
    <row r="22" spans="2:9" x14ac:dyDescent="0.2">
      <c r="B22" s="3" t="s">
        <v>15</v>
      </c>
      <c r="C22" s="2">
        <v>0</v>
      </c>
      <c r="D22" s="26"/>
      <c r="E22" s="23"/>
      <c r="F22" s="24"/>
      <c r="G22" s="26"/>
      <c r="H22" s="26"/>
      <c r="I22" s="23"/>
    </row>
    <row r="23" spans="2:9" x14ac:dyDescent="0.2">
      <c r="B23" s="3" t="s">
        <v>16</v>
      </c>
      <c r="C23" s="2">
        <v>0</v>
      </c>
      <c r="D23" s="26"/>
      <c r="E23" s="37"/>
      <c r="F23" s="24"/>
      <c r="G23" s="26"/>
      <c r="H23" s="26"/>
      <c r="I23" s="23"/>
    </row>
    <row r="24" spans="2:9" x14ac:dyDescent="0.2">
      <c r="B24" s="3" t="s">
        <v>17</v>
      </c>
      <c r="C24" s="2">
        <v>81846762.480000004</v>
      </c>
      <c r="D24" s="26"/>
      <c r="E24" s="23"/>
      <c r="F24" s="24"/>
      <c r="G24" s="26"/>
      <c r="H24" s="26"/>
      <c r="I24" s="23"/>
    </row>
    <row r="25" spans="2:9" x14ac:dyDescent="0.2">
      <c r="B25" s="3" t="s">
        <v>56</v>
      </c>
      <c r="C25" s="2">
        <v>0</v>
      </c>
      <c r="D25" s="26"/>
      <c r="E25" s="38"/>
      <c r="F25" s="24"/>
      <c r="G25" s="26"/>
      <c r="H25" s="26"/>
      <c r="I25" s="23"/>
    </row>
    <row r="26" spans="2:9" x14ac:dyDescent="0.2">
      <c r="B26" s="5" t="s">
        <v>44</v>
      </c>
      <c r="C26" s="6">
        <v>1280000</v>
      </c>
      <c r="D26" s="26"/>
      <c r="E26" s="23"/>
      <c r="F26" s="24"/>
      <c r="G26" s="26"/>
      <c r="H26" s="26"/>
      <c r="I26" s="23"/>
    </row>
    <row r="27" spans="2:9" x14ac:dyDescent="0.2">
      <c r="B27" s="7" t="s">
        <v>9</v>
      </c>
      <c r="C27" s="8">
        <f>C20+C21+C22+C23+C24+C25+C26-C18-C19</f>
        <v>2931071.1199999005</v>
      </c>
      <c r="D27" s="26"/>
      <c r="E27" s="23"/>
      <c r="F27" s="23"/>
      <c r="G27" s="26"/>
      <c r="H27" s="26"/>
      <c r="I27" s="23"/>
    </row>
    <row r="28" spans="2:9" x14ac:dyDescent="0.2">
      <c r="B28" s="7" t="s">
        <v>98</v>
      </c>
      <c r="C28" s="8">
        <v>3909303</v>
      </c>
      <c r="D28" s="26"/>
      <c r="E28" s="23"/>
      <c r="F28" s="25"/>
      <c r="G28" s="26"/>
      <c r="H28" s="26"/>
      <c r="I28" s="23"/>
    </row>
    <row r="29" spans="2:9" x14ac:dyDescent="0.2">
      <c r="B29" s="7" t="s">
        <v>112</v>
      </c>
      <c r="C29" s="8">
        <v>84753.12</v>
      </c>
      <c r="D29" s="26"/>
      <c r="E29" s="23"/>
      <c r="F29" s="25"/>
      <c r="G29" s="26"/>
      <c r="H29" s="26"/>
      <c r="I29" s="23"/>
    </row>
    <row r="30" spans="2:9" x14ac:dyDescent="0.2">
      <c r="B30" s="46" t="s">
        <v>120</v>
      </c>
      <c r="C30" s="47">
        <v>1062985</v>
      </c>
      <c r="D30" s="26"/>
      <c r="E30" s="23"/>
      <c r="F30" s="25"/>
      <c r="G30" s="26"/>
      <c r="H30" s="26"/>
      <c r="I30" s="23"/>
    </row>
    <row r="31" spans="2:9" x14ac:dyDescent="0.2">
      <c r="B31" s="7" t="s">
        <v>9</v>
      </c>
      <c r="C31" s="10">
        <f>C27-C28+C30-C29</f>
        <v>-9.9535100162029266E-8</v>
      </c>
      <c r="D31" s="26"/>
      <c r="E31" s="23"/>
      <c r="F31" s="23"/>
      <c r="G31" s="26"/>
      <c r="H31" s="26"/>
      <c r="I31" s="23"/>
    </row>
    <row r="32" spans="2:9" x14ac:dyDescent="0.2">
      <c r="D32" s="26"/>
      <c r="E32" s="23"/>
      <c r="F32" s="23"/>
      <c r="G32" s="26"/>
      <c r="H32" s="26"/>
      <c r="I32" s="23"/>
    </row>
    <row r="33" spans="1:10" ht="27.75" x14ac:dyDescent="0.4">
      <c r="B33" s="4" t="s">
        <v>19</v>
      </c>
      <c r="C33" s="118"/>
      <c r="D33" s="26"/>
      <c r="E33" s="23"/>
      <c r="F33" s="23"/>
      <c r="G33" s="26"/>
      <c r="H33" s="26"/>
      <c r="I33" s="23"/>
    </row>
    <row r="34" spans="1:10" x14ac:dyDescent="0.2">
      <c r="A34" s="1" t="s">
        <v>18</v>
      </c>
      <c r="D34" s="26"/>
      <c r="E34" s="23"/>
      <c r="F34" s="23"/>
      <c r="G34" s="26"/>
      <c r="H34" s="26"/>
      <c r="I34" s="23"/>
    </row>
    <row r="35" spans="1:10" x14ac:dyDescent="0.2">
      <c r="B35" s="3" t="s">
        <v>20</v>
      </c>
      <c r="C35" s="2">
        <v>416141756.32999998</v>
      </c>
      <c r="G35" s="19"/>
    </row>
    <row r="36" spans="1:10" x14ac:dyDescent="0.2">
      <c r="B36" s="3" t="s">
        <v>75</v>
      </c>
      <c r="C36" s="62">
        <v>1570886.63</v>
      </c>
      <c r="G36" s="19"/>
    </row>
    <row r="37" spans="1:10" x14ac:dyDescent="0.2">
      <c r="B37" s="3" t="s">
        <v>21</v>
      </c>
      <c r="C37" s="2">
        <v>330689204.01999998</v>
      </c>
      <c r="E37" s="28" t="s">
        <v>113</v>
      </c>
      <c r="G37" s="19"/>
    </row>
    <row r="38" spans="1:10" x14ac:dyDescent="0.2">
      <c r="B38" s="3" t="s">
        <v>71</v>
      </c>
      <c r="C38" s="2">
        <v>0</v>
      </c>
      <c r="G38" s="30"/>
    </row>
    <row r="39" spans="1:10" x14ac:dyDescent="0.2">
      <c r="B39" s="3" t="s">
        <v>57</v>
      </c>
      <c r="C39" s="2">
        <v>0</v>
      </c>
      <c r="G39" s="30"/>
      <c r="I39" s="32"/>
      <c r="J39" s="33"/>
    </row>
    <row r="40" spans="1:10" x14ac:dyDescent="0.2">
      <c r="B40" s="3" t="s">
        <v>58</v>
      </c>
      <c r="C40" s="2">
        <v>0</v>
      </c>
      <c r="G40" s="30"/>
      <c r="J40" s="33"/>
    </row>
    <row r="41" spans="1:10" x14ac:dyDescent="0.2">
      <c r="B41" s="3" t="s">
        <v>46</v>
      </c>
      <c r="C41" s="2">
        <v>85346502.099999994</v>
      </c>
      <c r="E41" s="28" t="s">
        <v>114</v>
      </c>
      <c r="J41" s="33"/>
    </row>
    <row r="42" spans="1:10" x14ac:dyDescent="0.2">
      <c r="B42" s="3" t="s">
        <v>47</v>
      </c>
      <c r="C42" s="62">
        <v>1570886.63</v>
      </c>
      <c r="J42" s="33"/>
    </row>
    <row r="43" spans="1:10" x14ac:dyDescent="0.2">
      <c r="B43" s="3" t="s">
        <v>102</v>
      </c>
      <c r="C43" s="2">
        <v>18382</v>
      </c>
      <c r="D43" s="18" t="s">
        <v>103</v>
      </c>
      <c r="J43" s="33"/>
    </row>
    <row r="44" spans="1:10" x14ac:dyDescent="0.2">
      <c r="B44" s="34"/>
      <c r="C44" s="35"/>
      <c r="D44" s="31"/>
      <c r="J44" s="33"/>
    </row>
    <row r="45" spans="1:10" x14ac:dyDescent="0.2">
      <c r="B45" s="3" t="s">
        <v>94</v>
      </c>
      <c r="C45" s="2">
        <f>C37+C38+C39+C40+C41+C42+C43+C44</f>
        <v>417624974.75</v>
      </c>
      <c r="E45" s="32"/>
    </row>
    <row r="46" spans="1:10" x14ac:dyDescent="0.2">
      <c r="B46" s="5" t="s">
        <v>91</v>
      </c>
      <c r="C46" s="6">
        <f>C35+C36</f>
        <v>417712642.95999998</v>
      </c>
      <c r="E46" s="32"/>
    </row>
    <row r="47" spans="1:10" x14ac:dyDescent="0.2">
      <c r="B47" s="7" t="s">
        <v>9</v>
      </c>
      <c r="C47" s="10">
        <f>C45-C46</f>
        <v>-87668.209999978542</v>
      </c>
      <c r="E47" s="32"/>
    </row>
    <row r="48" spans="1:10" x14ac:dyDescent="0.2">
      <c r="B48" s="3" t="s">
        <v>130</v>
      </c>
      <c r="C48" s="2">
        <v>34882.21</v>
      </c>
      <c r="E48" s="32"/>
    </row>
    <row r="49" spans="1:9" ht="13.5" thickBot="1" x14ac:dyDescent="0.25">
      <c r="B49" s="59" t="s">
        <v>131</v>
      </c>
      <c r="C49" s="57">
        <v>52786</v>
      </c>
      <c r="E49" s="32"/>
    </row>
    <row r="50" spans="1:9" x14ac:dyDescent="0.2">
      <c r="B50" s="7" t="s">
        <v>9</v>
      </c>
      <c r="C50" s="63">
        <f>C47+C48+C49</f>
        <v>2.1456799004226923E-8</v>
      </c>
      <c r="E50" s="32"/>
    </row>
    <row r="51" spans="1:9" x14ac:dyDescent="0.2">
      <c r="B51" s="18"/>
      <c r="C51" s="30"/>
      <c r="E51" s="32"/>
    </row>
    <row r="52" spans="1:9" x14ac:dyDescent="0.2">
      <c r="A52" s="1" t="s">
        <v>22</v>
      </c>
      <c r="B52" s="31" t="s">
        <v>160</v>
      </c>
      <c r="C52" s="30"/>
      <c r="E52" s="32"/>
    </row>
    <row r="53" spans="1:9" x14ac:dyDescent="0.2">
      <c r="B53" s="3" t="s">
        <v>24</v>
      </c>
      <c r="C53" s="36">
        <v>9410736449.2900009</v>
      </c>
      <c r="E53" s="32"/>
    </row>
    <row r="54" spans="1:9" x14ac:dyDescent="0.2">
      <c r="B54" s="3" t="s">
        <v>48</v>
      </c>
      <c r="C54" s="36">
        <v>372030</v>
      </c>
      <c r="E54" s="32"/>
    </row>
    <row r="55" spans="1:9" x14ac:dyDescent="0.2">
      <c r="B55" s="3" t="s">
        <v>40</v>
      </c>
      <c r="C55" s="36">
        <v>3290047.25</v>
      </c>
      <c r="D55" s="31"/>
      <c r="E55" s="32"/>
    </row>
    <row r="56" spans="1:9" ht="25.5" x14ac:dyDescent="0.2">
      <c r="B56" s="11" t="s">
        <v>39</v>
      </c>
      <c r="C56" s="36">
        <v>81393232.629999995</v>
      </c>
    </row>
    <row r="57" spans="1:9" x14ac:dyDescent="0.2">
      <c r="B57" s="3" t="s">
        <v>25</v>
      </c>
      <c r="C57" s="36">
        <v>0</v>
      </c>
    </row>
    <row r="58" spans="1:9" x14ac:dyDescent="0.2">
      <c r="B58" s="3" t="s">
        <v>26</v>
      </c>
      <c r="C58" s="36">
        <v>9257604528.0900002</v>
      </c>
    </row>
    <row r="59" spans="1:9" x14ac:dyDescent="0.2">
      <c r="B59" s="3" t="s">
        <v>49</v>
      </c>
      <c r="C59" s="36">
        <v>27625663.789999999</v>
      </c>
    </row>
    <row r="60" spans="1:9" x14ac:dyDescent="0.2">
      <c r="B60" s="3" t="s">
        <v>27</v>
      </c>
      <c r="C60" s="36">
        <v>455677211.06</v>
      </c>
    </row>
    <row r="61" spans="1:9" x14ac:dyDescent="0.2">
      <c r="B61" s="3" t="s">
        <v>50</v>
      </c>
      <c r="C61" s="36">
        <v>0</v>
      </c>
      <c r="D61" s="108"/>
    </row>
    <row r="62" spans="1:9" s="39" customFormat="1" x14ac:dyDescent="0.2">
      <c r="A62" s="109"/>
      <c r="B62" s="3" t="s">
        <v>51</v>
      </c>
      <c r="C62" s="36">
        <v>0</v>
      </c>
      <c r="E62" s="40"/>
      <c r="F62" s="40"/>
      <c r="I62" s="40"/>
    </row>
    <row r="63" spans="1:9" x14ac:dyDescent="0.2">
      <c r="B63" s="3" t="s">
        <v>59</v>
      </c>
      <c r="C63" s="36">
        <v>5299399</v>
      </c>
    </row>
    <row r="64" spans="1:9" x14ac:dyDescent="0.2">
      <c r="B64" s="3" t="s">
        <v>28</v>
      </c>
      <c r="C64" s="36">
        <v>1933249</v>
      </c>
    </row>
    <row r="65" spans="1:9" x14ac:dyDescent="0.2">
      <c r="B65" s="3" t="s">
        <v>29</v>
      </c>
      <c r="C65" s="36">
        <v>0</v>
      </c>
    </row>
    <row r="66" spans="1:9" x14ac:dyDescent="0.2">
      <c r="B66" s="3" t="s">
        <v>60</v>
      </c>
      <c r="C66" s="36">
        <v>61217467.590000004</v>
      </c>
    </row>
    <row r="67" spans="1:9" x14ac:dyDescent="0.2">
      <c r="B67" s="3" t="s">
        <v>72</v>
      </c>
      <c r="C67" s="36">
        <v>0</v>
      </c>
    </row>
    <row r="68" spans="1:9" s="65" customFormat="1" x14ac:dyDescent="0.2">
      <c r="A68" s="110"/>
      <c r="B68" s="3" t="s">
        <v>52</v>
      </c>
      <c r="C68" s="36">
        <v>0</v>
      </c>
      <c r="E68" s="64"/>
      <c r="F68" s="64"/>
      <c r="I68" s="64"/>
    </row>
    <row r="69" spans="1:9" x14ac:dyDescent="0.2">
      <c r="B69" s="3" t="s">
        <v>53</v>
      </c>
      <c r="C69" s="36">
        <v>0</v>
      </c>
    </row>
    <row r="70" spans="1:9" s="65" customFormat="1" x14ac:dyDescent="0.2">
      <c r="A70" s="110"/>
      <c r="B70" s="3" t="s">
        <v>161</v>
      </c>
      <c r="C70" s="36">
        <v>372126306.55000001</v>
      </c>
      <c r="E70" s="64"/>
      <c r="F70" s="64"/>
      <c r="I70" s="64"/>
    </row>
    <row r="71" spans="1:9" s="65" customFormat="1" x14ac:dyDescent="0.2">
      <c r="A71" s="110"/>
      <c r="B71" s="3" t="s">
        <v>162</v>
      </c>
      <c r="C71" s="36">
        <v>12951.88</v>
      </c>
      <c r="E71" s="64"/>
      <c r="F71" s="64"/>
      <c r="I71" s="64"/>
    </row>
    <row r="72" spans="1:9" s="65" customFormat="1" x14ac:dyDescent="0.2">
      <c r="A72" s="110"/>
      <c r="B72" s="3" t="s">
        <v>54</v>
      </c>
      <c r="C72" s="36">
        <v>0</v>
      </c>
      <c r="E72" s="64"/>
      <c r="F72" s="64"/>
      <c r="I72" s="64"/>
    </row>
    <row r="73" spans="1:9" s="65" customFormat="1" x14ac:dyDescent="0.2">
      <c r="A73" s="110"/>
      <c r="B73" s="5" t="s">
        <v>30</v>
      </c>
      <c r="C73" s="119">
        <v>0</v>
      </c>
      <c r="D73" s="18"/>
      <c r="E73" s="64"/>
      <c r="F73" s="64"/>
      <c r="I73" s="64"/>
    </row>
    <row r="74" spans="1:9" s="65" customFormat="1" x14ac:dyDescent="0.2">
      <c r="A74" s="110"/>
      <c r="B74" s="3" t="s">
        <v>86</v>
      </c>
      <c r="C74" s="2">
        <f>C53+C54+C55</f>
        <v>9414398526.5400009</v>
      </c>
      <c r="D74" s="18"/>
      <c r="E74" s="64"/>
      <c r="F74" s="64"/>
      <c r="I74" s="64"/>
    </row>
    <row r="75" spans="1:9" ht="13.5" thickBot="1" x14ac:dyDescent="0.25">
      <c r="B75" s="59" t="s">
        <v>87</v>
      </c>
      <c r="C75" s="57">
        <f>C56+C57+C58+C59+C60+C63+C64+C66+C68+C72+C70+C71</f>
        <v>10262890009.589998</v>
      </c>
    </row>
    <row r="76" spans="1:9" x14ac:dyDescent="0.2">
      <c r="B76" s="7" t="s">
        <v>9</v>
      </c>
      <c r="C76" s="10">
        <f>C74-C75</f>
        <v>-848491483.04999733</v>
      </c>
    </row>
    <row r="77" spans="1:9" x14ac:dyDescent="0.2">
      <c r="C77" s="36"/>
    </row>
    <row r="78" spans="1:9" s="65" customFormat="1" x14ac:dyDescent="0.2">
      <c r="A78" s="110"/>
      <c r="B78" s="3" t="s">
        <v>80</v>
      </c>
      <c r="C78" s="36">
        <v>409484</v>
      </c>
      <c r="D78" s="18"/>
      <c r="E78" s="64"/>
      <c r="F78" s="64"/>
      <c r="I78" s="64"/>
    </row>
    <row r="79" spans="1:9" x14ac:dyDescent="0.2">
      <c r="B79" s="3" t="s">
        <v>81</v>
      </c>
      <c r="C79" s="36">
        <v>2106181</v>
      </c>
    </row>
    <row r="80" spans="1:9" x14ac:dyDescent="0.2">
      <c r="B80" s="3" t="s">
        <v>82</v>
      </c>
      <c r="C80" s="36">
        <v>675847</v>
      </c>
    </row>
    <row r="81" spans="1:9" x14ac:dyDescent="0.2">
      <c r="B81" s="3" t="s">
        <v>83</v>
      </c>
      <c r="C81" s="36">
        <v>246659</v>
      </c>
    </row>
    <row r="82" spans="1:9" s="65" customFormat="1" x14ac:dyDescent="0.2">
      <c r="A82" s="110"/>
      <c r="B82" s="3" t="s">
        <v>106</v>
      </c>
      <c r="C82" s="36">
        <v>-6004608.9800000004</v>
      </c>
      <c r="D82" s="19"/>
      <c r="E82" s="64"/>
      <c r="F82" s="64"/>
      <c r="I82" s="64"/>
    </row>
    <row r="83" spans="1:9" s="65" customFormat="1" x14ac:dyDescent="0.2">
      <c r="A83" s="110"/>
      <c r="B83" s="3"/>
      <c r="C83" s="36"/>
      <c r="D83" s="19"/>
      <c r="E83" s="64"/>
      <c r="F83" s="64"/>
      <c r="I83" s="64"/>
    </row>
    <row r="84" spans="1:9" x14ac:dyDescent="0.2">
      <c r="C84" s="36"/>
      <c r="D84" s="19"/>
    </row>
    <row r="85" spans="1:9" x14ac:dyDescent="0.2">
      <c r="B85" s="7" t="s">
        <v>175</v>
      </c>
      <c r="C85" s="36"/>
      <c r="D85" s="19"/>
    </row>
    <row r="86" spans="1:9" x14ac:dyDescent="0.2">
      <c r="B86" s="3" t="s">
        <v>177</v>
      </c>
      <c r="C86" s="36">
        <v>34542295.850000001</v>
      </c>
    </row>
    <row r="87" spans="1:9" x14ac:dyDescent="0.2">
      <c r="B87" s="50" t="s">
        <v>176</v>
      </c>
      <c r="C87" s="36">
        <v>454519</v>
      </c>
    </row>
    <row r="88" spans="1:9" x14ac:dyDescent="0.2">
      <c r="B88" s="3" t="s">
        <v>178</v>
      </c>
      <c r="C88" s="36">
        <v>185929.11</v>
      </c>
    </row>
    <row r="89" spans="1:9" x14ac:dyDescent="0.2">
      <c r="B89" s="3" t="s">
        <v>179</v>
      </c>
      <c r="C89" s="36">
        <v>95732751.609999999</v>
      </c>
    </row>
    <row r="90" spans="1:9" x14ac:dyDescent="0.2">
      <c r="B90" s="3" t="s">
        <v>153</v>
      </c>
      <c r="C90" s="36">
        <v>14138965.390000001</v>
      </c>
    </row>
    <row r="91" spans="1:9" x14ac:dyDescent="0.2">
      <c r="B91" s="3" t="s">
        <v>180</v>
      </c>
      <c r="C91" s="36">
        <v>356.86</v>
      </c>
    </row>
    <row r="92" spans="1:9" x14ac:dyDescent="0.2">
      <c r="B92" s="3" t="s">
        <v>181</v>
      </c>
      <c r="C92" s="36">
        <v>92005.83</v>
      </c>
    </row>
    <row r="93" spans="1:9" x14ac:dyDescent="0.2">
      <c r="B93" s="3" t="s">
        <v>182</v>
      </c>
      <c r="C93" s="36">
        <v>2070999.74</v>
      </c>
    </row>
    <row r="94" spans="1:9" x14ac:dyDescent="0.2">
      <c r="B94" s="3" t="s">
        <v>183</v>
      </c>
      <c r="C94" s="36">
        <v>21416577.539999999</v>
      </c>
    </row>
    <row r="95" spans="1:9" x14ac:dyDescent="0.2">
      <c r="B95" s="3" t="s">
        <v>184</v>
      </c>
      <c r="C95" s="36">
        <v>887045</v>
      </c>
    </row>
    <row r="96" spans="1:9" x14ac:dyDescent="0.2">
      <c r="B96" s="3" t="s">
        <v>185</v>
      </c>
      <c r="C96" s="36">
        <v>200</v>
      </c>
    </row>
    <row r="97" spans="2:3" x14ac:dyDescent="0.2">
      <c r="B97" s="50" t="s">
        <v>186</v>
      </c>
      <c r="C97" s="36">
        <v>157131.20000000001</v>
      </c>
    </row>
    <row r="98" spans="2:3" x14ac:dyDescent="0.2">
      <c r="B98" s="3" t="s">
        <v>164</v>
      </c>
      <c r="C98" s="36">
        <v>3090002.25</v>
      </c>
    </row>
    <row r="99" spans="2:3" x14ac:dyDescent="0.2">
      <c r="B99" s="3" t="s">
        <v>187</v>
      </c>
      <c r="C99" s="36">
        <v>104355.36</v>
      </c>
    </row>
    <row r="100" spans="2:3" x14ac:dyDescent="0.2">
      <c r="B100" s="50" t="s">
        <v>188</v>
      </c>
      <c r="C100" s="36">
        <v>197274000</v>
      </c>
    </row>
    <row r="101" spans="2:3" x14ac:dyDescent="0.2">
      <c r="B101" s="3" t="s">
        <v>188</v>
      </c>
      <c r="C101" s="36">
        <v>15860596.48</v>
      </c>
    </row>
    <row r="102" spans="2:3" x14ac:dyDescent="0.2">
      <c r="B102" s="50" t="s">
        <v>189</v>
      </c>
      <c r="C102" s="36">
        <v>265267000</v>
      </c>
    </row>
    <row r="103" spans="2:3" x14ac:dyDescent="0.2">
      <c r="B103" s="3" t="s">
        <v>189</v>
      </c>
      <c r="C103" s="36">
        <v>134304</v>
      </c>
    </row>
    <row r="104" spans="2:3" x14ac:dyDescent="0.2">
      <c r="B104" s="3" t="s">
        <v>190</v>
      </c>
      <c r="C104" s="36">
        <v>17898585.949999999</v>
      </c>
    </row>
    <row r="105" spans="2:3" x14ac:dyDescent="0.2">
      <c r="B105" s="3" t="s">
        <v>191</v>
      </c>
      <c r="C105" s="36">
        <v>-15344314</v>
      </c>
    </row>
    <row r="106" spans="2:3" x14ac:dyDescent="0.2">
      <c r="B106" s="3" t="s">
        <v>193</v>
      </c>
      <c r="C106" s="36">
        <v>191221653.96000001</v>
      </c>
    </row>
    <row r="107" spans="2:3" x14ac:dyDescent="0.2">
      <c r="B107" s="3" t="s">
        <v>192</v>
      </c>
      <c r="C107" s="36">
        <v>362708.96</v>
      </c>
    </row>
    <row r="108" spans="2:3" x14ac:dyDescent="0.2">
      <c r="B108" s="7"/>
      <c r="C108" s="36"/>
    </row>
    <row r="109" spans="2:3" x14ac:dyDescent="0.2">
      <c r="B109" s="3" t="s">
        <v>86</v>
      </c>
      <c r="C109" s="36">
        <f>C74+C86+C87+C88+C89+C90+C92+C93+C91+C94+C95+C96+C97+C98+C99+C100+C101+C102+C103+C104+C105+C106+C107</f>
        <v>10259946196.630003</v>
      </c>
    </row>
    <row r="110" spans="2:3" ht="13.5" thickBot="1" x14ac:dyDescent="0.25">
      <c r="B110" s="59" t="s">
        <v>87</v>
      </c>
      <c r="C110" s="121">
        <f>C75+C78+C79+C80+C81+C82</f>
        <v>10260323571.609999</v>
      </c>
    </row>
    <row r="111" spans="2:3" x14ac:dyDescent="0.2">
      <c r="B111" s="7" t="s">
        <v>9</v>
      </c>
      <c r="C111" s="10">
        <f>C109-C110</f>
        <v>-377374.97999572754</v>
      </c>
    </row>
    <row r="112" spans="2:3" x14ac:dyDescent="0.2">
      <c r="B112" s="7"/>
      <c r="C112" s="10"/>
    </row>
    <row r="113" spans="1:10" x14ac:dyDescent="0.2">
      <c r="B113" s="7"/>
      <c r="C113" s="10"/>
    </row>
    <row r="114" spans="1:10" x14ac:dyDescent="0.2">
      <c r="B114" s="7"/>
      <c r="C114" s="10"/>
    </row>
    <row r="115" spans="1:10" x14ac:dyDescent="0.2">
      <c r="A115" s="1" t="s">
        <v>23</v>
      </c>
      <c r="B115" s="31" t="s">
        <v>33</v>
      </c>
      <c r="F115" s="18"/>
      <c r="G115" s="19"/>
    </row>
    <row r="116" spans="1:10" x14ac:dyDescent="0.2">
      <c r="A116" s="18"/>
      <c r="B116" s="3" t="s">
        <v>76</v>
      </c>
      <c r="C116" s="2">
        <v>5970876073.3500004</v>
      </c>
      <c r="F116" s="18"/>
      <c r="G116" s="19"/>
    </row>
    <row r="117" spans="1:10" x14ac:dyDescent="0.2">
      <c r="B117" s="3" t="s">
        <v>41</v>
      </c>
      <c r="C117" s="2">
        <v>23332241.73</v>
      </c>
      <c r="E117" s="18"/>
      <c r="F117" s="18"/>
      <c r="G117" s="19"/>
    </row>
    <row r="118" spans="1:10" x14ac:dyDescent="0.2">
      <c r="B118" s="3" t="s">
        <v>42</v>
      </c>
      <c r="C118" s="2">
        <v>0</v>
      </c>
      <c r="E118" s="18"/>
      <c r="F118" s="18"/>
      <c r="G118" s="19"/>
    </row>
    <row r="119" spans="1:10" x14ac:dyDescent="0.2">
      <c r="B119" s="3" t="s">
        <v>55</v>
      </c>
      <c r="C119" s="2">
        <v>60834309.75</v>
      </c>
      <c r="E119" s="18"/>
      <c r="F119" s="60"/>
      <c r="G119" s="19"/>
      <c r="I119" s="124"/>
      <c r="J119" s="19"/>
    </row>
    <row r="120" spans="1:10" x14ac:dyDescent="0.2">
      <c r="B120" s="3" t="s">
        <v>107</v>
      </c>
      <c r="C120" s="2">
        <v>106550337.38</v>
      </c>
      <c r="E120" s="18"/>
      <c r="F120" s="18"/>
      <c r="G120" s="64"/>
      <c r="I120" s="124"/>
      <c r="J120" s="19"/>
    </row>
    <row r="121" spans="1:10" x14ac:dyDescent="0.2">
      <c r="B121" s="3" t="s">
        <v>194</v>
      </c>
      <c r="E121" s="18"/>
      <c r="F121" s="18"/>
      <c r="G121" s="64"/>
      <c r="I121" s="124"/>
      <c r="J121" s="19"/>
    </row>
    <row r="122" spans="1:10" x14ac:dyDescent="0.2">
      <c r="B122" s="3" t="s">
        <v>34</v>
      </c>
      <c r="C122" s="2">
        <v>61299604.759999998</v>
      </c>
      <c r="E122" s="18"/>
      <c r="F122" s="124"/>
      <c r="G122" s="19"/>
      <c r="I122" s="124"/>
      <c r="J122" s="19"/>
    </row>
    <row r="123" spans="1:10" x14ac:dyDescent="0.2">
      <c r="B123" s="3" t="s">
        <v>35</v>
      </c>
      <c r="C123" s="2">
        <v>85122167.120000005</v>
      </c>
      <c r="E123" s="18"/>
      <c r="F123" s="124"/>
      <c r="G123" s="19"/>
      <c r="I123" s="124"/>
      <c r="J123" s="19"/>
    </row>
    <row r="124" spans="1:10" x14ac:dyDescent="0.2">
      <c r="B124" s="3" t="s">
        <v>36</v>
      </c>
      <c r="C124" s="2">
        <v>1020596265.7</v>
      </c>
      <c r="E124" s="18"/>
      <c r="F124" s="124"/>
      <c r="G124" s="19"/>
      <c r="I124" s="124"/>
      <c r="J124" s="43"/>
    </row>
    <row r="125" spans="1:10" x14ac:dyDescent="0.2">
      <c r="B125" s="3" t="s">
        <v>73</v>
      </c>
      <c r="C125" s="2">
        <v>0</v>
      </c>
      <c r="E125" s="18"/>
      <c r="F125" s="124"/>
      <c r="G125" s="43"/>
    </row>
    <row r="126" spans="1:10" x14ac:dyDescent="0.2">
      <c r="B126" s="3" t="s">
        <v>61</v>
      </c>
      <c r="C126" s="2">
        <v>3863054967.8499999</v>
      </c>
      <c r="E126" s="18"/>
      <c r="F126" s="60"/>
      <c r="G126" s="19"/>
    </row>
    <row r="127" spans="1:10" x14ac:dyDescent="0.2">
      <c r="B127" s="3" t="s">
        <v>62</v>
      </c>
      <c r="C127" s="2">
        <v>424789528.73000002</v>
      </c>
      <c r="E127" s="18"/>
      <c r="F127" s="18"/>
      <c r="G127" s="19"/>
    </row>
    <row r="128" spans="1:10" x14ac:dyDescent="0.2">
      <c r="B128" s="3" t="s">
        <v>111</v>
      </c>
      <c r="C128" s="2">
        <v>26477294.329999998</v>
      </c>
      <c r="E128" s="18"/>
      <c r="F128" s="18"/>
      <c r="G128" s="19"/>
    </row>
    <row r="129" spans="2:10" x14ac:dyDescent="0.2">
      <c r="B129" s="3" t="s">
        <v>133</v>
      </c>
      <c r="C129" s="2">
        <v>18480588.670000002</v>
      </c>
      <c r="E129" s="18"/>
      <c r="F129" s="18"/>
      <c r="G129" s="19"/>
    </row>
    <row r="130" spans="2:10" x14ac:dyDescent="0.2">
      <c r="B130" s="3" t="s">
        <v>95</v>
      </c>
      <c r="C130" s="2">
        <v>135264873.25</v>
      </c>
      <c r="E130" s="18"/>
      <c r="F130" s="18"/>
      <c r="G130" s="19"/>
    </row>
    <row r="131" spans="2:10" x14ac:dyDescent="0.2">
      <c r="B131" s="3" t="s">
        <v>37</v>
      </c>
      <c r="C131" s="2">
        <v>0</v>
      </c>
      <c r="E131" s="18"/>
      <c r="F131" s="18"/>
      <c r="G131" s="19"/>
      <c r="J131" s="125"/>
    </row>
    <row r="132" spans="2:10" x14ac:dyDescent="0.2">
      <c r="B132" s="3" t="s">
        <v>96</v>
      </c>
      <c r="C132" s="2">
        <v>160646052.43000001</v>
      </c>
      <c r="E132" s="18"/>
      <c r="F132" s="18"/>
      <c r="G132" s="19"/>
      <c r="J132" s="45"/>
    </row>
    <row r="133" spans="2:10" x14ac:dyDescent="0.2">
      <c r="B133" s="3" t="s">
        <v>204</v>
      </c>
      <c r="C133" s="2">
        <v>20373</v>
      </c>
      <c r="E133" s="18"/>
      <c r="F133" s="18"/>
      <c r="G133" s="19"/>
    </row>
    <row r="134" spans="2:10" x14ac:dyDescent="0.2">
      <c r="B134" s="3" t="s">
        <v>97</v>
      </c>
      <c r="C134" s="2">
        <v>307278731.37</v>
      </c>
      <c r="E134" s="18"/>
      <c r="F134" s="18"/>
      <c r="G134" s="19"/>
    </row>
    <row r="135" spans="2:10" ht="14.45" customHeight="1" x14ac:dyDescent="0.2">
      <c r="B135" s="3" t="s">
        <v>38</v>
      </c>
      <c r="C135" s="2">
        <v>0</v>
      </c>
      <c r="E135" s="18"/>
      <c r="F135" s="18"/>
      <c r="G135" s="19"/>
    </row>
    <row r="136" spans="2:10" x14ac:dyDescent="0.2">
      <c r="B136" s="3" t="s">
        <v>74</v>
      </c>
      <c r="C136" s="2">
        <v>4436</v>
      </c>
      <c r="E136" s="18"/>
      <c r="F136" s="18"/>
      <c r="G136" s="19"/>
    </row>
    <row r="137" spans="2:10" x14ac:dyDescent="0.2">
      <c r="B137" s="3" t="s">
        <v>63</v>
      </c>
      <c r="C137" s="2">
        <v>39700</v>
      </c>
      <c r="E137" s="18"/>
      <c r="F137" s="18"/>
      <c r="G137" s="19"/>
      <c r="J137" s="125"/>
    </row>
    <row r="138" spans="2:10" x14ac:dyDescent="0.2">
      <c r="B138" s="5" t="s">
        <v>195</v>
      </c>
      <c r="C138" s="6">
        <v>40255644.869999997</v>
      </c>
      <c r="E138" s="18"/>
      <c r="F138" s="18"/>
      <c r="G138" s="19"/>
    </row>
    <row r="139" spans="2:10" x14ac:dyDescent="0.2">
      <c r="B139" s="3" t="s">
        <v>32</v>
      </c>
      <c r="C139" s="2">
        <f>C116+C117+C118+C119+C120</f>
        <v>6161592962.21</v>
      </c>
      <c r="E139" s="18"/>
      <c r="F139" s="18"/>
      <c r="G139" s="19"/>
    </row>
    <row r="140" spans="2:10" x14ac:dyDescent="0.2">
      <c r="B140" s="5" t="s">
        <v>31</v>
      </c>
      <c r="C140" s="107">
        <f>C122+C123+C124+C125+C126+C127+C128+C130+C132+C134+C135+C136+C137+C138+C129+C121+C133</f>
        <v>6143330228.0799999</v>
      </c>
      <c r="E140" s="18"/>
      <c r="F140" s="18"/>
      <c r="G140" s="19"/>
    </row>
    <row r="141" spans="2:10" x14ac:dyDescent="0.2">
      <c r="B141" s="7" t="s">
        <v>9</v>
      </c>
      <c r="C141" s="10">
        <f>C140-C139</f>
        <v>-18262734.130000114</v>
      </c>
      <c r="E141" s="18"/>
      <c r="F141" s="18"/>
      <c r="G141" s="19"/>
    </row>
    <row r="142" spans="2:10" x14ac:dyDescent="0.2">
      <c r="B142" s="7"/>
      <c r="C142" s="10"/>
      <c r="E142" s="18"/>
      <c r="F142" s="18"/>
      <c r="G142" s="19"/>
    </row>
    <row r="143" spans="2:10" x14ac:dyDescent="0.2">
      <c r="B143" s="3" t="s">
        <v>202</v>
      </c>
      <c r="C143" s="2">
        <v>-12478123</v>
      </c>
      <c r="E143" s="18"/>
      <c r="F143" s="18"/>
      <c r="G143" s="19"/>
    </row>
    <row r="144" spans="2:10" x14ac:dyDescent="0.2">
      <c r="B144" s="3" t="s">
        <v>203</v>
      </c>
      <c r="C144" s="2">
        <v>-1735511.92</v>
      </c>
      <c r="E144" s="18"/>
      <c r="F144" s="18"/>
      <c r="G144" s="19"/>
    </row>
    <row r="145" spans="1:7" x14ac:dyDescent="0.2">
      <c r="B145" s="3" t="s">
        <v>208</v>
      </c>
      <c r="C145" s="2">
        <v>-1907771.4</v>
      </c>
      <c r="E145" s="18"/>
      <c r="F145" s="18"/>
      <c r="G145" s="19"/>
    </row>
    <row r="146" spans="1:7" x14ac:dyDescent="0.2">
      <c r="B146" s="3" t="s">
        <v>135</v>
      </c>
      <c r="C146" s="2">
        <v>32495111.640000001</v>
      </c>
      <c r="E146" s="18"/>
      <c r="F146" s="18"/>
      <c r="G146" s="19"/>
    </row>
    <row r="147" spans="1:7" x14ac:dyDescent="0.2">
      <c r="A147" s="110"/>
      <c r="B147" s="3" t="s">
        <v>197</v>
      </c>
      <c r="C147" s="2">
        <v>-27809405.800000001</v>
      </c>
      <c r="E147" s="18"/>
      <c r="F147" s="18"/>
      <c r="G147" s="19"/>
    </row>
    <row r="148" spans="1:7" x14ac:dyDescent="0.2">
      <c r="B148" s="3" t="s">
        <v>210</v>
      </c>
      <c r="C148" s="2">
        <v>-102013635.56</v>
      </c>
      <c r="E148" s="18"/>
      <c r="F148" s="18"/>
      <c r="G148" s="19"/>
    </row>
    <row r="149" spans="1:7" x14ac:dyDescent="0.2">
      <c r="B149" s="3" t="s">
        <v>209</v>
      </c>
      <c r="C149" s="2">
        <v>-61398612.600000001</v>
      </c>
      <c r="E149" s="18"/>
      <c r="F149" s="18"/>
      <c r="G149" s="19"/>
    </row>
    <row r="150" spans="1:7" x14ac:dyDescent="0.2">
      <c r="B150" s="3" t="s">
        <v>136</v>
      </c>
      <c r="C150" s="2">
        <v>-8632800</v>
      </c>
    </row>
    <row r="151" spans="1:7" x14ac:dyDescent="0.2">
      <c r="B151" s="3" t="s">
        <v>121</v>
      </c>
      <c r="C151" s="2">
        <v>17204897.100000001</v>
      </c>
      <c r="E151" s="18"/>
      <c r="F151" s="18"/>
      <c r="G151" s="19"/>
    </row>
    <row r="152" spans="1:7" x14ac:dyDescent="0.2">
      <c r="B152" s="3" t="s">
        <v>137</v>
      </c>
      <c r="C152" s="2">
        <v>-942374.45</v>
      </c>
      <c r="E152" s="18"/>
      <c r="F152" s="18"/>
      <c r="G152" s="19"/>
    </row>
    <row r="153" spans="1:7" x14ac:dyDescent="0.2">
      <c r="B153" s="3" t="s">
        <v>158</v>
      </c>
      <c r="C153" s="2">
        <v>-737518.25</v>
      </c>
      <c r="E153" s="18"/>
      <c r="F153" s="18"/>
      <c r="G153" s="19"/>
    </row>
    <row r="154" spans="1:7" ht="13.5" thickBot="1" x14ac:dyDescent="0.25">
      <c r="B154" s="59" t="s">
        <v>122</v>
      </c>
      <c r="C154" s="57">
        <v>3197760.41</v>
      </c>
      <c r="E154" s="18"/>
      <c r="F154" s="18"/>
      <c r="G154" s="19"/>
    </row>
    <row r="155" spans="1:7" x14ac:dyDescent="0.2">
      <c r="B155" s="7" t="s">
        <v>211</v>
      </c>
      <c r="C155" s="10">
        <f>SUM(C143:C154)+C140</f>
        <v>5978572244.25</v>
      </c>
      <c r="E155" s="18"/>
      <c r="F155" s="18"/>
      <c r="G155" s="19"/>
    </row>
    <row r="156" spans="1:7" x14ac:dyDescent="0.2">
      <c r="C156" s="10"/>
      <c r="E156" s="18"/>
      <c r="F156" s="18"/>
      <c r="G156" s="19"/>
    </row>
    <row r="157" spans="1:7" x14ac:dyDescent="0.2">
      <c r="B157" s="3" t="s">
        <v>198</v>
      </c>
      <c r="C157" s="10">
        <v>-96051998.890000001</v>
      </c>
      <c r="E157" s="18"/>
      <c r="F157" s="18"/>
      <c r="G157" s="19"/>
    </row>
    <row r="158" spans="1:7" x14ac:dyDescent="0.2">
      <c r="B158" s="50" t="s">
        <v>134</v>
      </c>
      <c r="C158" s="2">
        <v>-93818092.780000001</v>
      </c>
      <c r="E158" s="18"/>
      <c r="F158" s="18"/>
      <c r="G158" s="19"/>
    </row>
    <row r="159" spans="1:7" x14ac:dyDescent="0.2">
      <c r="B159" s="50" t="s">
        <v>201</v>
      </c>
      <c r="C159" s="2">
        <v>-73020.77</v>
      </c>
      <c r="E159" s="18"/>
      <c r="F159" s="18"/>
      <c r="G159" s="19"/>
    </row>
    <row r="160" spans="1:7" x14ac:dyDescent="0.2">
      <c r="B160" s="3" t="s">
        <v>109</v>
      </c>
      <c r="C160" s="2">
        <v>3359016.02</v>
      </c>
      <c r="E160" s="18"/>
      <c r="F160" s="18"/>
      <c r="G160" s="19"/>
    </row>
    <row r="161" spans="1:7" ht="13.5" thickBot="1" x14ac:dyDescent="0.25">
      <c r="B161" s="59" t="s">
        <v>110</v>
      </c>
      <c r="C161" s="57">
        <v>3553259.39</v>
      </c>
      <c r="E161" s="18"/>
      <c r="F161" s="18"/>
      <c r="G161" s="19"/>
    </row>
    <row r="162" spans="1:7" x14ac:dyDescent="0.2">
      <c r="B162" s="7" t="s">
        <v>212</v>
      </c>
      <c r="C162" s="10">
        <f>SUM(C157:C161)+C139</f>
        <v>5978562125.1800003</v>
      </c>
      <c r="E162" s="18"/>
      <c r="F162" s="18"/>
      <c r="G162" s="19"/>
    </row>
    <row r="163" spans="1:7" x14ac:dyDescent="0.2">
      <c r="C163" s="10"/>
      <c r="E163" s="18"/>
      <c r="F163" s="18"/>
      <c r="G163" s="19"/>
    </row>
    <row r="164" spans="1:7" x14ac:dyDescent="0.2">
      <c r="C164" s="10"/>
      <c r="E164" s="18"/>
      <c r="F164" s="18"/>
      <c r="G164" s="19"/>
    </row>
    <row r="165" spans="1:7" x14ac:dyDescent="0.2">
      <c r="B165" s="3" t="s">
        <v>86</v>
      </c>
      <c r="C165" s="36">
        <f>C155</f>
        <v>5978572244.25</v>
      </c>
      <c r="E165" s="18"/>
      <c r="F165" s="18"/>
      <c r="G165" s="19"/>
    </row>
    <row r="166" spans="1:7" ht="13.5" thickBot="1" x14ac:dyDescent="0.25">
      <c r="B166" s="59" t="s">
        <v>87</v>
      </c>
      <c r="C166" s="121">
        <f>C162</f>
        <v>5978562125.1800003</v>
      </c>
      <c r="E166" s="18"/>
      <c r="F166" s="18"/>
      <c r="G166" s="19"/>
    </row>
    <row r="167" spans="1:7" x14ac:dyDescent="0.2">
      <c r="B167" s="7" t="s">
        <v>9</v>
      </c>
      <c r="C167" s="10">
        <f>C165-C166</f>
        <v>10119.069999694824</v>
      </c>
      <c r="E167" s="18"/>
      <c r="F167" s="18"/>
      <c r="G167" s="19"/>
    </row>
    <row r="168" spans="1:7" x14ac:dyDescent="0.2">
      <c r="C168" s="10"/>
      <c r="E168" s="18"/>
      <c r="F168" s="18"/>
      <c r="G168" s="19"/>
    </row>
    <row r="169" spans="1:7" x14ac:dyDescent="0.2">
      <c r="A169" s="1" t="s">
        <v>64</v>
      </c>
      <c r="B169" s="7" t="s">
        <v>65</v>
      </c>
      <c r="C169" s="10"/>
      <c r="D169" s="29"/>
      <c r="E169" s="2"/>
    </row>
    <row r="170" spans="1:7" x14ac:dyDescent="0.2">
      <c r="B170" s="7"/>
      <c r="C170" s="10"/>
      <c r="D170" s="29"/>
      <c r="E170" s="61"/>
    </row>
    <row r="171" spans="1:7" x14ac:dyDescent="0.2">
      <c r="B171" s="3" t="s">
        <v>68</v>
      </c>
      <c r="C171" s="2">
        <v>697044890.29999995</v>
      </c>
      <c r="E171" s="10"/>
    </row>
    <row r="172" spans="1:7" x14ac:dyDescent="0.2">
      <c r="B172" s="3" t="s">
        <v>93</v>
      </c>
      <c r="C172" s="2">
        <v>10043730.15</v>
      </c>
      <c r="E172" s="23"/>
    </row>
    <row r="173" spans="1:7" x14ac:dyDescent="0.2">
      <c r="B173" s="21" t="s">
        <v>92</v>
      </c>
      <c r="C173" s="22">
        <v>669469788.82000005</v>
      </c>
      <c r="E173" s="23"/>
    </row>
    <row r="174" spans="1:7" x14ac:dyDescent="0.2">
      <c r="B174" s="7" t="s">
        <v>9</v>
      </c>
      <c r="C174" s="10">
        <f>C171+C172-C173</f>
        <v>37618831.629999876</v>
      </c>
    </row>
    <row r="175" spans="1:7" x14ac:dyDescent="0.2">
      <c r="B175" s="3" t="s">
        <v>126</v>
      </c>
      <c r="C175" s="2">
        <v>36626106.130000003</v>
      </c>
    </row>
    <row r="176" spans="1:7" x14ac:dyDescent="0.2">
      <c r="B176" s="16" t="s">
        <v>128</v>
      </c>
      <c r="C176" s="2">
        <v>-494666.15</v>
      </c>
    </row>
    <row r="177" spans="1:7" x14ac:dyDescent="0.2">
      <c r="B177" s="3" t="s">
        <v>127</v>
      </c>
      <c r="C177" s="2">
        <v>0.5</v>
      </c>
    </row>
    <row r="178" spans="1:7" ht="13.5" thickBot="1" x14ac:dyDescent="0.25">
      <c r="B178" s="59" t="s">
        <v>129</v>
      </c>
      <c r="C178" s="57">
        <v>1487391.15</v>
      </c>
    </row>
    <row r="179" spans="1:7" x14ac:dyDescent="0.2">
      <c r="B179" s="7"/>
      <c r="C179" s="10">
        <f>C174-C175-C176-C177-C178</f>
        <v>-1.2665987014770508E-7</v>
      </c>
    </row>
    <row r="180" spans="1:7" x14ac:dyDescent="0.2">
      <c r="B180" s="7"/>
      <c r="C180" s="10"/>
    </row>
    <row r="181" spans="1:7" x14ac:dyDescent="0.2">
      <c r="A181" s="1" t="s">
        <v>66</v>
      </c>
    </row>
    <row r="182" spans="1:7" x14ac:dyDescent="0.2">
      <c r="B182" s="7" t="s">
        <v>67</v>
      </c>
      <c r="C182" s="10"/>
      <c r="G182" s="45"/>
    </row>
    <row r="183" spans="1:7" x14ac:dyDescent="0.2">
      <c r="G183" s="30"/>
    </row>
    <row r="184" spans="1:7" x14ac:dyDescent="0.2">
      <c r="B184" s="3" t="s">
        <v>69</v>
      </c>
      <c r="C184" s="2">
        <v>858578</v>
      </c>
    </row>
    <row r="185" spans="1:7" x14ac:dyDescent="0.2">
      <c r="B185" s="5" t="s">
        <v>101</v>
      </c>
      <c r="C185" s="6">
        <v>858578</v>
      </c>
      <c r="G185" s="45"/>
    </row>
    <row r="186" spans="1:7" x14ac:dyDescent="0.2">
      <c r="B186" s="7" t="s">
        <v>9</v>
      </c>
      <c r="C186" s="10">
        <f>C184-C185</f>
        <v>0</v>
      </c>
      <c r="G186" s="45"/>
    </row>
    <row r="188" spans="1:7" x14ac:dyDescent="0.2">
      <c r="D188" s="13"/>
    </row>
    <row r="189" spans="1:7" x14ac:dyDescent="0.2">
      <c r="B189" s="18"/>
      <c r="C189" s="30"/>
      <c r="D189" s="14"/>
    </row>
    <row r="190" spans="1:7" x14ac:dyDescent="0.2">
      <c r="B190" s="13">
        <v>44984</v>
      </c>
      <c r="C190" s="30"/>
    </row>
    <row r="191" spans="1:7" x14ac:dyDescent="0.2">
      <c r="B191" s="14" t="s">
        <v>213</v>
      </c>
    </row>
    <row r="192" spans="1:7" x14ac:dyDescent="0.2">
      <c r="B192" s="18"/>
    </row>
    <row r="208" spans="2:3" x14ac:dyDescent="0.2">
      <c r="B208" s="9"/>
      <c r="C208" s="120"/>
    </row>
    <row r="233" spans="2:3" x14ac:dyDescent="0.2">
      <c r="B233" s="7"/>
      <c r="C233" s="10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scale="90" orientation="portrait" r:id="rId1"/>
  <headerFooter alignWithMargins="0">
    <oddHeader>&amp;RPříloha č. 2</oddHeader>
    <oddFooter>&amp;C&amp;P&amp;R© FIZA, a.s.,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DFBB-5EB3-4987-8875-D0BD95E39500}">
  <sheetPr>
    <tabColor rgb="FFFFFF00"/>
  </sheetPr>
  <dimension ref="A1:J77"/>
  <sheetViews>
    <sheetView workbookViewId="0">
      <selection activeCell="A4" sqref="A4:I53"/>
    </sheetView>
  </sheetViews>
  <sheetFormatPr defaultColWidth="9.140625" defaultRowHeight="12.75" x14ac:dyDescent="0.2"/>
  <cols>
    <col min="1" max="1" width="50.85546875" style="18" customWidth="1"/>
    <col min="2" max="2" width="18.28515625" style="18" bestFit="1" customWidth="1"/>
    <col min="3" max="3" width="21.140625" style="18" customWidth="1"/>
    <col min="4" max="4" width="16.28515625" style="19" bestFit="1" customWidth="1"/>
    <col min="5" max="5" width="22.28515625" style="18" customWidth="1"/>
    <col min="6" max="6" width="16.85546875" style="18" customWidth="1"/>
    <col min="7" max="7" width="15.5703125" style="18" bestFit="1" customWidth="1"/>
    <col min="8" max="8" width="9.140625" style="18"/>
    <col min="9" max="9" width="15.7109375" style="53" bestFit="1" customWidth="1"/>
    <col min="10" max="10" width="15.5703125" style="19" bestFit="1" customWidth="1"/>
    <col min="11" max="16384" width="9.140625" style="18"/>
  </cols>
  <sheetData>
    <row r="1" spans="1:10" x14ac:dyDescent="0.2">
      <c r="I1" s="97"/>
    </row>
    <row r="2" spans="1:10" x14ac:dyDescent="0.2">
      <c r="A2" s="105"/>
      <c r="B2" s="105">
        <v>2022</v>
      </c>
      <c r="E2" s="19"/>
      <c r="H2" s="19"/>
      <c r="I2" s="18"/>
      <c r="J2" s="18"/>
    </row>
    <row r="3" spans="1:10" x14ac:dyDescent="0.2">
      <c r="A3" s="106"/>
      <c r="B3" s="2"/>
      <c r="J3" s="18"/>
    </row>
    <row r="4" spans="1:10" x14ac:dyDescent="0.2">
      <c r="A4" s="3" t="s">
        <v>76</v>
      </c>
      <c r="B4" s="2">
        <v>5970876073.3500004</v>
      </c>
      <c r="E4" s="41" t="s">
        <v>77</v>
      </c>
      <c r="F4" s="28">
        <v>3959293.36</v>
      </c>
      <c r="H4" s="19"/>
      <c r="I4" s="18"/>
      <c r="J4" s="18"/>
    </row>
    <row r="5" spans="1:10" x14ac:dyDescent="0.2">
      <c r="A5" s="3" t="s">
        <v>41</v>
      </c>
      <c r="B5" s="2">
        <v>23332241.73</v>
      </c>
      <c r="D5" s="18"/>
      <c r="E5" s="41"/>
      <c r="F5" s="28"/>
      <c r="H5" s="19"/>
      <c r="I5" s="18"/>
      <c r="J5" s="18"/>
    </row>
    <row r="6" spans="1:10" x14ac:dyDescent="0.2">
      <c r="A6" s="3" t="s">
        <v>42</v>
      </c>
      <c r="B6" s="2">
        <v>0</v>
      </c>
      <c r="D6" s="18"/>
      <c r="E6" s="41" t="s">
        <v>78</v>
      </c>
      <c r="F6" s="28">
        <v>9224038.0099999998</v>
      </c>
      <c r="H6" s="19"/>
      <c r="I6" s="18"/>
      <c r="J6" s="18"/>
    </row>
    <row r="7" spans="1:10" x14ac:dyDescent="0.2">
      <c r="A7" s="3" t="s">
        <v>55</v>
      </c>
      <c r="B7" s="2">
        <v>60834309.75</v>
      </c>
      <c r="D7" s="18"/>
      <c r="E7" s="49" t="s">
        <v>196</v>
      </c>
      <c r="F7" s="28">
        <v>2147850.54</v>
      </c>
      <c r="H7" s="54" t="s">
        <v>124</v>
      </c>
      <c r="I7" s="55">
        <v>3640185.79</v>
      </c>
      <c r="J7" s="18"/>
    </row>
    <row r="8" spans="1:10" x14ac:dyDescent="0.2">
      <c r="A8" s="3" t="s">
        <v>107</v>
      </c>
      <c r="B8" s="2">
        <v>106550337.38</v>
      </c>
      <c r="D8" s="18"/>
      <c r="E8" s="41" t="s">
        <v>115</v>
      </c>
      <c r="F8" s="52">
        <v>10994471.140000001</v>
      </c>
      <c r="H8" s="54">
        <v>525</v>
      </c>
      <c r="I8" s="55">
        <v>12749074</v>
      </c>
      <c r="J8" s="18"/>
    </row>
    <row r="9" spans="1:10" x14ac:dyDescent="0.2">
      <c r="A9" s="3" t="s">
        <v>194</v>
      </c>
      <c r="B9" s="2"/>
      <c r="D9" s="18"/>
      <c r="E9" s="41" t="s">
        <v>79</v>
      </c>
      <c r="F9" s="52">
        <v>151641.28</v>
      </c>
      <c r="H9" s="54" t="s">
        <v>123</v>
      </c>
      <c r="I9" s="55">
        <v>365078.28</v>
      </c>
      <c r="J9" s="18"/>
    </row>
    <row r="10" spans="1:10" x14ac:dyDescent="0.2">
      <c r="A10" s="3" t="s">
        <v>34</v>
      </c>
      <c r="B10" s="2">
        <v>61299604.759999998</v>
      </c>
      <c r="D10" s="18"/>
      <c r="E10" s="42"/>
      <c r="F10" s="28"/>
      <c r="H10" s="54" t="s">
        <v>125</v>
      </c>
      <c r="I10" s="55">
        <v>1726250.6</v>
      </c>
      <c r="J10" s="18"/>
    </row>
    <row r="11" spans="1:10" x14ac:dyDescent="0.2">
      <c r="A11" s="3" t="s">
        <v>35</v>
      </c>
      <c r="B11" s="2">
        <v>85122167.120000005</v>
      </c>
      <c r="D11" s="18"/>
      <c r="E11" s="42"/>
      <c r="F11" s="28"/>
      <c r="H11" s="54"/>
      <c r="I11" s="55"/>
      <c r="J11" s="18"/>
    </row>
    <row r="12" spans="1:10" x14ac:dyDescent="0.2">
      <c r="A12" s="3" t="s">
        <v>36</v>
      </c>
      <c r="B12" s="2">
        <v>1020596265.7</v>
      </c>
      <c r="D12" s="18"/>
      <c r="E12" s="42"/>
      <c r="F12" s="28"/>
      <c r="H12" s="54"/>
      <c r="I12" s="67">
        <f>SUM(I7:I11)</f>
        <v>18480588.669999998</v>
      </c>
      <c r="J12" s="18"/>
    </row>
    <row r="13" spans="1:10" x14ac:dyDescent="0.2">
      <c r="A13" s="3" t="s">
        <v>73</v>
      </c>
      <c r="B13" s="2">
        <v>0</v>
      </c>
      <c r="D13" s="18"/>
      <c r="E13" s="42"/>
      <c r="F13" s="66">
        <f>SUM(F4:F12)</f>
        <v>26477294.330000002</v>
      </c>
      <c r="H13" s="19"/>
      <c r="I13" s="18"/>
      <c r="J13" s="18"/>
    </row>
    <row r="14" spans="1:10" x14ac:dyDescent="0.2">
      <c r="A14" s="3" t="s">
        <v>61</v>
      </c>
      <c r="B14" s="2">
        <v>3863054967.8499999</v>
      </c>
      <c r="D14" s="18"/>
      <c r="E14" s="60"/>
      <c r="F14" s="19"/>
      <c r="H14" s="19"/>
      <c r="I14" s="18"/>
      <c r="J14" s="18"/>
    </row>
    <row r="15" spans="1:10" x14ac:dyDescent="0.2">
      <c r="A15" s="3" t="s">
        <v>62</v>
      </c>
      <c r="B15" s="2">
        <v>424789528.73000002</v>
      </c>
      <c r="D15" s="18"/>
      <c r="F15" s="19"/>
      <c r="H15" s="19"/>
      <c r="I15" s="18"/>
      <c r="J15" s="18"/>
    </row>
    <row r="16" spans="1:10" x14ac:dyDescent="0.2">
      <c r="A16" s="3" t="s">
        <v>111</v>
      </c>
      <c r="B16" s="127">
        <v>26477294.329999998</v>
      </c>
      <c r="D16" s="18"/>
      <c r="F16" s="19"/>
      <c r="H16" s="19"/>
      <c r="I16" s="18"/>
      <c r="J16" s="18"/>
    </row>
    <row r="17" spans="1:10" x14ac:dyDescent="0.2">
      <c r="A17" s="3" t="s">
        <v>133</v>
      </c>
      <c r="B17" s="123">
        <v>18480588.670000002</v>
      </c>
      <c r="D17" s="18"/>
      <c r="F17" s="19"/>
      <c r="H17" s="19"/>
      <c r="I17" s="18"/>
      <c r="J17" s="18"/>
    </row>
    <row r="18" spans="1:10" x14ac:dyDescent="0.2">
      <c r="A18" s="3" t="s">
        <v>95</v>
      </c>
      <c r="B18" s="2">
        <v>135264873.25</v>
      </c>
      <c r="D18" s="18"/>
      <c r="F18" s="19"/>
      <c r="H18" s="19"/>
      <c r="I18" s="18"/>
      <c r="J18" s="18"/>
    </row>
    <row r="19" spans="1:10" x14ac:dyDescent="0.2">
      <c r="A19" s="3" t="s">
        <v>37</v>
      </c>
      <c r="B19" s="2">
        <v>0</v>
      </c>
      <c r="D19" s="18"/>
      <c r="F19" s="19"/>
      <c r="G19" s="18" t="s">
        <v>199</v>
      </c>
      <c r="H19" s="19"/>
      <c r="I19" s="125"/>
      <c r="J19" s="18"/>
    </row>
    <row r="20" spans="1:10" x14ac:dyDescent="0.2">
      <c r="A20" s="3" t="s">
        <v>96</v>
      </c>
      <c r="B20" s="2">
        <v>160646052.43000001</v>
      </c>
      <c r="D20" s="18"/>
      <c r="E20" s="128" t="s">
        <v>205</v>
      </c>
      <c r="F20" s="94">
        <v>155052.13</v>
      </c>
      <c r="G20" s="128">
        <v>112.13200000000001</v>
      </c>
      <c r="H20" s="19"/>
      <c r="I20" s="45"/>
      <c r="J20" s="18"/>
    </row>
    <row r="21" spans="1:10" x14ac:dyDescent="0.2">
      <c r="A21" s="3" t="s">
        <v>204</v>
      </c>
      <c r="B21" s="2">
        <v>20373</v>
      </c>
      <c r="D21" s="18"/>
      <c r="E21" s="128"/>
      <c r="F21" s="94">
        <v>292804.74</v>
      </c>
      <c r="G21" s="128">
        <v>241.261</v>
      </c>
      <c r="H21" s="19"/>
      <c r="I21" s="18"/>
      <c r="J21" s="18"/>
    </row>
    <row r="22" spans="1:10" x14ac:dyDescent="0.2">
      <c r="A22" s="3" t="s">
        <v>97</v>
      </c>
      <c r="B22" s="2">
        <v>307278731.37</v>
      </c>
      <c r="D22" s="18"/>
      <c r="E22" s="128" t="s">
        <v>206</v>
      </c>
      <c r="F22" s="94">
        <v>13761.03</v>
      </c>
      <c r="G22" s="128">
        <v>241</v>
      </c>
      <c r="H22" s="19"/>
      <c r="I22" s="18"/>
      <c r="J22" s="18"/>
    </row>
    <row r="23" spans="1:10" x14ac:dyDescent="0.2">
      <c r="A23" s="3" t="s">
        <v>38</v>
      </c>
      <c r="B23" s="2">
        <v>0</v>
      </c>
      <c r="D23" s="18"/>
      <c r="E23" s="128" t="s">
        <v>207</v>
      </c>
      <c r="F23" s="94">
        <v>958918.99</v>
      </c>
      <c r="G23" s="128">
        <v>112.13200000000001</v>
      </c>
      <c r="H23" s="19"/>
      <c r="I23" s="18"/>
      <c r="J23" s="18"/>
    </row>
    <row r="24" spans="1:10" ht="14.45" customHeight="1" x14ac:dyDescent="0.2">
      <c r="A24" s="3" t="s">
        <v>74</v>
      </c>
      <c r="B24" s="2">
        <v>4436</v>
      </c>
      <c r="D24" s="18"/>
      <c r="E24" s="128"/>
      <c r="F24" s="94">
        <v>487234.51</v>
      </c>
      <c r="G24" s="128">
        <v>241.261</v>
      </c>
      <c r="H24" s="19"/>
      <c r="I24" s="18"/>
      <c r="J24" s="18"/>
    </row>
    <row r="25" spans="1:10" x14ac:dyDescent="0.2">
      <c r="A25" s="3" t="s">
        <v>63</v>
      </c>
      <c r="B25" s="2">
        <v>39700</v>
      </c>
      <c r="D25" s="18"/>
      <c r="E25" s="128"/>
      <c r="F25" s="94"/>
      <c r="G25" s="128"/>
      <c r="H25" s="19"/>
      <c r="I25" s="125"/>
      <c r="J25" s="18"/>
    </row>
    <row r="26" spans="1:10" x14ac:dyDescent="0.2">
      <c r="A26" s="5" t="s">
        <v>195</v>
      </c>
      <c r="B26" s="6">
        <v>40255644.869999997</v>
      </c>
      <c r="D26" s="18"/>
      <c r="E26" s="128"/>
      <c r="F26" s="94"/>
      <c r="G26" s="128"/>
      <c r="H26" s="19"/>
      <c r="I26" s="18"/>
      <c r="J26" s="18"/>
    </row>
    <row r="27" spans="1:10" x14ac:dyDescent="0.2">
      <c r="A27" s="3" t="s">
        <v>32</v>
      </c>
      <c r="B27" s="2">
        <f>B4+B5+B6+B7+B8</f>
        <v>6161592962.21</v>
      </c>
      <c r="D27" s="18"/>
      <c r="E27" s="128"/>
      <c r="F27" s="94">
        <f>SUM(F20:F26)</f>
        <v>1907771.4000000001</v>
      </c>
      <c r="G27" s="128"/>
      <c r="H27" s="19"/>
      <c r="I27" s="18"/>
      <c r="J27" s="18"/>
    </row>
    <row r="28" spans="1:10" x14ac:dyDescent="0.2">
      <c r="A28" s="5" t="s">
        <v>31</v>
      </c>
      <c r="B28" s="107">
        <f>B10+B11+B12+B13+B14+B15+B16+B18+B20+B22+B23+B24+B25+B26+B17+B9+B21</f>
        <v>6143330228.0799999</v>
      </c>
      <c r="D28" s="18"/>
      <c r="F28" s="19"/>
      <c r="H28" s="19"/>
      <c r="I28" s="18"/>
      <c r="J28" s="18"/>
    </row>
    <row r="29" spans="1:10" x14ac:dyDescent="0.2">
      <c r="A29" s="7" t="s">
        <v>9</v>
      </c>
      <c r="B29" s="10">
        <f>B28-B27</f>
        <v>-18262734.130000114</v>
      </c>
      <c r="D29" s="18"/>
      <c r="F29" s="19"/>
      <c r="H29" s="19"/>
      <c r="I29" s="18"/>
      <c r="J29" s="18"/>
    </row>
    <row r="30" spans="1:10" x14ac:dyDescent="0.2">
      <c r="A30" s="7"/>
      <c r="B30" s="10"/>
      <c r="D30" s="18"/>
      <c r="F30" s="19"/>
      <c r="H30" s="19"/>
      <c r="I30" s="18"/>
      <c r="J30" s="18"/>
    </row>
    <row r="31" spans="1:10" x14ac:dyDescent="0.2">
      <c r="A31" s="3" t="s">
        <v>202</v>
      </c>
      <c r="B31" s="2">
        <v>-12478123</v>
      </c>
      <c r="C31" s="18" t="s">
        <v>200</v>
      </c>
      <c r="D31" s="18"/>
      <c r="F31" s="19"/>
      <c r="H31" s="19"/>
      <c r="I31" s="18"/>
      <c r="J31" s="18"/>
    </row>
    <row r="32" spans="1:10" x14ac:dyDescent="0.2">
      <c r="A32" s="3" t="s">
        <v>203</v>
      </c>
      <c r="B32" s="2">
        <v>-1735511.92</v>
      </c>
      <c r="C32" s="18" t="s">
        <v>200</v>
      </c>
      <c r="D32" s="18"/>
      <c r="F32" s="19"/>
      <c r="H32" s="19"/>
      <c r="I32" s="18"/>
      <c r="J32" s="18"/>
    </row>
    <row r="33" spans="1:10" x14ac:dyDescent="0.2">
      <c r="A33" s="3" t="s">
        <v>208</v>
      </c>
      <c r="B33" s="122">
        <v>-1907771.4</v>
      </c>
      <c r="C33" s="18" t="s">
        <v>200</v>
      </c>
      <c r="D33" s="18"/>
      <c r="F33" s="19"/>
      <c r="H33" s="19"/>
      <c r="I33" s="18"/>
      <c r="J33" s="18"/>
    </row>
    <row r="34" spans="1:10" x14ac:dyDescent="0.2">
      <c r="A34" s="3" t="s">
        <v>135</v>
      </c>
      <c r="B34" s="2">
        <v>32495111.640000001</v>
      </c>
      <c r="D34" s="18"/>
      <c r="F34" s="19"/>
      <c r="H34" s="19"/>
      <c r="I34" s="18"/>
      <c r="J34" s="18"/>
    </row>
    <row r="35" spans="1:10" x14ac:dyDescent="0.2">
      <c r="A35" s="3" t="s">
        <v>197</v>
      </c>
      <c r="B35" s="2">
        <v>-27809405.800000001</v>
      </c>
      <c r="D35" s="18"/>
      <c r="F35" s="19"/>
      <c r="H35" s="19"/>
      <c r="I35" s="18"/>
      <c r="J35" s="18"/>
    </row>
    <row r="36" spans="1:10" x14ac:dyDescent="0.2">
      <c r="A36" s="3" t="s">
        <v>210</v>
      </c>
      <c r="B36" s="2">
        <v>-102013635.56</v>
      </c>
      <c r="D36" s="18"/>
      <c r="F36" s="19"/>
      <c r="H36" s="19"/>
      <c r="I36" s="18"/>
      <c r="J36" s="18"/>
    </row>
    <row r="37" spans="1:10" x14ac:dyDescent="0.2">
      <c r="A37" s="3" t="s">
        <v>209</v>
      </c>
      <c r="B37" s="2">
        <v>-61398612.600000001</v>
      </c>
      <c r="D37" s="18"/>
      <c r="F37" s="19"/>
      <c r="H37" s="19"/>
      <c r="I37" s="18"/>
      <c r="J37" s="18"/>
    </row>
    <row r="38" spans="1:10" x14ac:dyDescent="0.2">
      <c r="A38" s="3" t="s">
        <v>136</v>
      </c>
      <c r="B38" s="2">
        <v>-8632800</v>
      </c>
      <c r="E38" s="19"/>
      <c r="H38" s="19"/>
      <c r="I38" s="18"/>
      <c r="J38" s="18"/>
    </row>
    <row r="39" spans="1:10" x14ac:dyDescent="0.2">
      <c r="A39" s="3" t="s">
        <v>121</v>
      </c>
      <c r="B39" s="2">
        <v>17204897.100000001</v>
      </c>
      <c r="D39" s="18"/>
      <c r="F39" s="19"/>
      <c r="H39" s="19"/>
      <c r="I39" s="18"/>
      <c r="J39" s="18"/>
    </row>
    <row r="40" spans="1:10" x14ac:dyDescent="0.2">
      <c r="A40" s="3" t="s">
        <v>137</v>
      </c>
      <c r="B40" s="2">
        <v>-942374.45</v>
      </c>
      <c r="D40" s="18"/>
      <c r="F40" s="19"/>
      <c r="H40" s="19"/>
      <c r="I40" s="18"/>
      <c r="J40" s="18"/>
    </row>
    <row r="41" spans="1:10" x14ac:dyDescent="0.2">
      <c r="A41" s="3" t="s">
        <v>158</v>
      </c>
      <c r="B41" s="2">
        <v>-737518.25</v>
      </c>
      <c r="D41" s="18"/>
      <c r="F41" s="19"/>
      <c r="H41" s="19"/>
      <c r="I41" s="18"/>
      <c r="J41" s="18"/>
    </row>
    <row r="42" spans="1:10" ht="13.5" thickBot="1" x14ac:dyDescent="0.25">
      <c r="A42" s="59" t="s">
        <v>122</v>
      </c>
      <c r="B42" s="57">
        <v>3197760.41</v>
      </c>
      <c r="D42" s="18"/>
      <c r="F42" s="19"/>
      <c r="H42" s="19"/>
      <c r="I42" s="18"/>
      <c r="J42" s="18"/>
    </row>
    <row r="43" spans="1:10" x14ac:dyDescent="0.2">
      <c r="A43" s="3"/>
      <c r="B43" s="10"/>
      <c r="D43" s="18"/>
      <c r="F43" s="19"/>
      <c r="H43" s="19"/>
      <c r="I43" s="18"/>
      <c r="J43" s="18"/>
    </row>
    <row r="44" spans="1:10" x14ac:dyDescent="0.2">
      <c r="A44" s="7" t="s">
        <v>211</v>
      </c>
      <c r="B44" s="10">
        <f>SUM(B31:B43)+B28</f>
        <v>5978572244.25</v>
      </c>
      <c r="D44" s="18"/>
      <c r="F44" s="19"/>
      <c r="H44" s="19"/>
      <c r="I44" s="18"/>
      <c r="J44" s="18"/>
    </row>
    <row r="45" spans="1:10" x14ac:dyDescent="0.2">
      <c r="A45" s="3"/>
      <c r="B45" s="10"/>
      <c r="D45" s="18"/>
      <c r="F45" s="19"/>
      <c r="H45" s="19"/>
      <c r="I45" s="18"/>
      <c r="J45" s="18"/>
    </row>
    <row r="46" spans="1:10" x14ac:dyDescent="0.2">
      <c r="A46" s="3" t="s">
        <v>198</v>
      </c>
      <c r="B46" s="10">
        <v>-96051998.890000001</v>
      </c>
      <c r="D46" s="18"/>
      <c r="F46" s="19"/>
      <c r="H46" s="19"/>
      <c r="I46" s="18"/>
      <c r="J46" s="18"/>
    </row>
    <row r="47" spans="1:10" x14ac:dyDescent="0.2">
      <c r="A47" s="50" t="s">
        <v>134</v>
      </c>
      <c r="B47" s="2">
        <v>-93818092.780000001</v>
      </c>
      <c r="D47" s="18"/>
      <c r="F47" s="19"/>
      <c r="H47" s="19"/>
      <c r="I47" s="18"/>
      <c r="J47" s="18"/>
    </row>
    <row r="48" spans="1:10" x14ac:dyDescent="0.2">
      <c r="A48" s="50" t="s">
        <v>201</v>
      </c>
      <c r="B48" s="2">
        <v>-73020.77</v>
      </c>
      <c r="D48" s="18"/>
      <c r="F48" s="19"/>
      <c r="H48" s="19"/>
      <c r="I48" s="18"/>
      <c r="J48" s="18"/>
    </row>
    <row r="49" spans="1:10" x14ac:dyDescent="0.2">
      <c r="A49" s="3" t="s">
        <v>109</v>
      </c>
      <c r="B49" s="2">
        <v>3359016.02</v>
      </c>
      <c r="D49" s="18"/>
      <c r="F49" s="19"/>
      <c r="H49" s="19"/>
      <c r="I49" s="18"/>
      <c r="J49" s="18"/>
    </row>
    <row r="50" spans="1:10" x14ac:dyDescent="0.2">
      <c r="A50" s="3" t="s">
        <v>110</v>
      </c>
      <c r="B50" s="2">
        <v>3553259.39</v>
      </c>
      <c r="D50" s="18"/>
      <c r="F50" s="19"/>
      <c r="H50" s="19"/>
      <c r="I50" s="18"/>
      <c r="J50" s="18"/>
    </row>
    <row r="51" spans="1:10" x14ac:dyDescent="0.2">
      <c r="A51" s="3" t="s">
        <v>212</v>
      </c>
      <c r="B51" s="10">
        <f>SUM(B46:B50)+B27</f>
        <v>5978562125.1800003</v>
      </c>
      <c r="D51" s="18"/>
      <c r="F51" s="19"/>
      <c r="H51" s="19"/>
      <c r="I51" s="18"/>
      <c r="J51" s="18"/>
    </row>
    <row r="52" spans="1:10" x14ac:dyDescent="0.2">
      <c r="A52" s="3"/>
      <c r="B52" s="10"/>
      <c r="D52" s="18"/>
      <c r="F52" s="19"/>
      <c r="H52" s="19"/>
      <c r="I52" s="18"/>
      <c r="J52" s="18"/>
    </row>
    <row r="53" spans="1:10" s="130" customFormat="1" x14ac:dyDescent="0.2">
      <c r="A53" s="129" t="s">
        <v>108</v>
      </c>
      <c r="B53" s="126">
        <f>B44-B51</f>
        <v>10119.069999694824</v>
      </c>
      <c r="F53" s="131"/>
      <c r="H53" s="131"/>
    </row>
    <row r="54" spans="1:10" x14ac:dyDescent="0.2">
      <c r="A54" s="3"/>
      <c r="B54" s="10"/>
      <c r="D54" s="18"/>
      <c r="F54" s="19"/>
      <c r="H54" s="19"/>
      <c r="I54" s="18"/>
      <c r="J54" s="18"/>
    </row>
    <row r="55" spans="1:10" x14ac:dyDescent="0.2">
      <c r="A55" s="3"/>
      <c r="B55" s="10"/>
      <c r="D55" s="18"/>
      <c r="F55" s="19"/>
      <c r="H55" s="19"/>
      <c r="I55" s="18"/>
      <c r="J55" s="18"/>
    </row>
    <row r="56" spans="1:10" x14ac:dyDescent="0.2">
      <c r="A56" s="3"/>
      <c r="B56" s="10"/>
      <c r="D56" s="18"/>
      <c r="F56" s="19"/>
      <c r="H56" s="19"/>
      <c r="I56" s="18"/>
      <c r="J56" s="18"/>
    </row>
    <row r="57" spans="1:10" x14ac:dyDescent="0.2">
      <c r="A57" s="3"/>
      <c r="B57" s="10"/>
      <c r="D57" s="10"/>
      <c r="F57" s="19"/>
      <c r="H57" s="19"/>
      <c r="I57" s="18"/>
      <c r="J57" s="18"/>
    </row>
    <row r="58" spans="1:10" s="26" customFormat="1" x14ac:dyDescent="0.2">
      <c r="A58" s="50"/>
      <c r="B58" s="62"/>
      <c r="F58" s="23"/>
      <c r="H58" s="23"/>
    </row>
    <row r="59" spans="1:10" s="26" customFormat="1" x14ac:dyDescent="0.2">
      <c r="A59" s="50"/>
      <c r="B59" s="62"/>
      <c r="F59" s="23"/>
      <c r="H59" s="23"/>
    </row>
    <row r="60" spans="1:10" s="26" customFormat="1" x14ac:dyDescent="0.2">
      <c r="A60" s="50"/>
      <c r="B60" s="62"/>
      <c r="F60" s="23"/>
      <c r="H60" s="23"/>
    </row>
    <row r="61" spans="1:10" s="26" customFormat="1" x14ac:dyDescent="0.2">
      <c r="A61" s="3"/>
      <c r="B61" s="62"/>
      <c r="F61" s="23"/>
      <c r="H61" s="23"/>
    </row>
    <row r="62" spans="1:10" s="26" customFormat="1" x14ac:dyDescent="0.2">
      <c r="A62" s="3"/>
      <c r="B62" s="62"/>
      <c r="E62" s="44"/>
      <c r="F62" s="44"/>
      <c r="H62" s="23"/>
    </row>
    <row r="63" spans="1:10" s="26" customFormat="1" x14ac:dyDescent="0.2">
      <c r="A63" s="3"/>
      <c r="B63" s="62"/>
      <c r="E63" s="44"/>
      <c r="F63" s="44"/>
      <c r="H63" s="23"/>
    </row>
    <row r="64" spans="1:10" s="26" customFormat="1" x14ac:dyDescent="0.2">
      <c r="A64" s="3"/>
      <c r="B64" s="2"/>
      <c r="E64" s="44"/>
      <c r="F64" s="44"/>
      <c r="H64" s="23"/>
    </row>
    <row r="65" spans="1:10" s="26" customFormat="1" x14ac:dyDescent="0.2">
      <c r="A65" s="3"/>
      <c r="B65" s="62"/>
      <c r="E65" s="44"/>
      <c r="F65" s="44"/>
      <c r="H65" s="23"/>
    </row>
    <row r="66" spans="1:10" s="26" customFormat="1" x14ac:dyDescent="0.2">
      <c r="A66" s="3"/>
      <c r="B66" s="2"/>
      <c r="E66" s="44"/>
      <c r="F66" s="44"/>
      <c r="H66" s="23"/>
    </row>
    <row r="67" spans="1:10" s="26" customFormat="1" x14ac:dyDescent="0.2">
      <c r="A67" s="78"/>
      <c r="B67" s="2"/>
      <c r="D67" s="23"/>
      <c r="E67" s="44"/>
      <c r="F67" s="44"/>
      <c r="H67" s="23"/>
    </row>
    <row r="68" spans="1:10" s="26" customFormat="1" x14ac:dyDescent="0.2">
      <c r="A68" s="3"/>
      <c r="B68" s="2"/>
      <c r="D68" s="23"/>
      <c r="E68" s="44"/>
      <c r="F68" s="44"/>
      <c r="H68" s="23"/>
    </row>
    <row r="69" spans="1:10" s="26" customFormat="1" x14ac:dyDescent="0.2">
      <c r="A69" s="3"/>
      <c r="B69" s="2"/>
      <c r="D69" s="23"/>
      <c r="E69" s="23"/>
      <c r="H69" s="23"/>
    </row>
    <row r="70" spans="1:10" s="26" customFormat="1" x14ac:dyDescent="0.2">
      <c r="A70" s="3"/>
      <c r="B70" s="2"/>
      <c r="D70" s="23"/>
      <c r="E70" s="23"/>
      <c r="H70" s="23"/>
    </row>
    <row r="71" spans="1:10" s="26" customFormat="1" x14ac:dyDescent="0.2">
      <c r="A71" s="3"/>
      <c r="B71" s="2"/>
      <c r="D71" s="23"/>
      <c r="I71" s="132"/>
      <c r="J71" s="23"/>
    </row>
    <row r="72" spans="1:10" s="26" customFormat="1" x14ac:dyDescent="0.2">
      <c r="A72" s="7"/>
      <c r="B72" s="10"/>
      <c r="D72" s="23"/>
      <c r="I72" s="132"/>
      <c r="J72" s="23"/>
    </row>
    <row r="73" spans="1:10" s="26" customFormat="1" x14ac:dyDescent="0.2">
      <c r="A73" s="7"/>
      <c r="B73" s="10"/>
      <c r="D73" s="23"/>
      <c r="I73" s="132"/>
      <c r="J73" s="23"/>
    </row>
    <row r="74" spans="1:10" s="26" customFormat="1" x14ac:dyDescent="0.2">
      <c r="A74" s="7"/>
      <c r="B74" s="10"/>
      <c r="D74" s="23"/>
      <c r="I74" s="132"/>
      <c r="J74" s="23"/>
    </row>
    <row r="75" spans="1:10" s="26" customFormat="1" x14ac:dyDescent="0.2">
      <c r="A75" s="10"/>
      <c r="D75" s="23"/>
      <c r="I75" s="132"/>
      <c r="J75" s="23"/>
    </row>
    <row r="76" spans="1:10" s="26" customFormat="1" x14ac:dyDescent="0.2">
      <c r="A76" s="133"/>
      <c r="D76" s="23"/>
      <c r="I76" s="132"/>
      <c r="J76" s="23"/>
    </row>
    <row r="77" spans="1:10" s="26" customFormat="1" x14ac:dyDescent="0.2">
      <c r="D77" s="23"/>
      <c r="I77" s="132"/>
      <c r="J77" s="2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N74"/>
  <sheetViews>
    <sheetView topLeftCell="A4" workbookViewId="0">
      <selection activeCell="E65" sqref="E65"/>
    </sheetView>
  </sheetViews>
  <sheetFormatPr defaultRowHeight="12.75" x14ac:dyDescent="0.2"/>
  <cols>
    <col min="2" max="2" width="48.85546875" style="16" customWidth="1"/>
    <col min="3" max="3" width="19.85546875" style="16" customWidth="1"/>
    <col min="4" max="4" width="24.7109375" style="16" customWidth="1"/>
    <col min="5" max="5" width="32.42578125" style="113" customWidth="1"/>
    <col min="6" max="7" width="23.42578125" customWidth="1"/>
    <col min="8" max="8" width="8.85546875" style="70"/>
    <col min="9" max="9" width="22" style="15" customWidth="1"/>
    <col min="10" max="10" width="9.140625" style="70" customWidth="1"/>
    <col min="11" max="11" width="13.7109375" bestFit="1" customWidth="1"/>
    <col min="12" max="14" width="14.5703125" bestFit="1" customWidth="1"/>
  </cols>
  <sheetData>
    <row r="1" spans="2:10" x14ac:dyDescent="0.2">
      <c r="C1" s="96">
        <v>2021</v>
      </c>
      <c r="D1" s="96">
        <v>2022</v>
      </c>
      <c r="E1" s="111" t="s">
        <v>170</v>
      </c>
      <c r="F1" s="58"/>
      <c r="G1" s="58"/>
      <c r="H1" s="71"/>
      <c r="I1" s="2"/>
    </row>
    <row r="2" spans="2:10" x14ac:dyDescent="0.2">
      <c r="B2" s="3" t="s">
        <v>24</v>
      </c>
      <c r="C2" s="2">
        <v>8900808765.5599995</v>
      </c>
      <c r="D2" s="17">
        <v>9410736449.2900009</v>
      </c>
      <c r="E2" s="69">
        <v>9410736449.2900009</v>
      </c>
      <c r="F2" s="17"/>
      <c r="G2" s="17"/>
      <c r="H2" s="71"/>
      <c r="I2" s="2"/>
    </row>
    <row r="3" spans="2:10" x14ac:dyDescent="0.2">
      <c r="B3" s="3" t="s">
        <v>48</v>
      </c>
      <c r="C3" s="2">
        <v>428220</v>
      </c>
      <c r="D3" s="17">
        <v>372030</v>
      </c>
      <c r="E3" s="69">
        <v>372030</v>
      </c>
      <c r="F3" s="17"/>
      <c r="G3" s="17"/>
    </row>
    <row r="4" spans="2:10" x14ac:dyDescent="0.2">
      <c r="B4" s="3" t="s">
        <v>40</v>
      </c>
      <c r="C4" s="2">
        <v>1738786.68</v>
      </c>
      <c r="D4" s="17">
        <v>3290047.25</v>
      </c>
      <c r="E4" s="69">
        <v>3290047.25</v>
      </c>
      <c r="F4" s="17"/>
      <c r="G4" s="17"/>
      <c r="J4" s="71"/>
    </row>
    <row r="5" spans="2:10" ht="25.5" x14ac:dyDescent="0.2">
      <c r="B5" s="11" t="s">
        <v>39</v>
      </c>
      <c r="C5" s="12">
        <v>73125567.920000002</v>
      </c>
      <c r="D5" s="19">
        <v>81393232.629999995</v>
      </c>
      <c r="E5" s="23">
        <v>81393232.629999995</v>
      </c>
      <c r="F5" s="19"/>
      <c r="G5" s="19"/>
      <c r="J5" s="71"/>
    </row>
    <row r="6" spans="2:10" x14ac:dyDescent="0.2">
      <c r="B6" s="3" t="s">
        <v>25</v>
      </c>
      <c r="C6" s="51">
        <v>0</v>
      </c>
      <c r="D6" s="19">
        <v>0</v>
      </c>
      <c r="E6" s="23">
        <v>0</v>
      </c>
      <c r="F6" s="19"/>
      <c r="G6" s="19"/>
    </row>
    <row r="7" spans="2:10" ht="32.25" customHeight="1" x14ac:dyDescent="0.2">
      <c r="B7" s="3" t="s">
        <v>26</v>
      </c>
      <c r="C7" s="2">
        <v>8664267181.4400005</v>
      </c>
      <c r="D7" s="19">
        <v>9257604528.0900002</v>
      </c>
      <c r="E7" s="23">
        <v>9257604528.0900002</v>
      </c>
      <c r="F7" s="19"/>
      <c r="G7" s="19"/>
    </row>
    <row r="8" spans="2:10" x14ac:dyDescent="0.2">
      <c r="B8" s="3" t="s">
        <v>49</v>
      </c>
      <c r="C8" s="2">
        <v>26452296.27</v>
      </c>
      <c r="D8" s="19">
        <v>27625663.789999999</v>
      </c>
      <c r="E8" s="23">
        <v>27625663.789999999</v>
      </c>
      <c r="F8" s="19"/>
      <c r="G8" s="19"/>
    </row>
    <row r="9" spans="2:10" x14ac:dyDescent="0.2">
      <c r="B9" s="3" t="s">
        <v>27</v>
      </c>
      <c r="C9" s="2">
        <v>440416934.41000003</v>
      </c>
      <c r="D9" s="19">
        <v>455677211.06</v>
      </c>
      <c r="E9" s="23">
        <v>455677211.06</v>
      </c>
      <c r="F9" s="19"/>
      <c r="G9" s="19"/>
    </row>
    <row r="10" spans="2:10" x14ac:dyDescent="0.2">
      <c r="B10" s="3" t="s">
        <v>50</v>
      </c>
      <c r="C10" s="2">
        <v>0</v>
      </c>
      <c r="D10" s="19">
        <v>0</v>
      </c>
      <c r="E10" s="23">
        <v>0</v>
      </c>
      <c r="F10" s="19"/>
      <c r="G10" s="19"/>
    </row>
    <row r="11" spans="2:10" x14ac:dyDescent="0.2">
      <c r="B11" s="3" t="s">
        <v>51</v>
      </c>
      <c r="C11" s="2">
        <v>0</v>
      </c>
      <c r="D11" s="19">
        <v>0</v>
      </c>
      <c r="E11" s="23">
        <v>0</v>
      </c>
      <c r="F11" s="19"/>
      <c r="G11" s="19"/>
    </row>
    <row r="12" spans="2:10" x14ac:dyDescent="0.2">
      <c r="B12" s="3" t="s">
        <v>59</v>
      </c>
      <c r="C12" s="2">
        <v>4685429</v>
      </c>
      <c r="D12" s="19">
        <v>5299399</v>
      </c>
      <c r="E12" s="23">
        <v>5299399</v>
      </c>
      <c r="F12" s="19"/>
      <c r="G12" s="19"/>
    </row>
    <row r="13" spans="2:10" x14ac:dyDescent="0.2">
      <c r="B13" s="3" t="s">
        <v>28</v>
      </c>
      <c r="C13" s="2">
        <v>765572.77</v>
      </c>
      <c r="D13" s="19">
        <v>1933249</v>
      </c>
      <c r="E13" s="23">
        <v>1933249</v>
      </c>
      <c r="F13" s="19"/>
      <c r="G13" s="19"/>
    </row>
    <row r="14" spans="2:10" x14ac:dyDescent="0.2">
      <c r="B14" s="3" t="s">
        <v>29</v>
      </c>
      <c r="C14" s="2">
        <v>0</v>
      </c>
      <c r="D14" s="19">
        <v>0</v>
      </c>
      <c r="E14" s="23">
        <v>0</v>
      </c>
      <c r="F14" s="19"/>
      <c r="G14" s="19"/>
    </row>
    <row r="15" spans="2:10" x14ac:dyDescent="0.2">
      <c r="B15" s="3" t="s">
        <v>60</v>
      </c>
      <c r="C15" s="2">
        <v>61875403.630000003</v>
      </c>
      <c r="D15" s="19">
        <v>61217467.590000004</v>
      </c>
      <c r="E15" s="23">
        <v>61217467.590000004</v>
      </c>
      <c r="F15" s="19"/>
      <c r="G15" s="19"/>
    </row>
    <row r="16" spans="2:10" x14ac:dyDescent="0.2">
      <c r="B16" s="3" t="s">
        <v>72</v>
      </c>
      <c r="C16" s="2">
        <v>0</v>
      </c>
      <c r="D16" s="17">
        <v>0</v>
      </c>
      <c r="E16" s="69">
        <v>0</v>
      </c>
      <c r="F16" s="17"/>
      <c r="G16" s="17"/>
    </row>
    <row r="17" spans="2:8" x14ac:dyDescent="0.2">
      <c r="B17" s="3" t="s">
        <v>52</v>
      </c>
      <c r="C17" s="2">
        <v>20247.93</v>
      </c>
      <c r="D17" s="17">
        <v>0</v>
      </c>
      <c r="E17" s="69">
        <v>0</v>
      </c>
      <c r="F17" s="17"/>
      <c r="G17" s="17"/>
    </row>
    <row r="18" spans="2:8" x14ac:dyDescent="0.2">
      <c r="B18" s="3" t="s">
        <v>53</v>
      </c>
      <c r="C18" s="2">
        <v>0</v>
      </c>
      <c r="D18" s="17">
        <v>0</v>
      </c>
      <c r="E18" s="69">
        <v>0</v>
      </c>
      <c r="F18" s="17"/>
      <c r="G18" s="17"/>
    </row>
    <row r="19" spans="2:8" x14ac:dyDescent="0.2">
      <c r="B19" s="3" t="s">
        <v>161</v>
      </c>
      <c r="C19" s="2"/>
      <c r="D19" s="17"/>
      <c r="E19" s="69">
        <v>372126306.55000001</v>
      </c>
      <c r="F19" s="17"/>
      <c r="G19" s="17"/>
    </row>
    <row r="20" spans="2:8" x14ac:dyDescent="0.2">
      <c r="B20" s="3" t="s">
        <v>162</v>
      </c>
      <c r="C20" s="2"/>
      <c r="D20" s="17"/>
      <c r="E20" s="69">
        <v>12951.88</v>
      </c>
      <c r="F20" s="17"/>
      <c r="G20" s="17"/>
    </row>
    <row r="21" spans="2:8" x14ac:dyDescent="0.2">
      <c r="B21" s="3" t="s">
        <v>54</v>
      </c>
      <c r="C21" s="2">
        <v>17400</v>
      </c>
      <c r="D21" s="17">
        <v>0</v>
      </c>
      <c r="E21" s="69">
        <v>0</v>
      </c>
      <c r="F21" s="17"/>
      <c r="G21" s="17"/>
    </row>
    <row r="22" spans="2:8" x14ac:dyDescent="0.2">
      <c r="B22" s="5" t="s">
        <v>30</v>
      </c>
      <c r="C22" s="6">
        <v>0</v>
      </c>
      <c r="D22" s="68">
        <v>0</v>
      </c>
      <c r="E22" s="68">
        <v>0</v>
      </c>
      <c r="F22" s="69"/>
      <c r="G22" s="69"/>
    </row>
    <row r="23" spans="2:8" x14ac:dyDescent="0.2">
      <c r="B23" s="3" t="s">
        <v>86</v>
      </c>
      <c r="C23" s="2">
        <f>C2+C3+C4</f>
        <v>8902975772.2399998</v>
      </c>
      <c r="D23" s="2">
        <f>D2+D3+D4</f>
        <v>9414398526.5400009</v>
      </c>
      <c r="E23" s="2">
        <f>E2+E3+E4</f>
        <v>9414398526.5400009</v>
      </c>
      <c r="F23" s="2"/>
      <c r="G23" s="2"/>
      <c r="H23" s="71"/>
    </row>
    <row r="24" spans="2:8" x14ac:dyDescent="0.2">
      <c r="B24" s="3" t="s">
        <v>87</v>
      </c>
      <c r="C24" s="2">
        <f>C5+C6+C7+C8+C9+C12+C13+C15+C17+C21</f>
        <v>9271626033.3700008</v>
      </c>
      <c r="D24" s="2">
        <f>D5+D6+D7+D8+D9+D12+D13+D15+D17+D21</f>
        <v>9890750751.1599998</v>
      </c>
      <c r="E24" s="2">
        <f>E5+E6+E7+E8+E9+E12+E13+E15+E17+E21+E19+E20</f>
        <v>10262890009.589998</v>
      </c>
      <c r="F24" s="2"/>
      <c r="G24" s="2"/>
      <c r="H24" s="71"/>
    </row>
    <row r="25" spans="2:8" x14ac:dyDescent="0.2">
      <c r="B25" s="3"/>
      <c r="C25" s="2">
        <f>C23-C24</f>
        <v>-368650261.13000107</v>
      </c>
      <c r="D25" s="2">
        <f>D23-D24</f>
        <v>-476352224.61999893</v>
      </c>
      <c r="E25" s="2">
        <f>E23-E24</f>
        <v>-848491483.04999733</v>
      </c>
      <c r="F25" s="2"/>
      <c r="G25" s="2"/>
    </row>
    <row r="26" spans="2:8" x14ac:dyDescent="0.2">
      <c r="B26" s="3"/>
      <c r="C26" s="18"/>
      <c r="D26" s="17"/>
      <c r="E26" s="69"/>
      <c r="F26" s="17"/>
      <c r="G26" s="17"/>
    </row>
    <row r="27" spans="2:8" x14ac:dyDescent="0.2">
      <c r="B27" s="3"/>
      <c r="C27" s="2"/>
      <c r="D27" s="17"/>
      <c r="E27" s="69"/>
      <c r="F27" s="17"/>
      <c r="G27" s="17"/>
    </row>
    <row r="28" spans="2:8" x14ac:dyDescent="0.2">
      <c r="B28" s="3"/>
      <c r="C28" s="2"/>
      <c r="D28" s="19"/>
      <c r="E28" s="95"/>
      <c r="F28" s="64"/>
      <c r="G28" s="64"/>
    </row>
    <row r="29" spans="2:8" x14ac:dyDescent="0.2">
      <c r="B29" s="3" t="s">
        <v>80</v>
      </c>
      <c r="C29" s="19">
        <v>486425</v>
      </c>
      <c r="D29" s="19">
        <v>409484</v>
      </c>
      <c r="E29" s="23">
        <v>409484</v>
      </c>
      <c r="F29" s="64"/>
      <c r="G29" s="64"/>
    </row>
    <row r="30" spans="2:8" x14ac:dyDescent="0.2">
      <c r="B30" s="3" t="s">
        <v>81</v>
      </c>
      <c r="C30" s="19">
        <v>2128089.4</v>
      </c>
      <c r="D30" s="19">
        <v>2106181</v>
      </c>
      <c r="E30" s="23">
        <v>2106181</v>
      </c>
      <c r="F30" s="64"/>
      <c r="G30" s="64"/>
    </row>
    <row r="31" spans="2:8" x14ac:dyDescent="0.2">
      <c r="B31" s="3" t="s">
        <v>100</v>
      </c>
      <c r="C31" s="19">
        <v>0</v>
      </c>
      <c r="D31" s="19">
        <v>0</v>
      </c>
      <c r="E31" s="23">
        <v>0</v>
      </c>
      <c r="F31" s="64"/>
      <c r="G31" s="64"/>
    </row>
    <row r="32" spans="2:8" x14ac:dyDescent="0.2">
      <c r="B32" s="3" t="s">
        <v>82</v>
      </c>
      <c r="C32" s="19">
        <v>718461.24</v>
      </c>
      <c r="D32" s="19">
        <v>675847</v>
      </c>
      <c r="E32" s="23">
        <v>675847</v>
      </c>
      <c r="F32" s="64"/>
      <c r="G32" s="64"/>
    </row>
    <row r="33" spans="2:14" x14ac:dyDescent="0.2">
      <c r="B33" s="3" t="s">
        <v>83</v>
      </c>
      <c r="C33" s="19">
        <v>242881</v>
      </c>
      <c r="D33" s="19">
        <v>246659</v>
      </c>
      <c r="E33" s="23">
        <v>246659</v>
      </c>
      <c r="F33" s="64"/>
      <c r="G33" s="64"/>
    </row>
    <row r="34" spans="2:14" x14ac:dyDescent="0.2">
      <c r="B34" s="3" t="s">
        <v>84</v>
      </c>
      <c r="C34" s="19"/>
      <c r="D34" s="19"/>
      <c r="E34" s="23"/>
      <c r="F34" s="64"/>
      <c r="G34" s="64"/>
    </row>
    <row r="35" spans="2:14" x14ac:dyDescent="0.2">
      <c r="B35" s="92" t="s">
        <v>116</v>
      </c>
      <c r="C35" s="93">
        <v>100725726.19</v>
      </c>
      <c r="D35" s="94">
        <v>103085330.18000001</v>
      </c>
      <c r="E35" s="23">
        <v>0</v>
      </c>
      <c r="F35" s="64"/>
      <c r="G35" s="64"/>
    </row>
    <row r="36" spans="2:14" x14ac:dyDescent="0.2">
      <c r="B36" s="3" t="s">
        <v>132</v>
      </c>
      <c r="C36" s="2"/>
      <c r="D36" s="17">
        <v>12951.88</v>
      </c>
      <c r="E36" s="23">
        <v>0</v>
      </c>
      <c r="F36" s="64"/>
      <c r="G36" s="64"/>
    </row>
    <row r="37" spans="2:14" x14ac:dyDescent="0.2">
      <c r="B37" s="3" t="s">
        <v>106</v>
      </c>
      <c r="C37" s="19">
        <v>-2186982.2599999998</v>
      </c>
      <c r="D37" s="19">
        <v>-2316336.88</v>
      </c>
      <c r="E37" s="23">
        <v>-6004608.9800000004</v>
      </c>
      <c r="F37" s="64"/>
      <c r="G37" s="64"/>
    </row>
    <row r="38" spans="2:14" x14ac:dyDescent="0.2">
      <c r="B38" s="3"/>
      <c r="C38" s="19"/>
      <c r="D38" s="19"/>
      <c r="E38" s="23"/>
      <c r="F38" s="19"/>
      <c r="G38" s="19"/>
    </row>
    <row r="39" spans="2:14" x14ac:dyDescent="0.2">
      <c r="B39" s="3"/>
      <c r="C39" s="19"/>
      <c r="D39" s="19"/>
      <c r="E39" s="23"/>
      <c r="F39" s="19"/>
      <c r="G39" s="19"/>
      <c r="K39" s="85" t="s">
        <v>147</v>
      </c>
      <c r="L39" s="85" t="s">
        <v>148</v>
      </c>
      <c r="M39" s="85" t="s">
        <v>149</v>
      </c>
      <c r="N39" s="85" t="s">
        <v>150</v>
      </c>
    </row>
    <row r="40" spans="2:14" x14ac:dyDescent="0.2">
      <c r="B40" s="48" t="s">
        <v>118</v>
      </c>
      <c r="C40" s="98">
        <v>30517185.390000001</v>
      </c>
      <c r="D40" s="99">
        <v>21493895.670000002</v>
      </c>
      <c r="E40" s="114">
        <v>34542295.850000001</v>
      </c>
      <c r="F40" s="64"/>
      <c r="G40" s="64"/>
      <c r="H40" s="72" t="s">
        <v>138</v>
      </c>
      <c r="I40" s="73">
        <v>19514548.23</v>
      </c>
      <c r="J40" s="82" t="s">
        <v>144</v>
      </c>
      <c r="K40" s="83">
        <v>77626.81</v>
      </c>
      <c r="L40" s="87">
        <v>2519863.1</v>
      </c>
      <c r="M40" s="87">
        <v>6800673.1100000003</v>
      </c>
      <c r="N40" s="87">
        <v>1896441.6</v>
      </c>
    </row>
    <row r="41" spans="2:14" x14ac:dyDescent="0.2">
      <c r="B41" s="116">
        <v>799</v>
      </c>
      <c r="C41" s="19"/>
      <c r="D41" s="17"/>
      <c r="E41" s="69">
        <v>454519</v>
      </c>
      <c r="F41" s="64"/>
      <c r="G41" s="64"/>
      <c r="H41" s="72" t="s">
        <v>139</v>
      </c>
      <c r="I41" s="73">
        <v>11259336.32</v>
      </c>
      <c r="J41" s="82" t="s">
        <v>159</v>
      </c>
      <c r="K41" s="83">
        <v>2056370.12</v>
      </c>
      <c r="L41" s="87">
        <v>502229</v>
      </c>
      <c r="M41" s="87">
        <v>50890.45</v>
      </c>
      <c r="N41" s="87">
        <v>22544.54</v>
      </c>
    </row>
    <row r="42" spans="2:14" x14ac:dyDescent="0.2">
      <c r="B42" s="7" t="s">
        <v>168</v>
      </c>
      <c r="C42" s="19"/>
      <c r="D42" s="17"/>
      <c r="E42" s="114">
        <v>185929.11</v>
      </c>
      <c r="F42" s="64"/>
      <c r="G42" s="64"/>
      <c r="H42" s="72" t="s">
        <v>140</v>
      </c>
      <c r="I42" s="73">
        <v>70305971.010000005</v>
      </c>
      <c r="J42" s="82" t="s">
        <v>151</v>
      </c>
      <c r="K42" s="83">
        <v>211740.04</v>
      </c>
      <c r="L42" s="87">
        <v>586.62</v>
      </c>
      <c r="M42" s="87"/>
      <c r="N42" s="87"/>
    </row>
    <row r="43" spans="2:14" x14ac:dyDescent="0.2">
      <c r="B43" s="48" t="s">
        <v>117</v>
      </c>
      <c r="C43" s="56">
        <v>81567257.280000001</v>
      </c>
      <c r="D43" s="99">
        <v>84515733.329999998</v>
      </c>
      <c r="E43" s="114">
        <v>95732751.609999999</v>
      </c>
      <c r="F43" s="64"/>
      <c r="G43" s="64"/>
      <c r="H43" s="72" t="s">
        <v>141</v>
      </c>
      <c r="I43" s="104">
        <v>1969783</v>
      </c>
      <c r="J43" s="84"/>
      <c r="K43" s="83">
        <f>SUM(K40:K42)</f>
        <v>2345736.9700000002</v>
      </c>
      <c r="L43" s="87">
        <f>SUM(L40:L42)</f>
        <v>3022678.72</v>
      </c>
      <c r="M43" s="87">
        <f>SUM(M40:M42)</f>
        <v>6851563.5600000005</v>
      </c>
      <c r="N43" s="87">
        <f>SUM(N40:N42)</f>
        <v>1918986.1400000001</v>
      </c>
    </row>
    <row r="44" spans="2:14" x14ac:dyDescent="0.2">
      <c r="B44" s="100" t="s">
        <v>153</v>
      </c>
      <c r="C44" s="55">
        <v>2767321.87</v>
      </c>
      <c r="D44" s="88">
        <v>14138965.390000001</v>
      </c>
      <c r="E44" s="23">
        <v>14138965.390000001</v>
      </c>
      <c r="F44" s="64"/>
      <c r="G44" s="64"/>
      <c r="H44" s="72" t="s">
        <v>142</v>
      </c>
      <c r="I44" s="104">
        <v>2950426</v>
      </c>
      <c r="J44" s="101" t="s">
        <v>152</v>
      </c>
      <c r="K44" s="102">
        <f>K43+L43+M43+N43</f>
        <v>14138965.390000001</v>
      </c>
    </row>
    <row r="45" spans="2:14" x14ac:dyDescent="0.2">
      <c r="B45" s="7" t="s">
        <v>171</v>
      </c>
      <c r="C45" s="19"/>
      <c r="D45" s="17"/>
      <c r="E45" s="114">
        <v>356.86</v>
      </c>
      <c r="F45" s="19"/>
      <c r="G45" s="19"/>
      <c r="H45" s="74" t="s">
        <v>143</v>
      </c>
      <c r="I45" s="75">
        <v>9564.44</v>
      </c>
      <c r="J45" s="76"/>
      <c r="K45" s="86"/>
    </row>
    <row r="46" spans="2:14" x14ac:dyDescent="0.2">
      <c r="B46" s="7" t="s">
        <v>172</v>
      </c>
      <c r="C46" s="19"/>
      <c r="D46" s="17"/>
      <c r="E46" s="114">
        <v>92005.83</v>
      </c>
      <c r="F46" s="64"/>
      <c r="G46" s="64"/>
      <c r="H46" s="80" t="s">
        <v>145</v>
      </c>
      <c r="I46" s="81">
        <f>I40+I43+I45</f>
        <v>21493895.670000002</v>
      </c>
      <c r="J46" s="89" t="s">
        <v>154</v>
      </c>
      <c r="K46" s="90">
        <v>99995327.930000007</v>
      </c>
    </row>
    <row r="47" spans="2:14" x14ac:dyDescent="0.2">
      <c r="B47" s="3" t="s">
        <v>156</v>
      </c>
      <c r="C47" s="19">
        <v>72139.03</v>
      </c>
      <c r="D47" s="17">
        <v>132079.35999999999</v>
      </c>
      <c r="E47" s="114">
        <v>2070999.74</v>
      </c>
      <c r="F47" s="64"/>
      <c r="G47" s="64"/>
      <c r="H47" s="80" t="s">
        <v>146</v>
      </c>
      <c r="I47" s="81">
        <f>I41+I42+I44</f>
        <v>84515733.330000013</v>
      </c>
      <c r="J47" s="89" t="s">
        <v>155</v>
      </c>
      <c r="K47" s="90">
        <v>3090002.25</v>
      </c>
    </row>
    <row r="48" spans="2:14" x14ac:dyDescent="0.2">
      <c r="B48" s="3" t="s">
        <v>157</v>
      </c>
      <c r="C48" s="19">
        <v>3387741.55</v>
      </c>
      <c r="D48" s="17">
        <v>4687545.74</v>
      </c>
      <c r="E48" s="114">
        <v>21416577.539999999</v>
      </c>
      <c r="F48" s="19"/>
      <c r="G48" s="19"/>
      <c r="H48" s="76"/>
      <c r="I48" s="77"/>
      <c r="J48" s="91"/>
      <c r="K48" s="103">
        <f>SUM(K46:K47)</f>
        <v>103085330.18000001</v>
      </c>
    </row>
    <row r="49" spans="2:9" x14ac:dyDescent="0.2">
      <c r="B49" s="7" t="s">
        <v>169</v>
      </c>
      <c r="C49" s="19"/>
      <c r="D49" s="17"/>
      <c r="E49" s="114">
        <v>887045</v>
      </c>
      <c r="F49" s="19"/>
      <c r="G49" s="19"/>
      <c r="H49" s="76"/>
      <c r="I49" s="19"/>
    </row>
    <row r="50" spans="2:9" x14ac:dyDescent="0.2">
      <c r="B50" s="3" t="s">
        <v>104</v>
      </c>
      <c r="C50" s="19">
        <v>0</v>
      </c>
      <c r="D50" s="17"/>
      <c r="E50" s="23">
        <v>200</v>
      </c>
      <c r="F50" s="19"/>
      <c r="G50" s="19"/>
      <c r="H50" s="76"/>
      <c r="I50" s="19"/>
    </row>
    <row r="51" spans="2:9" x14ac:dyDescent="0.2">
      <c r="B51" s="50" t="s">
        <v>163</v>
      </c>
      <c r="C51" s="19"/>
      <c r="E51" s="114">
        <v>157131.20000000001</v>
      </c>
      <c r="F51" s="64"/>
      <c r="G51" s="64"/>
      <c r="H51" s="76"/>
      <c r="I51" s="77"/>
    </row>
    <row r="52" spans="2:9" x14ac:dyDescent="0.2">
      <c r="B52" s="7" t="s">
        <v>164</v>
      </c>
      <c r="C52" s="19"/>
      <c r="D52" s="17"/>
      <c r="E52" s="114">
        <v>3090002.25</v>
      </c>
      <c r="F52" s="79"/>
      <c r="G52" s="79"/>
      <c r="H52" s="76"/>
      <c r="I52" s="77"/>
    </row>
    <row r="53" spans="2:9" x14ac:dyDescent="0.2">
      <c r="B53" s="3" t="s">
        <v>88</v>
      </c>
      <c r="C53" s="19">
        <v>75318.77</v>
      </c>
      <c r="D53" s="17">
        <v>79008.259999999995</v>
      </c>
      <c r="E53" s="114">
        <v>104355.36</v>
      </c>
      <c r="F53" s="79"/>
      <c r="G53" s="79"/>
      <c r="H53" s="76"/>
      <c r="I53" s="77"/>
    </row>
    <row r="54" spans="2:9" x14ac:dyDescent="0.2">
      <c r="B54" s="50" t="s">
        <v>90</v>
      </c>
      <c r="C54" s="19">
        <v>192800000</v>
      </c>
      <c r="D54" s="17">
        <v>197274000</v>
      </c>
      <c r="E54" s="114">
        <v>197274000</v>
      </c>
      <c r="F54" s="79"/>
      <c r="G54" s="79"/>
      <c r="H54" s="76"/>
      <c r="I54" s="77"/>
    </row>
    <row r="55" spans="2:9" x14ac:dyDescent="0.2">
      <c r="B55" s="7" t="s">
        <v>165</v>
      </c>
      <c r="C55" s="19"/>
      <c r="D55" s="17"/>
      <c r="E55" s="114">
        <v>15860596.48</v>
      </c>
      <c r="F55" s="17"/>
      <c r="G55" s="17"/>
      <c r="H55" s="76"/>
      <c r="I55" s="77"/>
    </row>
    <row r="56" spans="2:9" x14ac:dyDescent="0.2">
      <c r="B56" s="50" t="s">
        <v>89</v>
      </c>
      <c r="C56" s="19">
        <v>157813000</v>
      </c>
      <c r="D56" s="17">
        <v>265267000</v>
      </c>
      <c r="E56" s="114">
        <v>265267000</v>
      </c>
      <c r="F56" s="17"/>
      <c r="G56" s="17"/>
      <c r="H56" s="76"/>
      <c r="I56" s="77"/>
    </row>
    <row r="57" spans="2:9" x14ac:dyDescent="0.2">
      <c r="B57" s="7" t="s">
        <v>166</v>
      </c>
      <c r="C57" s="19"/>
      <c r="D57" s="17"/>
      <c r="E57" s="114">
        <v>134304</v>
      </c>
      <c r="F57" s="17"/>
      <c r="G57" s="17"/>
      <c r="H57" s="76"/>
      <c r="I57" s="77"/>
    </row>
    <row r="58" spans="2:9" x14ac:dyDescent="0.2">
      <c r="B58" s="3" t="s">
        <v>119</v>
      </c>
      <c r="C58" s="19">
        <v>1509065.71</v>
      </c>
      <c r="D58" s="17">
        <v>631985.88</v>
      </c>
      <c r="E58" s="115">
        <v>17898585.949999999</v>
      </c>
      <c r="F58" s="17"/>
      <c r="G58" s="17"/>
      <c r="H58" s="76"/>
      <c r="I58" s="77"/>
    </row>
    <row r="59" spans="2:9" x14ac:dyDescent="0.2">
      <c r="B59" s="7" t="s">
        <v>167</v>
      </c>
      <c r="C59" s="19"/>
      <c r="D59" s="17"/>
      <c r="E59" s="112">
        <v>-15344314</v>
      </c>
      <c r="F59" s="17"/>
      <c r="G59" s="17"/>
      <c r="H59" s="76"/>
      <c r="I59" s="77"/>
    </row>
    <row r="60" spans="2:9" x14ac:dyDescent="0.2">
      <c r="B60" s="3" t="s">
        <v>105</v>
      </c>
      <c r="C60" s="19">
        <v>0</v>
      </c>
      <c r="D60" s="17"/>
      <c r="E60" s="95"/>
      <c r="F60" s="17"/>
      <c r="G60" s="17"/>
      <c r="H60" s="76"/>
      <c r="I60" s="77"/>
    </row>
    <row r="61" spans="2:9" x14ac:dyDescent="0.2">
      <c r="B61" s="7" t="s">
        <v>173</v>
      </c>
      <c r="C61" s="19"/>
      <c r="D61" s="17"/>
      <c r="E61" s="114">
        <v>191221653.96000001</v>
      </c>
      <c r="F61" s="17"/>
      <c r="G61" s="17"/>
      <c r="H61" s="76"/>
      <c r="I61" s="77"/>
    </row>
    <row r="62" spans="2:9" x14ac:dyDescent="0.2">
      <c r="B62" s="7" t="s">
        <v>174</v>
      </c>
      <c r="C62" s="19"/>
      <c r="D62" s="17"/>
      <c r="E62" s="69">
        <v>362708.96</v>
      </c>
      <c r="F62" s="17"/>
      <c r="G62" s="17"/>
      <c r="H62" s="76"/>
      <c r="I62" s="77"/>
    </row>
    <row r="63" spans="2:9" x14ac:dyDescent="0.2">
      <c r="B63" s="7"/>
      <c r="C63" s="19"/>
      <c r="D63" s="17"/>
      <c r="E63" s="69"/>
      <c r="F63" s="17"/>
      <c r="G63" s="17"/>
      <c r="H63" s="76"/>
      <c r="I63" s="77"/>
    </row>
    <row r="64" spans="2:9" x14ac:dyDescent="0.2">
      <c r="B64" s="7"/>
      <c r="C64" s="19"/>
      <c r="D64" s="17"/>
      <c r="E64" s="69"/>
      <c r="F64" s="17"/>
      <c r="G64" s="17"/>
      <c r="H64" s="76"/>
      <c r="I64" s="77"/>
    </row>
    <row r="65" spans="2:9" x14ac:dyDescent="0.2">
      <c r="B65" s="3" t="s">
        <v>86</v>
      </c>
      <c r="C65" s="10">
        <f>C23+C40+C41+C43+C44+C45+C46+C47+C48+C49+C50+C42</f>
        <v>9021287417.3600006</v>
      </c>
      <c r="D65" s="69">
        <f>D23+D40+D41+D42+D43+D44+D46+D47+D45+D48+D49+D50</f>
        <v>9539366746.0300007</v>
      </c>
      <c r="E65" s="69">
        <f>E23+E40+E41+E42+E43+E44+E46+E47+E45+E48+E49+E50+E51+E52+E53+E54+E55+E56+E57+E58+E59+E60+E61+E62</f>
        <v>10259946196.630003</v>
      </c>
      <c r="F65" s="69"/>
      <c r="G65" s="69"/>
    </row>
    <row r="66" spans="2:9" x14ac:dyDescent="0.2">
      <c r="B66" s="5" t="s">
        <v>87</v>
      </c>
      <c r="C66" s="20">
        <f>C24+C29+C30-C31+C32+C33+C34+C35+C37</f>
        <v>9373740633.9400005</v>
      </c>
      <c r="D66" s="68">
        <f>D24+D29+D30+D31+D32+D33+D34+D35+D36+D37+D38</f>
        <v>9994970867.3400002</v>
      </c>
      <c r="E66" s="69">
        <f>E24+E29+E30+E31+E32+E33+E34+E35+E36+E37+E38</f>
        <v>10260323571.609999</v>
      </c>
      <c r="F66" s="69"/>
      <c r="G66" s="69"/>
      <c r="I66" s="17"/>
    </row>
    <row r="67" spans="2:9" x14ac:dyDescent="0.2">
      <c r="B67" s="7" t="s">
        <v>9</v>
      </c>
      <c r="C67" s="10">
        <f>C65-C66</f>
        <v>-352453216.57999992</v>
      </c>
      <c r="D67" s="10">
        <f>D65-D66</f>
        <v>-455604121.30999947</v>
      </c>
      <c r="E67" s="10">
        <f>E65-E66</f>
        <v>-377374.97999572754</v>
      </c>
      <c r="F67" s="10"/>
      <c r="G67" s="10"/>
      <c r="I67" s="17"/>
    </row>
    <row r="68" spans="2:9" x14ac:dyDescent="0.2">
      <c r="B68" s="7"/>
      <c r="C68" s="19"/>
      <c r="D68" s="17"/>
      <c r="I68" s="17"/>
    </row>
    <row r="69" spans="2:9" x14ac:dyDescent="0.2">
      <c r="B69" s="7"/>
      <c r="C69" s="19"/>
      <c r="D69" s="17"/>
    </row>
    <row r="70" spans="2:9" x14ac:dyDescent="0.2">
      <c r="B70" s="7"/>
      <c r="C70" s="19"/>
      <c r="D70" s="17"/>
    </row>
    <row r="71" spans="2:9" x14ac:dyDescent="0.2">
      <c r="C71" s="18"/>
      <c r="D71" s="17"/>
    </row>
    <row r="72" spans="2:9" x14ac:dyDescent="0.2">
      <c r="C72" s="18"/>
      <c r="D72" s="17"/>
    </row>
    <row r="73" spans="2:9" x14ac:dyDescent="0.2">
      <c r="C73" s="18"/>
      <c r="D73" s="17"/>
    </row>
    <row r="74" spans="2:9" x14ac:dyDescent="0.2">
      <c r="D74" s="17"/>
    </row>
  </sheetData>
  <sortState ref="B41:E62">
    <sortCondition ref="B41:B62"/>
  </sortState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Testy věcné správnosti</vt:lpstr>
      <vt:lpstr>výpočet závazky</vt:lpstr>
      <vt:lpstr>výpočet pohl.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Uživatel systému Windows</cp:lastModifiedBy>
  <cp:lastPrinted>2023-02-22T05:33:57Z</cp:lastPrinted>
  <dcterms:created xsi:type="dcterms:W3CDTF">2004-08-25T11:54:24Z</dcterms:created>
  <dcterms:modified xsi:type="dcterms:W3CDTF">2023-03-15T07:14:42Z</dcterms:modified>
</cp:coreProperties>
</file>