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3\03.0FIZA-předaudit (testy) 3.24\Doklady ke kontrole\"/>
    </mc:Choice>
  </mc:AlternateContent>
  <xr:revisionPtr revIDLastSave="0" documentId="13_ncr:1_{85CAE56E-1162-4D54-A974-9BB17C776411}" xr6:coauthVersionLast="36" xr6:coauthVersionMax="36" xr10:uidLastSave="{00000000-0000-0000-0000-000000000000}"/>
  <bookViews>
    <workbookView xWindow="0" yWindow="0" windowWidth="28800" windowHeight="12225" tabRatio="664" firstSheet="3" activeTab="9" xr2:uid="{00000000-000D-0000-FFFF-FFFF00000000}"/>
  </bookViews>
  <sheets>
    <sheet name="POK" sheetId="12" state="hidden" r:id="rId1"/>
    <sheet name="BAN" sheetId="13" state="hidden" r:id="rId2"/>
    <sheet name="DPH" sheetId="14" state="hidden" r:id="rId3"/>
    <sheet name="sklady (A)" sheetId="41" r:id="rId4"/>
    <sheet name="50x" sheetId="40" r:id="rId5"/>
    <sheet name="51x" sheetId="39" r:id="rId6"/>
    <sheet name="54x (vyjma 542)" sheetId="37" r:id="rId7"/>
    <sheet name="60x" sheetId="28" r:id="rId8"/>
    <sheet name="64x, 542" sheetId="33" r:id="rId9"/>
    <sheet name="67x" sheetId="34" r:id="rId10"/>
  </sheets>
  <calcPr calcId="191029"/>
</workbook>
</file>

<file path=xl/calcChain.xml><?xml version="1.0" encoding="utf-8"?>
<calcChain xmlns="http://schemas.openxmlformats.org/spreadsheetml/2006/main">
  <c r="X6" i="34" l="1"/>
  <c r="Z8" i="34"/>
  <c r="Y8" i="34"/>
  <c r="X8" i="34"/>
  <c r="W8" i="34"/>
  <c r="Z30" i="33" l="1"/>
  <c r="Y30" i="33"/>
  <c r="X30" i="33"/>
  <c r="W30" i="33"/>
  <c r="Z29" i="33"/>
  <c r="Y29" i="33"/>
  <c r="X29" i="33"/>
  <c r="W29" i="33"/>
  <c r="Z28" i="33"/>
  <c r="Y28" i="33"/>
  <c r="X28" i="33"/>
  <c r="W28" i="33"/>
  <c r="Z27" i="33"/>
  <c r="Y27" i="33"/>
  <c r="X27" i="33"/>
  <c r="W27" i="33"/>
  <c r="Z26" i="33"/>
  <c r="Y26" i="33"/>
  <c r="X26" i="33"/>
  <c r="W26" i="33"/>
  <c r="Z25" i="33"/>
  <c r="Y25" i="33"/>
  <c r="X25" i="33"/>
  <c r="W25" i="33"/>
  <c r="Z24" i="33"/>
  <c r="Y24" i="33"/>
  <c r="X24" i="33"/>
  <c r="W24" i="33"/>
  <c r="Z23" i="33"/>
  <c r="Y23" i="33"/>
  <c r="X23" i="33"/>
  <c r="W23" i="33"/>
  <c r="Z22" i="33"/>
  <c r="Y22" i="33"/>
  <c r="X22" i="33"/>
  <c r="W22" i="33"/>
  <c r="Z21" i="33"/>
  <c r="Y21" i="33"/>
  <c r="X21" i="33"/>
  <c r="W21" i="33"/>
  <c r="Z20" i="33"/>
  <c r="Y20" i="33"/>
  <c r="X20" i="33"/>
  <c r="W20" i="33"/>
  <c r="Z19" i="33"/>
  <c r="Y19" i="33"/>
  <c r="X19" i="33"/>
  <c r="W19" i="33"/>
  <c r="Z18" i="33"/>
  <c r="Y18" i="33"/>
  <c r="X18" i="33"/>
  <c r="W18" i="33"/>
  <c r="X16" i="33" l="1"/>
  <c r="X12" i="33"/>
  <c r="X6" i="33"/>
  <c r="Z69" i="28" l="1"/>
  <c r="Y69" i="28"/>
  <c r="X69" i="28"/>
  <c r="W69" i="28"/>
  <c r="Z68" i="28"/>
  <c r="Y68" i="28"/>
  <c r="X68" i="28"/>
  <c r="W68" i="28"/>
  <c r="Z67" i="28"/>
  <c r="Y67" i="28"/>
  <c r="X67" i="28"/>
  <c r="W67" i="28"/>
  <c r="Z66" i="28"/>
  <c r="Y66" i="28"/>
  <c r="X66" i="28"/>
  <c r="W66" i="28"/>
  <c r="Z65" i="28"/>
  <c r="Y65" i="28"/>
  <c r="X65" i="28"/>
  <c r="W65" i="28"/>
  <c r="Z64" i="28"/>
  <c r="Y64" i="28"/>
  <c r="X64" i="28"/>
  <c r="W64" i="28"/>
  <c r="Z63" i="28"/>
  <c r="Y63" i="28"/>
  <c r="X63" i="28"/>
  <c r="W63" i="28"/>
  <c r="Z62" i="28"/>
  <c r="Y62" i="28"/>
  <c r="X62" i="28"/>
  <c r="W62" i="28"/>
  <c r="Z61" i="28"/>
  <c r="Y61" i="28"/>
  <c r="X61" i="28"/>
  <c r="W61" i="28"/>
  <c r="Z60" i="28"/>
  <c r="Y60" i="28"/>
  <c r="X60" i="28"/>
  <c r="W60" i="28"/>
  <c r="Z59" i="28"/>
  <c r="Y59" i="28"/>
  <c r="X59" i="28"/>
  <c r="W59" i="28"/>
  <c r="Z58" i="28"/>
  <c r="Y58" i="28"/>
  <c r="X58" i="28"/>
  <c r="W58" i="28"/>
  <c r="Z57" i="28"/>
  <c r="Y57" i="28"/>
  <c r="X57" i="28"/>
  <c r="W57" i="28"/>
  <c r="Z56" i="28"/>
  <c r="Y56" i="28"/>
  <c r="X56" i="28"/>
  <c r="W56" i="28"/>
  <c r="Z55" i="28"/>
  <c r="Y55" i="28"/>
  <c r="X55" i="28"/>
  <c r="W55" i="28"/>
  <c r="Z54" i="28"/>
  <c r="Y54" i="28"/>
  <c r="X54" i="28"/>
  <c r="W54" i="28"/>
  <c r="Z53" i="28"/>
  <c r="Y53" i="28"/>
  <c r="X53" i="28"/>
  <c r="W53" i="28"/>
  <c r="Z52" i="28"/>
  <c r="Y52" i="28"/>
  <c r="X52" i="28"/>
  <c r="W52" i="28"/>
  <c r="Z51" i="28"/>
  <c r="Y51" i="28"/>
  <c r="X51" i="28"/>
  <c r="W51" i="28"/>
  <c r="Z50" i="28"/>
  <c r="Y50" i="28"/>
  <c r="X50" i="28"/>
  <c r="W50" i="28"/>
  <c r="Z49" i="28"/>
  <c r="Y49" i="28"/>
  <c r="X49" i="28"/>
  <c r="W49" i="28"/>
  <c r="Z48" i="28"/>
  <c r="Y48" i="28"/>
  <c r="X48" i="28"/>
  <c r="W48" i="28"/>
  <c r="Z47" i="28"/>
  <c r="Y47" i="28"/>
  <c r="X47" i="28"/>
  <c r="W47" i="28"/>
  <c r="Z46" i="28"/>
  <c r="Y46" i="28"/>
  <c r="X46" i="28"/>
  <c r="W46" i="28"/>
  <c r="Z45" i="28"/>
  <c r="Y45" i="28"/>
  <c r="X45" i="28"/>
  <c r="W45" i="28"/>
  <c r="Z9" i="28" l="1"/>
  <c r="Y9" i="28"/>
  <c r="X9" i="28"/>
  <c r="W9" i="28"/>
  <c r="Z32" i="28" l="1"/>
  <c r="Y32" i="28"/>
  <c r="X32" i="28"/>
  <c r="W32" i="28"/>
  <c r="Z31" i="28"/>
  <c r="Y31" i="28"/>
  <c r="X31" i="28"/>
  <c r="W31" i="28"/>
  <c r="Z30" i="28"/>
  <c r="Y30" i="28"/>
  <c r="X30" i="28"/>
  <c r="W30" i="28"/>
  <c r="Z29" i="28"/>
  <c r="Y29" i="28"/>
  <c r="X29" i="28"/>
  <c r="W29" i="28"/>
  <c r="Z28" i="28"/>
  <c r="Y28" i="28"/>
  <c r="X28" i="28"/>
  <c r="W28" i="28"/>
  <c r="Z27" i="28"/>
  <c r="Y27" i="28"/>
  <c r="X27" i="28"/>
  <c r="W27" i="28"/>
  <c r="Z26" i="28"/>
  <c r="Y26" i="28"/>
  <c r="X26" i="28"/>
  <c r="W26" i="28"/>
  <c r="Z25" i="28"/>
  <c r="Y25" i="28"/>
  <c r="X25" i="28"/>
  <c r="W25" i="28"/>
  <c r="Z24" i="28"/>
  <c r="Y24" i="28"/>
  <c r="X24" i="28"/>
  <c r="W24" i="28"/>
  <c r="Z23" i="28"/>
  <c r="Y23" i="28"/>
  <c r="X23" i="28"/>
  <c r="W23" i="28"/>
  <c r="Z22" i="28"/>
  <c r="Y22" i="28"/>
  <c r="X22" i="28"/>
  <c r="W22" i="28"/>
  <c r="Z21" i="28"/>
  <c r="Y21" i="28"/>
  <c r="X21" i="28"/>
  <c r="W21" i="28"/>
  <c r="Z20" i="28"/>
  <c r="Y20" i="28"/>
  <c r="X20" i="28"/>
  <c r="W20" i="28"/>
  <c r="Z19" i="28"/>
  <c r="Y19" i="28"/>
  <c r="X19" i="28"/>
  <c r="W19" i="28"/>
  <c r="Z18" i="28"/>
  <c r="Y18" i="28"/>
  <c r="X18" i="28"/>
  <c r="W18" i="28"/>
  <c r="Z17" i="28"/>
  <c r="Y17" i="28"/>
  <c r="X17" i="28"/>
  <c r="W17" i="28"/>
  <c r="Z16" i="28"/>
  <c r="Y16" i="28"/>
  <c r="X16" i="28"/>
  <c r="W16" i="28"/>
  <c r="Z15" i="28"/>
  <c r="Y15" i="28"/>
  <c r="X15" i="28"/>
  <c r="W15" i="28"/>
  <c r="Z14" i="28"/>
  <c r="Y14" i="28"/>
  <c r="X14" i="28"/>
  <c r="W14" i="28"/>
  <c r="Z13" i="28"/>
  <c r="Y13" i="28"/>
  <c r="X13" i="28"/>
  <c r="W13" i="28"/>
  <c r="Z12" i="28"/>
  <c r="Y12" i="28"/>
  <c r="X12" i="28"/>
  <c r="W12" i="28"/>
  <c r="Z11" i="28"/>
  <c r="Y11" i="28"/>
  <c r="X11" i="28"/>
  <c r="W11" i="28"/>
  <c r="Z10" i="28"/>
  <c r="Y10" i="28"/>
  <c r="X10" i="28"/>
  <c r="W10" i="28"/>
  <c r="Z8" i="28"/>
  <c r="Y8" i="28"/>
  <c r="X8" i="28"/>
  <c r="W8" i="28"/>
  <c r="X44" i="28"/>
  <c r="X40" i="28"/>
  <c r="X6" i="28"/>
  <c r="U14" i="37" l="1"/>
  <c r="Z14" i="37" s="1"/>
  <c r="C14" i="37"/>
  <c r="Z13" i="37"/>
  <c r="Y13" i="37"/>
  <c r="X13" i="37"/>
  <c r="W13" i="37"/>
  <c r="Z12" i="37"/>
  <c r="Y12" i="37"/>
  <c r="X12" i="37"/>
  <c r="W12" i="37"/>
  <c r="Z11" i="37"/>
  <c r="Y11" i="37"/>
  <c r="X11" i="37"/>
  <c r="W11" i="37"/>
  <c r="X14" i="37" l="1"/>
  <c r="Y14" i="37"/>
  <c r="W14" i="37"/>
  <c r="Z39" i="39"/>
  <c r="Y39" i="39"/>
  <c r="X39" i="39"/>
  <c r="W39" i="39"/>
  <c r="Z38" i="39"/>
  <c r="Y38" i="39"/>
  <c r="X38" i="39"/>
  <c r="W38" i="39"/>
  <c r="Z37" i="39"/>
  <c r="Y37" i="39"/>
  <c r="X37" i="39"/>
  <c r="W37" i="39"/>
  <c r="Z36" i="39"/>
  <c r="Y36" i="39"/>
  <c r="X36" i="39"/>
  <c r="W36" i="39"/>
  <c r="Z35" i="39"/>
  <c r="Y35" i="39"/>
  <c r="X35" i="39"/>
  <c r="W35" i="39"/>
  <c r="Z34" i="39"/>
  <c r="Y34" i="39"/>
  <c r="X34" i="39"/>
  <c r="W34" i="39"/>
  <c r="Z33" i="39"/>
  <c r="Y33" i="39"/>
  <c r="X33" i="39"/>
  <c r="W33" i="39"/>
  <c r="Z32" i="39"/>
  <c r="Y32" i="39"/>
  <c r="X32" i="39"/>
  <c r="W32" i="39"/>
  <c r="Z31" i="39"/>
  <c r="Y31" i="39"/>
  <c r="X31" i="39"/>
  <c r="W31" i="39"/>
  <c r="Z30" i="39"/>
  <c r="Y30" i="39"/>
  <c r="X30" i="39"/>
  <c r="W30" i="39"/>
  <c r="Z29" i="39"/>
  <c r="Y29" i="39"/>
  <c r="X29" i="39"/>
  <c r="W29" i="39"/>
  <c r="Z28" i="39"/>
  <c r="Y28" i="39"/>
  <c r="X28" i="39"/>
  <c r="W28" i="39"/>
  <c r="Z27" i="39"/>
  <c r="Y27" i="39"/>
  <c r="X27" i="39"/>
  <c r="W27" i="39"/>
  <c r="Z26" i="39"/>
  <c r="Y26" i="39"/>
  <c r="X26" i="39"/>
  <c r="W26" i="39"/>
  <c r="Z25" i="39"/>
  <c r="Y25" i="39"/>
  <c r="X25" i="39"/>
  <c r="W25" i="39"/>
  <c r="Z24" i="39"/>
  <c r="Y24" i="39"/>
  <c r="X24" i="39"/>
  <c r="W24" i="39"/>
  <c r="Z13" i="39"/>
  <c r="Y13" i="39"/>
  <c r="X13" i="39"/>
  <c r="W13" i="39"/>
  <c r="Z12" i="39"/>
  <c r="Y12" i="39"/>
  <c r="X12" i="39"/>
  <c r="W12" i="39"/>
  <c r="Z11" i="39"/>
  <c r="Y11" i="39"/>
  <c r="X11" i="39"/>
  <c r="W11" i="39"/>
  <c r="Z10" i="39"/>
  <c r="Y10" i="39"/>
  <c r="X10" i="39"/>
  <c r="W10" i="39"/>
  <c r="Z9" i="39"/>
  <c r="Y9" i="39"/>
  <c r="X9" i="39"/>
  <c r="W9" i="39"/>
  <c r="Z8" i="39"/>
  <c r="Y8" i="39"/>
  <c r="X8" i="39"/>
  <c r="W8" i="39"/>
  <c r="X5" i="39"/>
  <c r="X22" i="39"/>
  <c r="X18" i="39"/>
  <c r="X6" i="39"/>
  <c r="U41" i="39"/>
  <c r="Z41" i="39" s="1"/>
  <c r="C41" i="39"/>
  <c r="Z40" i="39"/>
  <c r="Y40" i="39"/>
  <c r="X40" i="39"/>
  <c r="W40" i="39"/>
  <c r="Z23" i="39"/>
  <c r="Y23" i="39"/>
  <c r="X23" i="39"/>
  <c r="W23" i="39"/>
  <c r="Z22" i="39"/>
  <c r="Y22" i="39"/>
  <c r="W22" i="39"/>
  <c r="U20" i="39"/>
  <c r="Z20" i="39" s="1"/>
  <c r="C20" i="39"/>
  <c r="W20" i="39" s="1"/>
  <c r="Z19" i="39"/>
  <c r="Y19" i="39"/>
  <c r="X19" i="39"/>
  <c r="W19" i="39"/>
  <c r="Z18" i="39"/>
  <c r="Y18" i="39"/>
  <c r="W18" i="39"/>
  <c r="Y40" i="40"/>
  <c r="X40" i="40"/>
  <c r="W40" i="40"/>
  <c r="Y39" i="40"/>
  <c r="X39" i="40"/>
  <c r="W39" i="40"/>
  <c r="Y38" i="40"/>
  <c r="X38" i="40"/>
  <c r="W38" i="40"/>
  <c r="Y37" i="40"/>
  <c r="X37" i="40"/>
  <c r="W37" i="40"/>
  <c r="Y36" i="40"/>
  <c r="X36" i="40"/>
  <c r="W36" i="40"/>
  <c r="Y35" i="40"/>
  <c r="X35" i="40"/>
  <c r="W35" i="40"/>
  <c r="Y51" i="40"/>
  <c r="X51" i="40"/>
  <c r="W51" i="40"/>
  <c r="Y50" i="40"/>
  <c r="X50" i="40"/>
  <c r="W50" i="40"/>
  <c r="Y49" i="40"/>
  <c r="X49" i="40"/>
  <c r="W49" i="40"/>
  <c r="Y48" i="40"/>
  <c r="X48" i="40"/>
  <c r="W48" i="40"/>
  <c r="Y47" i="40"/>
  <c r="X47" i="40"/>
  <c r="W47" i="40"/>
  <c r="Y46" i="40"/>
  <c r="X46" i="40"/>
  <c r="W46" i="40"/>
  <c r="Y45" i="40"/>
  <c r="X45" i="40"/>
  <c r="W45" i="40"/>
  <c r="Y44" i="40"/>
  <c r="X44" i="40"/>
  <c r="W44" i="40"/>
  <c r="Y43" i="40"/>
  <c r="X43" i="40"/>
  <c r="W43" i="40"/>
  <c r="Y42" i="40"/>
  <c r="X42" i="40"/>
  <c r="W42" i="40"/>
  <c r="Y41" i="40"/>
  <c r="X41" i="40"/>
  <c r="W41" i="40"/>
  <c r="Y34" i="40"/>
  <c r="X34" i="40"/>
  <c r="W34" i="40"/>
  <c r="Y33" i="40"/>
  <c r="X33" i="40"/>
  <c r="W33" i="40"/>
  <c r="Y32" i="40"/>
  <c r="X32" i="40"/>
  <c r="W32" i="40"/>
  <c r="Y31" i="40"/>
  <c r="X31" i="40"/>
  <c r="W31" i="40"/>
  <c r="Y24" i="40"/>
  <c r="X24" i="40"/>
  <c r="W24" i="40"/>
  <c r="Y23" i="40"/>
  <c r="X23" i="40"/>
  <c r="W23" i="40"/>
  <c r="Y22" i="40"/>
  <c r="X22" i="40"/>
  <c r="W22" i="40"/>
  <c r="Y20" i="39" l="1"/>
  <c r="X20" i="39"/>
  <c r="X41" i="39"/>
  <c r="Y41" i="39"/>
  <c r="W41" i="39"/>
  <c r="Z11" i="40"/>
  <c r="Y11" i="40"/>
  <c r="X11" i="40"/>
  <c r="W11" i="40"/>
  <c r="Z10" i="40"/>
  <c r="Y10" i="40"/>
  <c r="X10" i="40"/>
  <c r="W10" i="40"/>
  <c r="Z9" i="40"/>
  <c r="Y9" i="40"/>
  <c r="X9" i="40"/>
  <c r="W9" i="40"/>
  <c r="Z8" i="40"/>
  <c r="Y8" i="40"/>
  <c r="X8" i="40"/>
  <c r="W8" i="40"/>
  <c r="Z15" i="40"/>
  <c r="Y15" i="40"/>
  <c r="X15" i="40"/>
  <c r="W15" i="40"/>
  <c r="Z14" i="40"/>
  <c r="Y14" i="40"/>
  <c r="X14" i="40"/>
  <c r="W14" i="40"/>
  <c r="Z13" i="40"/>
  <c r="Y13" i="40"/>
  <c r="X13" i="40"/>
  <c r="W13" i="40"/>
  <c r="Z12" i="40"/>
  <c r="Y12" i="40"/>
  <c r="X12" i="40"/>
  <c r="W12" i="40"/>
  <c r="X29" i="40"/>
  <c r="X20" i="40"/>
  <c r="X6" i="40"/>
  <c r="B6" i="41"/>
  <c r="Z35" i="41" l="1"/>
  <c r="Y35" i="41"/>
  <c r="X35" i="41"/>
  <c r="W35" i="41"/>
  <c r="Z34" i="41"/>
  <c r="Y34" i="41"/>
  <c r="X34" i="41"/>
  <c r="W34" i="41"/>
  <c r="Z33" i="41"/>
  <c r="Y33" i="41"/>
  <c r="X33" i="41"/>
  <c r="W33" i="41"/>
  <c r="Z32" i="41"/>
  <c r="Y32" i="41"/>
  <c r="X32" i="41"/>
  <c r="W32" i="41"/>
  <c r="Z31" i="41"/>
  <c r="Y31" i="41"/>
  <c r="X31" i="41"/>
  <c r="W31" i="41"/>
  <c r="Z30" i="41"/>
  <c r="Y30" i="41"/>
  <c r="X30" i="41"/>
  <c r="W30" i="41"/>
  <c r="Z29" i="41"/>
  <c r="Y29" i="41"/>
  <c r="X29" i="41"/>
  <c r="W29" i="41"/>
  <c r="Z28" i="41"/>
  <c r="Y28" i="41"/>
  <c r="X28" i="41"/>
  <c r="W28" i="41"/>
  <c r="Z27" i="41"/>
  <c r="Y27" i="41"/>
  <c r="X27" i="41"/>
  <c r="W27" i="41"/>
  <c r="Z26" i="41"/>
  <c r="Y26" i="41"/>
  <c r="X26" i="41"/>
  <c r="W26" i="41"/>
  <c r="Z25" i="41"/>
  <c r="Y25" i="41"/>
  <c r="X25" i="41"/>
  <c r="W25" i="41"/>
  <c r="Z24" i="41"/>
  <c r="Y24" i="41"/>
  <c r="X24" i="41"/>
  <c r="W24" i="41"/>
  <c r="Z23" i="41"/>
  <c r="Y23" i="41"/>
  <c r="X23" i="41"/>
  <c r="W23" i="41"/>
  <c r="Z22" i="41"/>
  <c r="Y22" i="41"/>
  <c r="X22" i="41"/>
  <c r="W22" i="41"/>
  <c r="Z21" i="41"/>
  <c r="Y21" i="41"/>
  <c r="X21" i="41"/>
  <c r="W21" i="41"/>
  <c r="Z20" i="41"/>
  <c r="Y20" i="41"/>
  <c r="X20" i="41"/>
  <c r="W20" i="41"/>
  <c r="Z19" i="41"/>
  <c r="Y19" i="41"/>
  <c r="X19" i="41"/>
  <c r="W19" i="41"/>
  <c r="Z18" i="41"/>
  <c r="Y18" i="41"/>
  <c r="X18" i="41"/>
  <c r="W18" i="41"/>
  <c r="Z17" i="41"/>
  <c r="Y17" i="41"/>
  <c r="X17" i="41"/>
  <c r="W17" i="41"/>
  <c r="Z16" i="41"/>
  <c r="Y16" i="41"/>
  <c r="X16" i="41"/>
  <c r="W16" i="41"/>
  <c r="Z15" i="41"/>
  <c r="Y15" i="41"/>
  <c r="X15" i="41"/>
  <c r="W15" i="41"/>
  <c r="Z14" i="41"/>
  <c r="Y14" i="41"/>
  <c r="X14" i="41"/>
  <c r="W14" i="41"/>
  <c r="Z13" i="41"/>
  <c r="Y13" i="41"/>
  <c r="X13" i="41"/>
  <c r="W13" i="41"/>
  <c r="Z12" i="41"/>
  <c r="Y12" i="41"/>
  <c r="X12" i="41"/>
  <c r="W12" i="41"/>
  <c r="Z11" i="41"/>
  <c r="Y11" i="41"/>
  <c r="X11" i="41"/>
  <c r="W11" i="41"/>
  <c r="Z10" i="41"/>
  <c r="Y10" i="41"/>
  <c r="X10" i="41"/>
  <c r="W10" i="41"/>
  <c r="Z9" i="41"/>
  <c r="Y9" i="41"/>
  <c r="X9" i="41"/>
  <c r="W9" i="41"/>
  <c r="Z8" i="41"/>
  <c r="Y8" i="41"/>
  <c r="X8" i="41"/>
  <c r="W8" i="41"/>
  <c r="X5" i="41"/>
  <c r="X6" i="41"/>
  <c r="X5" i="34"/>
  <c r="X5" i="33"/>
  <c r="X5" i="28"/>
  <c r="X5" i="37"/>
  <c r="X5" i="40"/>
  <c r="A1" i="34"/>
  <c r="B2" i="34"/>
  <c r="A1" i="33"/>
  <c r="B2" i="33"/>
  <c r="A1" i="28"/>
  <c r="B2" i="28"/>
  <c r="A1" i="37"/>
  <c r="B2" i="37"/>
  <c r="B2" i="39"/>
  <c r="A1" i="39"/>
  <c r="B2" i="40"/>
  <c r="A1" i="40"/>
  <c r="U36" i="41" l="1"/>
  <c r="Z36" i="41" s="1"/>
  <c r="C36" i="41"/>
  <c r="Y36" i="41" s="1"/>
  <c r="Z7" i="41"/>
  <c r="Y7" i="41"/>
  <c r="X7" i="41"/>
  <c r="W7" i="41"/>
  <c r="Z6" i="41"/>
  <c r="Y6" i="41"/>
  <c r="W6" i="41"/>
  <c r="U52" i="40"/>
  <c r="Z52" i="40" s="1"/>
  <c r="C52" i="40"/>
  <c r="Y52" i="40" s="1"/>
  <c r="Z30" i="40"/>
  <c r="Y30" i="40"/>
  <c r="X30" i="40"/>
  <c r="W30" i="40"/>
  <c r="Z29" i="40"/>
  <c r="Y29" i="40"/>
  <c r="W29" i="40"/>
  <c r="U27" i="40"/>
  <c r="Z27" i="40" s="1"/>
  <c r="C27" i="40"/>
  <c r="Y27" i="40" s="1"/>
  <c r="Z26" i="40"/>
  <c r="Y26" i="40"/>
  <c r="X26" i="40"/>
  <c r="W26" i="40"/>
  <c r="Z25" i="40"/>
  <c r="Y25" i="40"/>
  <c r="X25" i="40"/>
  <c r="W25" i="40"/>
  <c r="Z21" i="40"/>
  <c r="Y21" i="40"/>
  <c r="X21" i="40"/>
  <c r="W21" i="40"/>
  <c r="Z20" i="40"/>
  <c r="Y20" i="40"/>
  <c r="W20" i="40"/>
  <c r="U18" i="40"/>
  <c r="Z18" i="40" s="1"/>
  <c r="C18" i="40"/>
  <c r="Y18" i="40" s="1"/>
  <c r="Z17" i="40"/>
  <c r="Y17" i="40"/>
  <c r="X17" i="40"/>
  <c r="W17" i="40"/>
  <c r="Z16" i="40"/>
  <c r="Y16" i="40"/>
  <c r="X16" i="40"/>
  <c r="W16" i="40"/>
  <c r="Z7" i="40"/>
  <c r="Y7" i="40"/>
  <c r="X7" i="40"/>
  <c r="W7" i="40"/>
  <c r="Z6" i="40"/>
  <c r="Y6" i="40"/>
  <c r="W6" i="40"/>
  <c r="U16" i="39"/>
  <c r="Z16" i="39" s="1"/>
  <c r="C16" i="39"/>
  <c r="Y16" i="39" s="1"/>
  <c r="Z15" i="39"/>
  <c r="Y15" i="39"/>
  <c r="X15" i="39"/>
  <c r="W15" i="39"/>
  <c r="Z14" i="39"/>
  <c r="Y14" i="39"/>
  <c r="X14" i="39"/>
  <c r="W14" i="39"/>
  <c r="Z7" i="39"/>
  <c r="Y7" i="39"/>
  <c r="X7" i="39"/>
  <c r="W7" i="39"/>
  <c r="Z6" i="39"/>
  <c r="Y6" i="39"/>
  <c r="W6" i="39"/>
  <c r="Z3" i="39" l="1"/>
  <c r="W16" i="39"/>
  <c r="W5" i="39" s="1"/>
  <c r="X16" i="39"/>
  <c r="W27" i="40"/>
  <c r="W18" i="40"/>
  <c r="W52" i="40"/>
  <c r="W36" i="41"/>
  <c r="W5" i="41" s="1"/>
  <c r="Z5" i="41"/>
  <c r="Z3" i="41"/>
  <c r="Y5" i="41"/>
  <c r="X36" i="41"/>
  <c r="X52" i="40"/>
  <c r="X27" i="40"/>
  <c r="Z5" i="40"/>
  <c r="Z3" i="40"/>
  <c r="Y5" i="40"/>
  <c r="X18" i="40"/>
  <c r="Y5" i="39"/>
  <c r="Z5" i="39"/>
  <c r="U9" i="37"/>
  <c r="Z9" i="37" s="1"/>
  <c r="C9" i="37"/>
  <c r="Y9" i="37" s="1"/>
  <c r="Z8" i="37"/>
  <c r="Y8" i="37"/>
  <c r="X8" i="37"/>
  <c r="W8" i="37"/>
  <c r="Z7" i="37"/>
  <c r="Y7" i="37"/>
  <c r="X7" i="37"/>
  <c r="W7" i="37"/>
  <c r="Z6" i="37"/>
  <c r="Y6" i="37"/>
  <c r="X6" i="37"/>
  <c r="W6" i="37"/>
  <c r="U11" i="34"/>
  <c r="Z11" i="34" s="1"/>
  <c r="C11" i="34"/>
  <c r="Y11" i="34" s="1"/>
  <c r="Z10" i="34"/>
  <c r="Y10" i="34"/>
  <c r="X10" i="34"/>
  <c r="W10" i="34"/>
  <c r="Z9" i="34"/>
  <c r="Y9" i="34"/>
  <c r="X9" i="34"/>
  <c r="W9" i="34"/>
  <c r="Z7" i="34"/>
  <c r="Y7" i="34"/>
  <c r="X7" i="34"/>
  <c r="W7" i="34"/>
  <c r="Z6" i="34"/>
  <c r="Y6" i="34"/>
  <c r="W6" i="34"/>
  <c r="U33" i="33"/>
  <c r="Z33" i="33" s="1"/>
  <c r="C33" i="33"/>
  <c r="Y33" i="33" s="1"/>
  <c r="Z32" i="33"/>
  <c r="Y32" i="33"/>
  <c r="X32" i="33"/>
  <c r="W32" i="33"/>
  <c r="Z31" i="33"/>
  <c r="Y31" i="33"/>
  <c r="X31" i="33"/>
  <c r="W31" i="33"/>
  <c r="Z17" i="33"/>
  <c r="Y17" i="33"/>
  <c r="X17" i="33"/>
  <c r="W17" i="33"/>
  <c r="Z16" i="33"/>
  <c r="Y16" i="33"/>
  <c r="W16" i="33"/>
  <c r="Z15" i="33"/>
  <c r="Y15" i="33"/>
  <c r="X15" i="33"/>
  <c r="W15" i="33"/>
  <c r="U14" i="33"/>
  <c r="Z14" i="33" s="1"/>
  <c r="C14" i="33"/>
  <c r="Y14" i="33" s="1"/>
  <c r="Z13" i="33"/>
  <c r="Y13" i="33"/>
  <c r="X13" i="33"/>
  <c r="W13" i="33"/>
  <c r="Z12" i="33"/>
  <c r="Y12" i="33"/>
  <c r="W12" i="33"/>
  <c r="Z11" i="33"/>
  <c r="Y11" i="33"/>
  <c r="X11" i="33"/>
  <c r="W11" i="33"/>
  <c r="U10" i="33"/>
  <c r="Z10" i="33" s="1"/>
  <c r="C10" i="33"/>
  <c r="Y10" i="33" s="1"/>
  <c r="Z9" i="33"/>
  <c r="Y9" i="33"/>
  <c r="X9" i="33"/>
  <c r="W9" i="33"/>
  <c r="Z8" i="33"/>
  <c r="Y8" i="33"/>
  <c r="X8" i="33"/>
  <c r="W8" i="33"/>
  <c r="Z7" i="33"/>
  <c r="Y7" i="33"/>
  <c r="X7" i="33"/>
  <c r="W7" i="33"/>
  <c r="Z6" i="33"/>
  <c r="Y6" i="33"/>
  <c r="W6" i="33"/>
  <c r="U70" i="28"/>
  <c r="Z70" i="28" s="1"/>
  <c r="C70" i="28"/>
  <c r="Y70" i="28" s="1"/>
  <c r="Z44" i="28"/>
  <c r="Y44" i="28"/>
  <c r="W44" i="28"/>
  <c r="Z41" i="28"/>
  <c r="Y41" i="28"/>
  <c r="X41" i="28"/>
  <c r="W41" i="28"/>
  <c r="W6" i="28"/>
  <c r="W7" i="28"/>
  <c r="W33" i="28"/>
  <c r="W34" i="28"/>
  <c r="W35" i="28"/>
  <c r="W36" i="28"/>
  <c r="W37" i="28"/>
  <c r="W39" i="28"/>
  <c r="W40" i="28"/>
  <c r="W43" i="28"/>
  <c r="Z37" i="28"/>
  <c r="Y37" i="28"/>
  <c r="X37" i="28"/>
  <c r="Z36" i="28"/>
  <c r="Y36" i="28"/>
  <c r="X36" i="28"/>
  <c r="Z35" i="28"/>
  <c r="Y35" i="28"/>
  <c r="X35" i="28"/>
  <c r="Z34" i="28"/>
  <c r="Y34" i="28"/>
  <c r="X34" i="28"/>
  <c r="Z33" i="28"/>
  <c r="Y33" i="28"/>
  <c r="X33" i="28"/>
  <c r="I3" i="14"/>
  <c r="I3" i="13"/>
  <c r="I3" i="12"/>
  <c r="W14" i="33" l="1"/>
  <c r="X14" i="33"/>
  <c r="W70" i="28"/>
  <c r="W9" i="37"/>
  <c r="W5" i="37" s="1"/>
  <c r="X9" i="37"/>
  <c r="W5" i="40"/>
  <c r="Y5" i="37"/>
  <c r="Z5" i="37"/>
  <c r="Z3" i="37"/>
  <c r="W11" i="34"/>
  <c r="X11" i="34"/>
  <c r="Z5" i="34"/>
  <c r="Z3" i="34"/>
  <c r="Y5" i="34"/>
  <c r="W5" i="34"/>
  <c r="Z5" i="33"/>
  <c r="Z3" i="33"/>
  <c r="Y5" i="33"/>
  <c r="W10" i="33"/>
  <c r="W33" i="33"/>
  <c r="X10" i="33"/>
  <c r="X33" i="33"/>
  <c r="X70" i="28"/>
  <c r="U42" i="28"/>
  <c r="C42" i="28"/>
  <c r="Z40" i="28"/>
  <c r="Y40" i="28"/>
  <c r="Z39" i="28"/>
  <c r="Y39" i="28"/>
  <c r="X39" i="28"/>
  <c r="U38" i="28"/>
  <c r="C38" i="28"/>
  <c r="Z7" i="28"/>
  <c r="Y7" i="28"/>
  <c r="X7" i="28"/>
  <c r="Z6" i="28"/>
  <c r="Y6" i="28"/>
  <c r="W5" i="33" l="1"/>
  <c r="Y38" i="28"/>
  <c r="W38" i="28"/>
  <c r="Y42" i="28"/>
  <c r="W42" i="28"/>
  <c r="X38" i="28"/>
  <c r="X42" i="28"/>
  <c r="Z38" i="28"/>
  <c r="Z42" i="28"/>
  <c r="W5" i="28" l="1"/>
  <c r="J27" i="14"/>
  <c r="I27" i="14"/>
  <c r="H27" i="14"/>
  <c r="G27" i="14"/>
  <c r="F27" i="14"/>
  <c r="J25" i="14"/>
  <c r="I25" i="14"/>
  <c r="H25" i="14"/>
  <c r="G25" i="14"/>
  <c r="F25" i="14"/>
  <c r="J24" i="14"/>
  <c r="I24" i="14"/>
  <c r="H24" i="14"/>
  <c r="G24" i="14"/>
  <c r="F24" i="14"/>
  <c r="J23" i="14"/>
  <c r="I23" i="14"/>
  <c r="H23" i="14"/>
  <c r="G23" i="14"/>
  <c r="F23" i="14"/>
  <c r="J22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J18" i="14"/>
  <c r="I18" i="14"/>
  <c r="H18" i="14"/>
  <c r="G18" i="14"/>
  <c r="F18" i="14"/>
  <c r="J17" i="14"/>
  <c r="I17" i="14"/>
  <c r="H17" i="14"/>
  <c r="G17" i="14"/>
  <c r="F17" i="14"/>
  <c r="J16" i="14"/>
  <c r="I16" i="14"/>
  <c r="H16" i="14"/>
  <c r="G16" i="14"/>
  <c r="F16" i="14"/>
  <c r="J14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J10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J24" i="13"/>
  <c r="I24" i="13"/>
  <c r="H24" i="13"/>
  <c r="G24" i="13"/>
  <c r="F24" i="13"/>
  <c r="J22" i="13"/>
  <c r="I22" i="13"/>
  <c r="H22" i="13"/>
  <c r="G22" i="13"/>
  <c r="F22" i="13"/>
  <c r="J21" i="13"/>
  <c r="I21" i="13"/>
  <c r="H21" i="13"/>
  <c r="G21" i="13"/>
  <c r="F21" i="13"/>
  <c r="J20" i="13"/>
  <c r="I20" i="13"/>
  <c r="H20" i="13"/>
  <c r="G20" i="13"/>
  <c r="F20" i="13"/>
  <c r="J19" i="13"/>
  <c r="I19" i="13"/>
  <c r="H19" i="13"/>
  <c r="G19" i="13"/>
  <c r="F19" i="13"/>
  <c r="J18" i="13"/>
  <c r="I18" i="13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J15" i="13"/>
  <c r="I15" i="13"/>
  <c r="H15" i="13"/>
  <c r="G15" i="13"/>
  <c r="F15" i="13"/>
  <c r="J14" i="13"/>
  <c r="I14" i="13"/>
  <c r="H14" i="13"/>
  <c r="G14" i="13"/>
  <c r="F14" i="13"/>
  <c r="J12" i="13"/>
  <c r="I12" i="13"/>
  <c r="H12" i="13"/>
  <c r="G12" i="13"/>
  <c r="F12" i="13"/>
  <c r="J11" i="13"/>
  <c r="I11" i="13"/>
  <c r="H11" i="13"/>
  <c r="G11" i="13"/>
  <c r="F11" i="13"/>
  <c r="J10" i="13"/>
  <c r="I10" i="13"/>
  <c r="H10" i="13"/>
  <c r="G10" i="13"/>
  <c r="F10" i="13"/>
  <c r="J9" i="13"/>
  <c r="I9" i="13"/>
  <c r="H9" i="13"/>
  <c r="G9" i="13"/>
  <c r="F9" i="13"/>
  <c r="J8" i="13"/>
  <c r="I8" i="13"/>
  <c r="H8" i="13"/>
  <c r="G8" i="13"/>
  <c r="F8" i="13"/>
  <c r="J7" i="13"/>
  <c r="I7" i="13"/>
  <c r="H7" i="13"/>
  <c r="G7" i="13"/>
  <c r="F7" i="13"/>
  <c r="J25" i="12"/>
  <c r="I25" i="12"/>
  <c r="H25" i="12"/>
  <c r="G25" i="12"/>
  <c r="F25" i="12"/>
  <c r="J23" i="12"/>
  <c r="I23" i="12"/>
  <c r="H23" i="12"/>
  <c r="G23" i="12"/>
  <c r="F23" i="12"/>
  <c r="J22" i="12"/>
  <c r="I22" i="12"/>
  <c r="H22" i="12"/>
  <c r="G22" i="12"/>
  <c r="F22" i="12"/>
  <c r="J21" i="12"/>
  <c r="I21" i="12"/>
  <c r="H21" i="12"/>
  <c r="G21" i="12"/>
  <c r="F21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F15" i="12"/>
  <c r="J13" i="12"/>
  <c r="I13" i="12"/>
  <c r="H13" i="12"/>
  <c r="G13" i="12"/>
  <c r="F13" i="12"/>
  <c r="J12" i="12"/>
  <c r="I12" i="12"/>
  <c r="H12" i="12"/>
  <c r="G12" i="12"/>
  <c r="F12" i="12"/>
  <c r="J11" i="12"/>
  <c r="I11" i="12"/>
  <c r="H11" i="12"/>
  <c r="G11" i="12"/>
  <c r="F11" i="12"/>
  <c r="J10" i="12"/>
  <c r="I10" i="12"/>
  <c r="H10" i="12"/>
  <c r="G10" i="12"/>
  <c r="F10" i="12"/>
  <c r="J9" i="12"/>
  <c r="I9" i="12"/>
  <c r="H9" i="12"/>
  <c r="G9" i="12"/>
  <c r="F9" i="12"/>
  <c r="J8" i="12"/>
  <c r="I8" i="12"/>
  <c r="H8" i="12"/>
  <c r="G8" i="12"/>
  <c r="F8" i="12"/>
  <c r="J7" i="12"/>
  <c r="I7" i="12"/>
  <c r="H7" i="12"/>
  <c r="G7" i="12"/>
  <c r="F7" i="12"/>
  <c r="Z43" i="28" l="1"/>
  <c r="Z3" i="28" s="1"/>
  <c r="Y43" i="28"/>
  <c r="X43" i="28"/>
  <c r="Y5" i="28" l="1"/>
  <c r="Z5" i="28"/>
  <c r="D26" i="14" l="1"/>
  <c r="C26" i="14"/>
  <c r="D15" i="14"/>
  <c r="C15" i="14"/>
  <c r="J6" i="14"/>
  <c r="I6" i="14"/>
  <c r="H6" i="14"/>
  <c r="G6" i="14"/>
  <c r="F6" i="14"/>
  <c r="B2" i="14"/>
  <c r="A1" i="14"/>
  <c r="J15" i="14" l="1"/>
  <c r="I15" i="14"/>
  <c r="G26" i="14"/>
  <c r="F26" i="14"/>
  <c r="F5" i="14" s="1"/>
  <c r="H26" i="14"/>
  <c r="F15" i="14"/>
  <c r="H15" i="14"/>
  <c r="G15" i="14"/>
  <c r="I26" i="14"/>
  <c r="J26" i="14"/>
  <c r="J5" i="14"/>
  <c r="I5" i="14"/>
  <c r="D23" i="13"/>
  <c r="C23" i="13"/>
  <c r="D13" i="13"/>
  <c r="C13" i="13"/>
  <c r="J6" i="13"/>
  <c r="I6" i="13"/>
  <c r="H6" i="13"/>
  <c r="G6" i="13"/>
  <c r="F6" i="13"/>
  <c r="B2" i="13"/>
  <c r="A1" i="13"/>
  <c r="J23" i="13" l="1"/>
  <c r="I23" i="13"/>
  <c r="F13" i="13"/>
  <c r="G13" i="13"/>
  <c r="H13" i="13"/>
  <c r="H23" i="13"/>
  <c r="G23" i="13"/>
  <c r="F23" i="13"/>
  <c r="J13" i="13"/>
  <c r="I13" i="13"/>
  <c r="H5" i="14"/>
  <c r="G5" i="14"/>
  <c r="E2" i="14" s="1"/>
  <c r="J5" i="13"/>
  <c r="H5" i="13" l="1"/>
  <c r="F5" i="13"/>
  <c r="G5" i="13"/>
  <c r="I5" i="13"/>
  <c r="E2" i="13" l="1"/>
  <c r="D24" i="12"/>
  <c r="C24" i="12"/>
  <c r="D14" i="12"/>
  <c r="C14" i="12"/>
  <c r="J24" i="12" l="1"/>
  <c r="I24" i="12"/>
  <c r="J14" i="12"/>
  <c r="I14" i="12"/>
  <c r="F24" i="12"/>
  <c r="G24" i="12"/>
  <c r="H24" i="12"/>
  <c r="H14" i="12"/>
  <c r="F14" i="12"/>
  <c r="G14" i="12"/>
  <c r="J6" i="12"/>
  <c r="I6" i="12"/>
  <c r="H6" i="12"/>
  <c r="G6" i="12"/>
  <c r="F6" i="12"/>
  <c r="B2" i="12"/>
  <c r="A1" i="12"/>
  <c r="G5" i="12" l="1"/>
  <c r="F5" i="12"/>
  <c r="J5" i="12"/>
  <c r="H5" i="12"/>
  <c r="E2" i="12" l="1"/>
  <c r="I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2806C1D7-405B-4ACD-BB7A-AB80B3B58C46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CE470603-97F8-4DAE-A9E5-243BF360EB29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7F28EF0B-9660-4467-A7A5-482F8A29C4B6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C1D5F823-76F7-467F-9897-B0A057D6C153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560B420B-0851-41A1-8940-16F1F8B6CC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34667D14-403E-4153-8497-509004C8DE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48A875D7-9432-469F-8BE2-4D5A20C8A89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7" authorId="1" shapeId="0" xr:uid="{F9E98AEA-076B-45A0-9E10-32711F5D95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7" authorId="1" shapeId="0" xr:uid="{2236E904-0B91-4F35-8BD8-BB6E3C9386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7" authorId="1" shapeId="0" xr:uid="{C836A2A5-0130-4974-B1B2-3354A09F05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506D0F7B-CD4F-426F-BBF1-BD334D69EF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EC2A8589-C38F-4C1B-BB32-57E9AEA520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E5D1A415-2940-4B8D-BEBE-35A61D7FB1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441F873C-6EFD-4971-9237-06FCE7278E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7" authorId="1" shapeId="0" xr:uid="{F4AB0F37-35A6-4F37-B48C-27E6E12A4F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7" authorId="1" shapeId="0" xr:uid="{E3D4A1A2-E7E4-4FEF-A129-0B33FE08DC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2DE9BAA8-DF84-4BC8-99D9-A51B8DFD39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D7CE4299-DB21-4E09-8AF0-85FF95916C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D205DAF1-AD5C-4017-8D53-6D8C91544D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8" authorId="1" shapeId="0" xr:uid="{CAD3F044-0AC9-4DCA-94E2-D67F620667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8" authorId="1" shapeId="0" xr:uid="{34D88E17-5F3D-4A79-81F9-3C72674B76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8" authorId="1" shapeId="0" xr:uid="{0E2AB617-137C-4641-9D8B-975E7F81E1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9C3C94C8-1B72-47D7-B0AB-87F98B880F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66F46671-5646-4FC9-AA5A-ACAE6118D0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ABB9047B-489F-4130-9381-1A464387DF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91408699-911E-4E45-8419-AEA92D24D7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8" authorId="1" shapeId="0" xr:uid="{DE20D045-F4D5-4D6A-90DA-BB1D7C5133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8" authorId="1" shapeId="0" xr:uid="{8B6CD2AF-ED2B-4471-A870-9104B71254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BD0AA3C0-1D71-47E6-BA79-691A028958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1BDBDCE9-1E9B-4D25-88BD-20838D21D7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88B19F98-1F1E-462E-AB75-99666150D8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9" authorId="1" shapeId="0" xr:uid="{F703259E-C97F-4F1F-8693-663FD2A3B8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9" authorId="1" shapeId="0" xr:uid="{6AEC06F4-703E-43D4-A4D9-E2EF47BB6C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9" authorId="1" shapeId="0" xr:uid="{036D70EE-2CFC-4296-B44A-B0C3A45D1C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F1A72866-D849-4563-8718-91D178A2CC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A7E615E4-EA08-4050-B5A5-085A47763E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BB1D2E8B-B530-4FB6-879A-2BAA14681F2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ECE17A82-980A-4533-A7F4-31DEF03DE4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9" authorId="1" shapeId="0" xr:uid="{02803297-9AEE-4856-AAB5-D5FEBFEB3E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9" authorId="1" shapeId="0" xr:uid="{7F957694-F0DD-4E17-992B-A06FEDC012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862FD2E6-4C9B-406C-B32B-B45FE19E36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3CD84AB0-2F41-4EBC-BCB6-BE2E65C3CE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366ED67D-25B4-4D4B-950F-D7A802CDD7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0" authorId="1" shapeId="0" xr:uid="{872F88E7-DCAB-4E70-9487-C686CECCAB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0" authorId="1" shapeId="0" xr:uid="{8BB07C41-99AA-4834-964F-6940E0A5F7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0" authorId="1" shapeId="0" xr:uid="{ED8B48A6-215C-4D91-ABA2-FC66DBD31D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818B6F8C-9C5C-45B3-B4CE-885AEF13B9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6BEEF8BB-934E-4589-A1C7-4D2D42B796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3CA9A720-FEE7-4C07-832C-C8DA607AAD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A7AA2752-DBD5-4A05-9B78-97E7F71A17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0" authorId="1" shapeId="0" xr:uid="{99CCD243-9AA9-4A80-901D-4DC991C21D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0" authorId="1" shapeId="0" xr:uid="{95E7B470-00B7-47F5-9B4A-38AD0F5B47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B2DD0EB8-612B-413C-B895-B564386F10DB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BE25DE39-0238-441B-9B47-4D24AFF97809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19DB205A-C359-4C1E-836C-EF1A722FCA53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3D9BCE16-94A3-445C-9924-CEB32C2ABF18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B2" authorId="0" shapeId="0" xr:uid="{01FAF19D-3972-465E-99EC-592A3B437A83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5A2155B7-01F7-4035-90D3-6670D571D9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D0F16473-74F4-4881-B989-123BD5B128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393DFCB2-7E67-45A0-9056-A84328A89B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7" authorId="1" shapeId="0" xr:uid="{B95E6090-66EC-44B2-9AC0-3C6D8A88E0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7" authorId="1" shapeId="0" xr:uid="{CC87C1E3-A546-494B-9A6B-E6232C6E3E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4C2C23F2-2B14-4F37-9AB1-D916C1B9D8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004D9E39-517C-4AF8-87E3-5044F84A52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7" authorId="1" shapeId="0" xr:uid="{835B2F55-D29B-47F3-A9DF-949FAC1262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E39C6233-A782-4E34-88A1-EB132FE4DC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AD9F4320-142C-42E2-84D6-33418D1287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6FBA2747-6A0D-4A6F-8FE4-34ECD3836D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7" authorId="1" shapeId="0" xr:uid="{2E469531-2BC5-447B-8E46-738456ED67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65863A8F-32ED-4B9E-8C42-82D0A00BDA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25AEF9E6-50DD-4E97-AA47-64590F14C2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65A53FDC-F926-463A-AA8C-C972374AF5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8" authorId="1" shapeId="0" xr:uid="{D9FF2473-6C5B-4B31-B3CA-97ACFA3995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8" authorId="1" shapeId="0" xr:uid="{B43C7A3B-D7E1-4B4E-8851-6E09BBFA68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34E200F2-4853-4C2A-9F25-F8BC16ED03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0ED63839-A612-4233-A0F5-7C9A711050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8" authorId="1" shapeId="0" xr:uid="{F27A963D-D3D5-48BF-A3BA-2F98A17430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D245B57D-CCDE-42C0-BBCF-F6517DBD7D4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DB8F16CC-DFC2-483B-A17D-1D611D1829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5B5847D7-DC67-4154-8346-08C20275BD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8" authorId="1" shapeId="0" xr:uid="{75769112-3625-4DFE-82B8-7735637E05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BFD0DF55-9689-4BC0-BF22-1B3A50AD7A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F5348828-8AC0-4C8D-8C28-E033B03789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9ADA3212-5330-45E8-B58F-0DD3E2807E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9" authorId="1" shapeId="0" xr:uid="{68C9AD3C-A46D-415A-8FC1-81B59B5DD9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9" authorId="1" shapeId="0" xr:uid="{32EC1750-2F3B-4D02-813F-5779E79370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9" authorId="1" shapeId="0" xr:uid="{5265E5CD-1AD9-4D5E-AA6A-DD015E77CF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8FA9F139-BC4A-42AC-9123-1DFD1377D8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9" authorId="1" shapeId="0" xr:uid="{66DC8D97-C3AA-4D77-B7FD-41892C56E4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DA5FC462-0CE5-45A7-92FF-6597543790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1713E601-39DE-40C2-96C0-B528608613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9" authorId="1" shapeId="0" xr:uid="{6AC54FA3-7C09-47EF-81FA-15A2D69F70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9" authorId="1" shapeId="0" xr:uid="{AFFC13BF-2C6C-4D8C-BFC7-89804E5741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6C50F4B9-60A3-4F21-8805-F025409C09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DA1CE81F-03C1-4FD1-93D1-C1C59945DA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3DEEE5D1-8A45-4ECE-8E44-5C22619A5D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0" authorId="1" shapeId="0" xr:uid="{E908E24C-4C70-4A7C-9699-E21F196F3D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0" authorId="1" shapeId="0" xr:uid="{7C5BDB14-03CD-44FD-A50E-8074CCA000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0" authorId="1" shapeId="0" xr:uid="{1911DBAD-FE55-45DB-8C29-85DF386E2C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94F840CF-213B-4C49-928A-461ECFE4C3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0" authorId="1" shapeId="0" xr:uid="{A6E277EF-A050-4304-9C54-89B44DB8BF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BEE2FE7C-7C3A-454E-BBC0-EE2A35F8CC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55DF7D1A-5BAB-4A46-B7F4-94BF9CC23B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0" authorId="1" shapeId="0" xr:uid="{0C3F94A6-0CDB-471E-9B9F-40E5E21D66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0" authorId="1" shapeId="0" xr:uid="{F7ED88FB-2C87-4B24-BAEE-8F1D6B88B2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224CDCDA-3E42-43B3-BE7C-4D3F55DA9D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51995BB7-E514-4E36-8428-254BDF72FF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5B4A399D-AF68-455B-B3D3-646023EFBA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1" authorId="1" shapeId="0" xr:uid="{F47C8DB6-E77F-4A12-8544-B1D3223014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1" authorId="1" shapeId="0" xr:uid="{4DE0D430-60BD-453B-8551-05E350715C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1" authorId="1" shapeId="0" xr:uid="{D3EF7BB9-1FE1-4653-9039-7DF2562DDD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F7261D16-F86D-4CEA-9C65-E68B8E79D5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1" authorId="1" shapeId="0" xr:uid="{3BB4B39F-22EB-462A-9C34-3986847BF0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D8E917AB-9FD7-4D50-89D3-7949FE7953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B68E0EFF-B89F-473C-B064-65210A3DC2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1" authorId="1" shapeId="0" xr:uid="{6EF7256F-73B4-495E-A6EA-880C83DF06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1" authorId="1" shapeId="0" xr:uid="{6E97A651-5D93-4B03-8FE8-C002E672E9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036A75BB-E9D8-4E03-A771-EE1A3B659B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95E13501-887F-40E9-BB0C-C871D0AAF5E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8FADE1C6-3CE0-4D2D-855E-B97DF767A6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2" authorId="1" shapeId="0" xr:uid="{7E6FCCA0-B45E-4F68-94CB-44F59671EA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2" authorId="1" shapeId="0" xr:uid="{D5D8C7E6-DA40-4494-96C2-7F93649199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2" authorId="1" shapeId="0" xr:uid="{53E75DB6-A941-4BC9-AA68-BD8AF8B8A8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2EFA9C23-9F78-43CB-8EF7-DD520CC95B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2" authorId="1" shapeId="0" xr:uid="{3F5DD36F-307C-43A8-A0A6-AEAE70E318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7B367E7D-906B-4219-BAC8-7FDD26DC9B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5EEA093D-8882-4A0F-8714-78EB005C66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2" authorId="1" shapeId="0" xr:uid="{EECB0FAF-CBCF-4A6C-99AB-308C9048A5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2" authorId="1" shapeId="0" xr:uid="{0CAAD386-66DE-47CF-91A2-E95EEA54F6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0E3EE8A2-15E0-46EB-BB95-D00DED0A62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ECC7AFF7-D850-47F8-BC3C-8A7BE8CF64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46514753-ED37-4633-8949-4F7C7625BE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3" authorId="1" shapeId="0" xr:uid="{B2FB200E-29EE-44EF-9D9D-F2789ECCA0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3" authorId="1" shapeId="0" xr:uid="{5B1136E3-F44C-427C-BDD1-EF02AEE8850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3" authorId="1" shapeId="0" xr:uid="{2A2836BC-FE38-492B-B189-19B94ACF85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CAE239C1-C1E1-4BD0-B767-076B34E479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3" authorId="1" shapeId="0" xr:uid="{B09D0943-6884-46AF-94E9-D4F1D3B91D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B24D7919-6C96-4DB5-A96C-22FC987DB4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DC54A15D-CB49-4BA8-A3B4-C3CD6D3E96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3" authorId="1" shapeId="0" xr:uid="{31AEF3D8-1112-438F-9772-F192314C4D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3" authorId="1" shapeId="0" xr:uid="{8A53F10E-7F4E-4E09-A2BB-7C6FAFB991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4" authorId="1" shapeId="0" xr:uid="{83DF408C-0291-4812-B3D9-B85F2C54F9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4" authorId="1" shapeId="0" xr:uid="{CE4FFEE0-7BF2-4126-ADFB-1950C26216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4" authorId="1" shapeId="0" xr:uid="{BEEB40F7-E163-4ECE-867C-E6E18CEB1D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4" authorId="1" shapeId="0" xr:uid="{069AE48B-05EE-428B-AC6F-CC2C79F249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4" authorId="1" shapeId="0" xr:uid="{531956B0-5C7D-4008-9667-CE35968EF4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4" authorId="1" shapeId="0" xr:uid="{4AE9CCCA-84F4-467B-B449-3EA186BC68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4" authorId="1" shapeId="0" xr:uid="{2C537C93-4B68-4128-A23D-4593056E74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4" authorId="1" shapeId="0" xr:uid="{FC3E4008-4F40-406A-B0C1-52BE9CE447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4" authorId="1" shapeId="0" xr:uid="{5B33F12C-CC0D-4B60-B3AB-E9DFF521A8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4" authorId="1" shapeId="0" xr:uid="{546E0984-2280-40E9-A7FB-5F4BECC10F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4" authorId="1" shapeId="0" xr:uid="{82D85EA4-202A-4266-A5B4-F10E1BAFAC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4" authorId="1" shapeId="0" xr:uid="{76359121-5418-4D57-B9CB-45B7B4A09F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5" authorId="1" shapeId="0" xr:uid="{089F9DF8-BE50-4D8A-8D36-FF220BCC8F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5" authorId="1" shapeId="0" xr:uid="{F1CD49B1-9440-45DB-B3FC-CFAF632995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5" authorId="1" shapeId="0" xr:uid="{D12D2746-FF93-4CCA-96B7-C5A23952B3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5" authorId="1" shapeId="0" xr:uid="{2EF42A2E-3585-4675-B4F7-990B66417F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5" authorId="1" shapeId="0" xr:uid="{09E4FDE9-ECF9-42AF-A94B-EB9E8A4444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5" authorId="1" shapeId="0" xr:uid="{F8E7DF7C-E8E0-4C64-9DF7-80C6E0B6CA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5" authorId="1" shapeId="0" xr:uid="{7D6052A1-6F3C-4A6F-B3B9-B7861C18D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5" authorId="1" shapeId="0" xr:uid="{7387E6C2-91F6-4E47-857F-B574AF233C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5" authorId="1" shapeId="0" xr:uid="{C3581776-EED5-43F7-B8BD-28F725E3AE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5" authorId="1" shapeId="0" xr:uid="{59A5B13A-DA53-4CA3-8E8C-DCA01B9E35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5" authorId="1" shapeId="0" xr:uid="{EF6D43B3-94EB-4CDF-A975-02BA7D7B65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5" authorId="1" shapeId="0" xr:uid="{332F53DD-1F91-45B4-B964-D32953F38E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6" authorId="1" shapeId="0" xr:uid="{487E2AC7-9E0E-4B70-9B42-C4678F23E8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6" authorId="1" shapeId="0" xr:uid="{B83F2D2E-78C2-4875-974C-1D410D92C5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6" authorId="1" shapeId="0" xr:uid="{FE0F03C1-003C-4952-B4D5-852EB115A9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6" authorId="1" shapeId="0" xr:uid="{1E81CFE2-864F-4493-B20D-D9E6653976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6" authorId="1" shapeId="0" xr:uid="{65E05643-8C63-44CF-ACC1-C839D28E4F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6" authorId="1" shapeId="0" xr:uid="{E7C704E1-66AB-4DE3-AC34-B8ED9850E4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6" authorId="1" shapeId="0" xr:uid="{5D1BCA7D-48FE-4E25-8A06-5C6A72EA34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6" authorId="1" shapeId="0" xr:uid="{00349DFE-AD49-42DA-A80B-387344A133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6" authorId="1" shapeId="0" xr:uid="{2678263A-C547-4ED7-8E36-FE42D747FF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6" authorId="1" shapeId="0" xr:uid="{50FB491C-1D01-487F-BF0D-66F61E10E5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6" authorId="1" shapeId="0" xr:uid="{7D2FA4D4-38F2-474F-910C-B8150FC0A2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6" authorId="1" shapeId="0" xr:uid="{3585E4CD-7045-40C9-AF10-30B6383F76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31BF627C-54C9-4B68-8309-AFAC2B1DFA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4A27D0A8-DB29-484B-90FC-0A1FA2309A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8A768A7F-8322-41F6-AC7D-A78C1C4084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7" authorId="1" shapeId="0" xr:uid="{D27121AE-4398-481D-9566-13D45DDEF0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7" authorId="1" shapeId="0" xr:uid="{455348E6-2C8F-4326-8C1D-2B09113A47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7" authorId="1" shapeId="0" xr:uid="{EB72028F-C635-44AC-9306-CCC663184AF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88C56C3E-8092-4336-BCB5-B30BFF3F48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7" authorId="1" shapeId="0" xr:uid="{43F20EAB-470D-4A59-8BAD-29FACF7FA0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A294EF89-06AA-4772-8528-DA98559E6C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3843B2DA-0F12-43FC-9C95-DBEBE54759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7" authorId="1" shapeId="0" xr:uid="{47FA8BB2-FAE8-450B-8426-A90D867C18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7" authorId="1" shapeId="0" xr:uid="{B2DE429E-0440-41D2-995A-87F4F01574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8" authorId="1" shapeId="0" xr:uid="{743A7596-6D3D-4F19-BDE6-786853E10B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8" authorId="1" shapeId="0" xr:uid="{2315B7E2-0DAA-485E-8AFB-8639B2044C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8" authorId="1" shapeId="0" xr:uid="{C6181B11-3A79-4C4B-95E3-9EF867A10C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8" authorId="1" shapeId="0" xr:uid="{4D492EAC-AC51-414C-9F02-03ED5BC9CE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8" authorId="1" shapeId="0" xr:uid="{21E97EA8-6462-4736-B854-86853EABBC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8" authorId="1" shapeId="0" xr:uid="{62BC0967-A7D5-451F-BD55-3931AC50B1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8" authorId="1" shapeId="0" xr:uid="{0B0C2882-D0EE-4538-A2E9-27B1383D0E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8" authorId="1" shapeId="0" xr:uid="{327C2ECA-0299-4393-B079-1FCC61C75B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8" authorId="1" shapeId="0" xr:uid="{4EF985B1-B535-414C-98C1-C9D7442201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8" authorId="1" shapeId="0" xr:uid="{884A197A-86D6-40AC-A26A-9ECF0C86AB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8" authorId="1" shapeId="0" xr:uid="{EA02C945-50C1-4E52-805B-04727FE2E3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8" authorId="1" shapeId="0" xr:uid="{2275184D-80F0-43B8-A75A-A7EBD4882E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9" authorId="1" shapeId="0" xr:uid="{E1C1466B-54AB-44DF-99DA-ACD45289E5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9" authorId="1" shapeId="0" xr:uid="{5B7A67C0-8852-4645-82EF-C7E2B48928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9" authorId="1" shapeId="0" xr:uid="{EFBCEC9B-F4DB-4AD3-84D8-3649BB55C9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19" authorId="1" shapeId="0" xr:uid="{1E2CC68D-16EA-4980-BDFB-B82DC85BF7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19" authorId="1" shapeId="0" xr:uid="{87BF949A-4DDD-4F74-8316-45A841EF0A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9" authorId="1" shapeId="0" xr:uid="{C0CDA99C-6E78-4A9A-9002-A746C6D043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9" authorId="1" shapeId="0" xr:uid="{C179BDD8-CE3A-489A-9187-EE1A77627B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19" authorId="1" shapeId="0" xr:uid="{85144557-CF7F-4001-9F97-2F2A3F39B5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9" authorId="1" shapeId="0" xr:uid="{1A8EFD8E-2B43-4F4B-B3B6-8EBE4DDF9F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9" authorId="1" shapeId="0" xr:uid="{C474F143-94E9-471E-B4BA-E522499CE7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9" authorId="1" shapeId="0" xr:uid="{8D8AC180-23E0-4F45-AD95-6DD0BE7D16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9" authorId="1" shapeId="0" xr:uid="{00EFA53F-83FF-4BB4-88A2-7F17FADF5D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0" authorId="1" shapeId="0" xr:uid="{FCD1D809-EB14-4618-9667-1A0C3454A7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0" authorId="1" shapeId="0" xr:uid="{8C110757-BC2A-4A81-B428-6B19D62512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0" authorId="1" shapeId="0" xr:uid="{5CC8E45F-5550-4FCE-A4E9-9EA571EE79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0" authorId="1" shapeId="0" xr:uid="{57D2CE42-7715-4F51-85B8-85947367E0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0" authorId="1" shapeId="0" xr:uid="{238C810B-BD15-4384-8EEA-345BA87B6F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0" authorId="1" shapeId="0" xr:uid="{0F9672A1-E93C-4811-8231-59675BB69A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0" authorId="1" shapeId="0" xr:uid="{BFE579A0-F091-4C4B-9AB0-282A93F8CB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0" authorId="1" shapeId="0" xr:uid="{90CACFDB-F40D-40C3-A8AA-D34C0172A7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0" authorId="1" shapeId="0" xr:uid="{7F3736B0-C8E1-4737-A187-94121F2D42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0" authorId="1" shapeId="0" xr:uid="{E9D1C971-8834-4FEF-BC8D-3741A60A61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0" authorId="1" shapeId="0" xr:uid="{DA5A1178-760C-4736-A5AE-6A00CAB2DA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0" authorId="1" shapeId="0" xr:uid="{A528ED49-E8B3-4BB9-BE66-DBAB73F461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1" authorId="1" shapeId="0" xr:uid="{646C2AD6-456D-446F-9624-3575645631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1" authorId="1" shapeId="0" xr:uid="{C1B65CB8-21CB-4A34-B1CF-DF1ED5D286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1" authorId="1" shapeId="0" xr:uid="{6DC5ED56-90A6-4083-A6D6-0C1E69B50C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1" authorId="1" shapeId="0" xr:uid="{1BE8DBD5-6B30-4CB9-9DFD-5693A12544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1" authorId="1" shapeId="0" xr:uid="{258D0495-1D5C-4CFC-9F48-4489EA3CED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1" authorId="1" shapeId="0" xr:uid="{0E942259-3503-4AA2-8E6A-7D95E5CCF7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1" authorId="1" shapeId="0" xr:uid="{B4387DB4-9B83-4DE2-A070-77A8CF2501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1" authorId="1" shapeId="0" xr:uid="{F1D97957-59ED-44BF-97C4-B9E4F75196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1" authorId="1" shapeId="0" xr:uid="{6FBA504F-6CE0-4BC9-8CB2-E477465066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1" authorId="1" shapeId="0" xr:uid="{B0215861-5376-441E-9365-78D2874CE6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1" authorId="1" shapeId="0" xr:uid="{D73C731D-FACF-49FC-89DD-191300A011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1" authorId="1" shapeId="0" xr:uid="{295C2DF2-A3CB-47CA-9B76-2B08B90A20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2" authorId="1" shapeId="0" xr:uid="{09D1475D-E704-4F95-A261-95238AA4E6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2" authorId="1" shapeId="0" xr:uid="{054DBBE7-3783-4D0A-97B3-D49EB5D3EF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2" authorId="1" shapeId="0" xr:uid="{246339C1-DEDA-436A-B122-4824F4CE7C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2" authorId="1" shapeId="0" xr:uid="{B9FD986B-4013-43C6-880F-956553D98D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2" authorId="1" shapeId="0" xr:uid="{CF3404EF-06A0-443D-9216-1E92355704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2" authorId="1" shapeId="0" xr:uid="{65FEE71B-D8EE-4491-9597-73ABF6EB39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2" authorId="1" shapeId="0" xr:uid="{158D771E-7ED6-4739-819B-840CACBA54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2" authorId="1" shapeId="0" xr:uid="{D4703061-2167-4E5B-9605-8902FE0512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2" authorId="1" shapeId="0" xr:uid="{44B326CE-DB4E-46F0-96A5-4962FD10D2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2" authorId="1" shapeId="0" xr:uid="{277F28B4-51D9-46CD-AF34-D875D4301A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2" authorId="1" shapeId="0" xr:uid="{6C33B3DC-CBF6-44F8-864D-314CC51A80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2" authorId="1" shapeId="0" xr:uid="{90046D18-692D-4969-AA6E-E9FBE3BF9E0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66534967-97A1-47D3-A558-0FE440F194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4EE1EE07-BF13-4D8E-96D8-2449077E9C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52AC859B-3146-4724-89E0-0DADFA1B4B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3" authorId="1" shapeId="0" xr:uid="{0239D4B7-E134-4B41-ACD6-326FCDD4DB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3" authorId="1" shapeId="0" xr:uid="{E73DDCE4-C5F0-405F-8B80-4416943532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3" authorId="1" shapeId="0" xr:uid="{D9E88A46-941E-4E03-856B-680F4EB377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58CD7F27-9E5D-4FAE-98CE-28A1250ED4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3" authorId="1" shapeId="0" xr:uid="{2FAB0F43-1B96-43DA-989E-04E0D65C17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EA65C88E-61ED-4271-8C8A-85FF89BD98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F96B1940-7EC8-4886-AB60-347932CF0F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3" authorId="1" shapeId="0" xr:uid="{267D5255-41FC-4813-9B4B-FE92C04218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3" authorId="1" shapeId="0" xr:uid="{8BC407C5-293E-43A0-962C-BD93C91C16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78F95D4E-F1AF-48A9-BBF0-D71E3B1D7D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7C30A2E1-D53C-4028-A1D1-347A51A1E7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8A3E9A6E-0600-4681-9F70-D6CCBE0358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4" authorId="1" shapeId="0" xr:uid="{EC84D39E-84BA-404C-A222-8505D69D6E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4" authorId="1" shapeId="0" xr:uid="{7DA91E90-50DD-46D0-A766-5DC359FFEF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4" authorId="1" shapeId="0" xr:uid="{164BDFFE-E683-4604-8902-FC48522EE4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E8AE950E-5FC3-4D31-8864-E425453499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4" authorId="1" shapeId="0" xr:uid="{EF16E8FC-9811-4944-A9E9-1A4F867741E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382D1C5E-211D-49A7-9081-7026B321B1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A84118C2-637E-4205-9482-7FFDFBF70A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4" authorId="1" shapeId="0" xr:uid="{5835C3E9-A0EC-4EA0-B325-58940019D9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4" authorId="1" shapeId="0" xr:uid="{EF90BB9C-AFAF-4554-B94C-AA9098940E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97A49CA2-AC19-41E8-81E7-3FB0633507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8379A7E2-45B6-4B86-907F-3F6689E723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FDBAF7C5-4058-4A68-9218-804F6DD855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5" authorId="1" shapeId="0" xr:uid="{901B0A4A-D45D-4E39-B744-4FEF15864F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5" authorId="1" shapeId="0" xr:uid="{B5B14477-BDEE-4CD2-818C-87373E012D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5" authorId="1" shapeId="0" xr:uid="{B1B13570-0F7D-489D-AF9A-F18D926BCF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4941B548-C038-496B-B5E4-380ADCCC68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5" authorId="1" shapeId="0" xr:uid="{A7541277-A202-499A-B75A-33433943E8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BE5D80A3-5FEC-4A0C-ACB4-310F2E51DF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43DD3AF9-3C90-4331-B6B0-171115AB2B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5" authorId="1" shapeId="0" xr:uid="{FBFEFAF0-A0EB-4656-9CC7-B782FE1D52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5" authorId="1" shapeId="0" xr:uid="{1837DEC8-F2C5-4132-947E-34FBF228A1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CFF51E1A-4EA4-4E76-AE62-5E169F75B4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920ED51B-F4CD-4216-9316-781041365C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D90A92E7-39B2-4DA8-9CE6-6860FCAB87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6" authorId="1" shapeId="0" xr:uid="{12DAA0C7-3796-4B4F-AB8E-CE539DCFE7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6" authorId="1" shapeId="0" xr:uid="{8D4E6F43-0A5E-49B3-B841-8F6EE9B523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6" authorId="1" shapeId="0" xr:uid="{FA0CD325-62E4-488F-BE5E-17C05A16A8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A68A6D92-EE1B-4B4F-B652-97729F67A3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6" authorId="1" shapeId="0" xr:uid="{74DFB63B-6343-4FAD-93D1-2052334DAF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DBA25ACB-55A7-4235-818D-89899C89EC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232A436E-CAA3-433A-BB89-90C3B6E24B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6" authorId="1" shapeId="0" xr:uid="{69C25EDB-476C-4A63-A2C8-4AA8E45151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6" authorId="1" shapeId="0" xr:uid="{48C6DB13-AA3A-426E-8F43-E4B079D5017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7" authorId="1" shapeId="0" xr:uid="{7EE46C69-42AA-4270-BAC0-FF1FD665FA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7" authorId="1" shapeId="0" xr:uid="{437FECD6-00B9-4535-B771-ABA59A82A6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7" authorId="1" shapeId="0" xr:uid="{56AE5E2C-A03D-4AE6-A81C-1F7EC65E83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7" authorId="1" shapeId="0" xr:uid="{71735DBF-F457-428D-9742-18BAFE1786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7" authorId="1" shapeId="0" xr:uid="{87156789-E04A-4A27-989B-CB18039ECE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7" authorId="1" shapeId="0" xr:uid="{B835E9DB-F2D5-4014-B148-E3B925C227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7" authorId="1" shapeId="0" xr:uid="{03CEAB33-8D2A-48B4-A915-F4601F1474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7" authorId="1" shapeId="0" xr:uid="{21A72E3D-D894-4C48-8DED-1C6ADF0F48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7" authorId="1" shapeId="0" xr:uid="{BD556BB9-3379-4825-A32C-5BA6DF2969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7" authorId="1" shapeId="0" xr:uid="{8810EF7D-2525-4747-9F34-9085A9455E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7" authorId="1" shapeId="0" xr:uid="{3263CC71-5A4C-4644-A9A9-A79E697AAA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7" authorId="1" shapeId="0" xr:uid="{010DAA95-C3D8-433D-BAED-7EEFECE2B4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8" authorId="1" shapeId="0" xr:uid="{E9119F86-EF5F-432B-92B7-5A126556F2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8" authorId="1" shapeId="0" xr:uid="{E0D2AE80-0583-4B71-8137-92E2A2B753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8" authorId="1" shapeId="0" xr:uid="{4CDFD1E8-9364-4192-98EC-579395ED03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8" authorId="1" shapeId="0" xr:uid="{4FCAC585-9CBA-452B-8A6A-40D131E8E0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8" authorId="1" shapeId="0" xr:uid="{C7C2CE6B-23ED-47BB-BAC6-7082F858CD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8" authorId="1" shapeId="0" xr:uid="{0220ADCB-DA24-4607-9B7C-1747023236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8" authorId="1" shapeId="0" xr:uid="{F9FF6F59-CE14-49F7-8919-3980FDDAD3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8" authorId="1" shapeId="0" xr:uid="{4E1D8055-E092-471F-B1F0-6643E0E196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8" authorId="1" shapeId="0" xr:uid="{F95B4632-9156-4E30-AC2D-2A22D0FAA3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8" authorId="1" shapeId="0" xr:uid="{DF8F0085-99C4-4646-8515-135521027EF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8" authorId="1" shapeId="0" xr:uid="{51508B66-98C2-4194-B870-3C68F95637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8" authorId="1" shapeId="0" xr:uid="{E6B8DB95-D5E3-49E9-A17F-2DD4AEA7AE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9" authorId="1" shapeId="0" xr:uid="{F766A58F-35CF-4FF8-AF59-BC05003B43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9" authorId="1" shapeId="0" xr:uid="{F59BB2FF-B35E-498E-B401-630DF13509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9" authorId="1" shapeId="0" xr:uid="{A35FF8D1-5FA4-4A92-B851-60D07D33B4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29" authorId="1" shapeId="0" xr:uid="{EC2988AD-5FED-4E14-A05F-22101A81E3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29" authorId="1" shapeId="0" xr:uid="{77DDF93E-3814-4FC9-B1B1-3B642709F6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9" authorId="1" shapeId="0" xr:uid="{37D6BF86-8F63-4AF6-8B0F-492A0A01C3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9" authorId="1" shapeId="0" xr:uid="{95E90CAD-015B-4D4E-B4BD-5AE2C09B59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29" authorId="1" shapeId="0" xr:uid="{1D7434F4-81DB-4862-B052-F208E4DC9C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9" authorId="1" shapeId="0" xr:uid="{03390C1A-E6FB-453E-AED3-899DB38D4DD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9" authorId="1" shapeId="0" xr:uid="{7C32E7A1-C561-4DBE-B687-F0C571848D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9" authorId="1" shapeId="0" xr:uid="{BF1BA03A-0696-4C52-BB12-7FDC40A7CA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9" authorId="1" shapeId="0" xr:uid="{C8AD4847-C27E-49EF-8504-4F2F17C7C7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0" authorId="1" shapeId="0" xr:uid="{E816712A-996F-4B1A-857A-31E4241ED4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0" authorId="1" shapeId="0" xr:uid="{F5E5A525-4CC2-4E00-8FCB-E0386928B3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0" authorId="1" shapeId="0" xr:uid="{A87BAD10-1388-4D4A-818E-232632FA67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0" authorId="1" shapeId="0" xr:uid="{3909424E-1532-412B-A233-48A548EC22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0" authorId="1" shapeId="0" xr:uid="{C0DF7ECB-413A-49E0-8757-A5AFB26042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0" authorId="1" shapeId="0" xr:uid="{2EF0CB22-403A-4549-BE18-76617B6C5E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0" authorId="1" shapeId="0" xr:uid="{D05C19AC-DECD-4788-87B2-D92A9645DD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0" authorId="1" shapeId="0" xr:uid="{EBCF4121-265F-4EE2-B58C-2BD5F3FF4F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0" authorId="1" shapeId="0" xr:uid="{87592CFE-F6E0-48D9-9780-7C905A6FCF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0" authorId="1" shapeId="0" xr:uid="{383DB665-7FC0-44F3-B2A7-1FD863BEE5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0" authorId="1" shapeId="0" xr:uid="{6DF43663-988A-4B89-AB92-01E4EBE68F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0" authorId="1" shapeId="0" xr:uid="{CE1A5692-8BA4-42B1-88F9-03C4F55A94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1" authorId="1" shapeId="0" xr:uid="{5F27735A-C655-4501-BA1A-2FB9E49062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1" authorId="1" shapeId="0" xr:uid="{3190B01B-885F-4479-8D4D-C9A600B35A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1" authorId="1" shapeId="0" xr:uid="{EB61B478-5B52-4DA5-9900-030F418251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1" authorId="1" shapeId="0" xr:uid="{5B22FE64-732D-4A66-82C1-27CD92AA88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1" authorId="1" shapeId="0" xr:uid="{E454B7AE-22D8-4233-8F61-5375131A60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1" authorId="1" shapeId="0" xr:uid="{2F81BB5F-452D-4828-A230-E7CF6C6B96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1" authorId="1" shapeId="0" xr:uid="{EF35FBE0-DC6B-4EF2-82A4-DEB883924E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1" authorId="1" shapeId="0" xr:uid="{9E8A41BC-4B8A-4125-BBAD-22D918EB7F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1" authorId="1" shapeId="0" xr:uid="{7103AD6E-7F5D-4C3D-A29C-B6A7B85171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1" authorId="1" shapeId="0" xr:uid="{DC8965D6-BDFD-4CC7-AF31-0DD67A1ED8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1" authorId="1" shapeId="0" xr:uid="{42E38373-3795-4FCA-BA61-62BE264704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1" authorId="1" shapeId="0" xr:uid="{FC94B848-50FE-4BF0-944E-51671CD2C1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C6FADF0D-1040-48B2-A451-E66284A71B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B9A9AEDA-05CE-49BE-8A96-2CEDEA70BC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5AAD3ED2-C616-4330-89BC-0DDE0F9FC8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2" authorId="1" shapeId="0" xr:uid="{D2E1F0E1-5145-46F6-8488-099F1AEFC7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2" authorId="1" shapeId="0" xr:uid="{0E6E5982-55BA-4EB3-B545-017DA246D1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2" authorId="1" shapeId="0" xr:uid="{6B6B9DBA-4D36-4B2A-975A-7013010902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C76F4CAC-78C8-436B-970F-E317C37EB5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2" authorId="1" shapeId="0" xr:uid="{9FB1E420-FF93-43B7-B62C-792C95BE3D9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9D0A74E9-DE38-48BF-96C7-482511F21B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E04D9EE6-3174-470C-AF52-78D53A28C9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2" authorId="1" shapeId="0" xr:uid="{ED2648B8-ED0C-4519-B568-455A6DF1B9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2" authorId="1" shapeId="0" xr:uid="{1B1B175C-A21E-437D-8AA3-C7E61848D2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3" authorId="1" shapeId="0" xr:uid="{A7ED8C4A-4026-4862-BF69-AC11E49C28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3" authorId="1" shapeId="0" xr:uid="{E8D19303-C803-4303-AC0D-9BDC95666F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3" authorId="1" shapeId="0" xr:uid="{74BBA4D6-2615-4BB7-BB5C-BB86B68797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3" authorId="1" shapeId="0" xr:uid="{19AD72D3-A7C9-4D79-9054-32056C7D4A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3" authorId="1" shapeId="0" xr:uid="{51B870B8-6247-4FCA-863E-794CB0251C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3" authorId="1" shapeId="0" xr:uid="{0739DD7C-1085-4277-B833-EB9AD9CF49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3" authorId="1" shapeId="0" xr:uid="{0D51253F-F811-4F75-9DBD-0B8612ED13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3" authorId="1" shapeId="0" xr:uid="{66640B7B-5FB5-4011-8391-CB0E0D9A63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3" authorId="1" shapeId="0" xr:uid="{7EF08584-850E-410C-B6BE-CD04EC7782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3" authorId="1" shapeId="0" xr:uid="{23DAEF02-37F6-4C8C-BE63-285420B16D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3" authorId="1" shapeId="0" xr:uid="{A7A9127A-0EF6-4A1E-AEC9-DA0AC92425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3" authorId="1" shapeId="0" xr:uid="{874D9C15-4CBC-4079-833F-811288F51E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4" authorId="1" shapeId="0" xr:uid="{42035804-E4CD-41D3-9A9E-2FC52C92B2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4" authorId="1" shapeId="0" xr:uid="{34588BAE-5DEF-479B-98E3-D38F100549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4" authorId="1" shapeId="0" xr:uid="{BADEB06C-6EA9-455D-AE24-527F4AA221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4" authorId="1" shapeId="0" xr:uid="{E5D4063F-0294-4E3D-918A-16199E65B2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4" authorId="1" shapeId="0" xr:uid="{F22FC143-4469-4881-B4EE-0E6652E780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4" authorId="1" shapeId="0" xr:uid="{A2EA6977-93D1-480C-833C-F4FE404DD2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4" authorId="1" shapeId="0" xr:uid="{E913774E-3A85-469A-8A3C-BE9D535A7F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4" authorId="1" shapeId="0" xr:uid="{C60C80BC-1086-4BE4-954E-4385B6C246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4" authorId="1" shapeId="0" xr:uid="{84D2399F-B183-4A97-8CF6-2EEEA65FC5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4" authorId="1" shapeId="0" xr:uid="{085894FC-83B1-415F-AFA9-9E4DE9803C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4" authorId="1" shapeId="0" xr:uid="{1B3A40B8-E1B7-4591-9CC4-DA01727ED3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4" authorId="1" shapeId="0" xr:uid="{0881E2EC-78EC-452F-9464-6E852C4895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5" authorId="1" shapeId="0" xr:uid="{1EF0E702-D08C-4ADE-9547-8CA8E2DF9B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5" authorId="1" shapeId="0" xr:uid="{CB79AE68-84A5-4F6F-8F95-228B63801D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5" authorId="1" shapeId="0" xr:uid="{F3503F4E-043C-4A26-B484-59CD810472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na správný účet</t>
        </r>
      </text>
    </comment>
    <comment ref="L35" authorId="1" shapeId="0" xr:uid="{ECB06962-0089-40AC-9DC9-83E39FF513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faktura zaúčtována do správného období</t>
        </r>
      </text>
    </comment>
    <comment ref="M35" authorId="1" shapeId="0" xr:uid="{10901AE9-434E-4D5B-8344-2972F7BF91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5" authorId="1" shapeId="0" xr:uid="{0BD5AD61-6F1D-45DC-A735-407B20666B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5" authorId="1" shapeId="0" xr:uid="{508298D1-A7D9-43C8-9055-FF029B322F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naskladnění (MD 112/D 111) bylo zaúčtováno na správný účet + se správným datem</t>
        </r>
      </text>
    </comment>
    <comment ref="P35" authorId="1" shapeId="0" xr:uid="{C89B4CD3-5186-49C4-A278-4B20137AAA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5" authorId="1" shapeId="0" xr:uid="{6BEF2ED3-3D53-4EDA-AD60-14DD26F3CF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5" authorId="1" shapeId="0" xr:uid="{5CBDA83C-3D11-4423-919B-DAFF030BF8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5" authorId="1" shapeId="0" xr:uid="{C289E7B6-D09F-4F63-9E8F-4EAC978FC0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5" authorId="1" shapeId="0" xr:uid="{C54BC7C6-0CA1-47F4-B92E-52C25475BE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1B45C74B-43F8-4560-965B-6F4D617B69D0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DA121466-AAFC-446D-A03E-5A8472D038EE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EBFCC003-E7B2-487B-9961-9287B1AFBF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98E54CC8-F30A-49FE-B27F-DCFD2DEAC9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4542EE7A-9925-43ED-A321-C4FB799A06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7" authorId="1" shapeId="0" xr:uid="{6A7DC751-9D62-4375-A2D2-752FA1A92F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7" authorId="1" shapeId="0" xr:uid="{C6540814-9C49-462B-981D-076262BB18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58925E3F-9862-4A1C-9FB1-B28B17821F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210D1FE4-C14B-4371-B610-112D32571E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6670C8A3-12C1-487E-BA01-3BA516BF27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FA6A00C7-B71E-4EEE-B13B-0B90DB689F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A3E90777-B392-44AE-83FB-AF8EAC9E93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97110E7D-C858-4C21-A44B-BF14F0D9E7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7" authorId="1" shapeId="0" xr:uid="{7EED5C1E-A375-408F-8AFD-E0F6EF4C52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91280FB1-5A76-4E7C-89A1-7CE0A8A531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1BB37C14-008D-477B-9B41-41D4755466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1E651F0C-F916-4997-92BC-3B2024988EF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8" authorId="1" shapeId="0" xr:uid="{5261B6DD-5F7D-497A-AA39-0E5A77A775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8" authorId="1" shapeId="0" xr:uid="{76CB841C-2697-4431-A758-38E800301B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5B13E73F-B470-4E2B-AF80-72A9B19412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A1A62B22-0D23-45AA-9D59-7085FBB967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B0AC02E1-944F-468A-AA12-59C656CAB61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4267CA07-34DD-4506-9C8C-A9B6C884C0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23397B54-FA3A-4BB9-9405-DA356C23B1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E1284474-D2C0-4030-A726-9F5759FDBB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8" authorId="1" shapeId="0" xr:uid="{D7BB9051-5760-44AA-B99A-B6DA9B53B4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DE139A51-989A-4D26-A662-6EAC171E4F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E81C8933-D2DA-4FA9-9561-97C69D890E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50C87C05-BAA8-4C7B-B2FE-8BC1FF125E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9" authorId="1" shapeId="0" xr:uid="{A0BBC26F-13A5-4B73-923F-9568278E12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9" authorId="1" shapeId="0" xr:uid="{FA015428-6E41-4E81-A611-2C1096095E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9" authorId="1" shapeId="0" xr:uid="{1D16785A-E10C-4509-B29D-861A43F299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3E3347D6-054B-468E-B0C0-56F5E34C94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24CED963-857E-448F-9E36-CAA0F0B87E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F44DE86A-D991-4E79-A12D-C38A502B4E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876FD006-AA95-4B59-A75C-30D399DE6D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9" authorId="1" shapeId="0" xr:uid="{E5FBA154-5636-4D5F-AC0A-FC03CADC57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9" authorId="1" shapeId="0" xr:uid="{5C87B79A-CCD2-4127-97A0-54D8A3EDD2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364999B6-6955-4D29-97AE-0C9668F521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D3FA4C80-A8E9-44A7-B0B0-82001A9CB0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C596A583-4BD9-4BB0-BB9F-B634C5F495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0" authorId="1" shapeId="0" xr:uid="{FE68C84F-E44D-4389-A022-74960B2E97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0" authorId="1" shapeId="0" xr:uid="{45382F13-A734-4110-9310-CA13B94DD3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0" authorId="1" shapeId="0" xr:uid="{01CF0B27-52B9-4BC9-8F2E-B534BB7E36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FA8712EC-B832-48EF-BFE6-8965E81C53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0071C6A6-9E9A-4862-A694-074D0FC149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12F36FEC-5EF8-4E98-A369-70AFEED563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1EB53790-146E-45AA-BBA4-BE0FA3E1DC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0" authorId="1" shapeId="0" xr:uid="{8F10D2D5-2EC2-4D5D-B796-CEC44A9A02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0" authorId="1" shapeId="0" xr:uid="{D63D80FD-789F-4D3C-8DCA-FCA690DA16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73284505-AF19-4B9D-965C-F6AAEC0B7A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D412B038-B149-44EA-861F-B18BD5E646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78922090-C248-4BCE-BA07-FA30A9715F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1" authorId="1" shapeId="0" xr:uid="{002B32C4-6F23-4CD3-84DD-48E4341D93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1" authorId="1" shapeId="0" xr:uid="{2FCFF74C-55F4-4033-98FD-73802921FF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1" authorId="1" shapeId="0" xr:uid="{F5435FF3-22EC-4289-93E3-C67E3DBCB7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E2B4C6BE-BE59-4407-81CA-6DC3629C03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1" authorId="1" shapeId="0" xr:uid="{AA4520C1-870C-4AAE-9659-1867E8C2EE5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BEEAB2F6-CFE0-43ED-8AF9-6FA837F7CE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FDDF5456-B9B2-4D4D-B4E4-75DE6A067E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1" authorId="1" shapeId="0" xr:uid="{115BAF3D-8CC6-442A-8FE0-3F30F15EB8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1" authorId="1" shapeId="0" xr:uid="{3179407C-FA00-4653-AC4F-777290D14C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10DB20A7-49AA-4E35-B1CA-8F80AAF1AA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96D1C2E9-29CF-4273-B1E5-937576ED7A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08C3495E-FD46-419A-92C0-1069F9E281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2" authorId="1" shapeId="0" xr:uid="{CAC5EA67-DBE6-4415-88A9-028DF61EC9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2" authorId="1" shapeId="0" xr:uid="{AAFA3263-405E-461E-A370-D73629F56E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2" authorId="1" shapeId="0" xr:uid="{90DA2308-1E1A-430F-A959-1DBE545356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387056DA-C373-47DC-BA2F-D0E24D33E1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C2E1AA9D-C0EF-4D95-9633-B00E50CBDD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2E1770B5-CDFB-4864-98DF-F18C534F52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16E2E232-765D-4C14-8BDC-B3911F8AA2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2" authorId="1" shapeId="0" xr:uid="{94E8C4C1-4BEB-426C-A82E-8DF2F91DD3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2" authorId="1" shapeId="0" xr:uid="{635A35F1-94A2-43BE-A9A5-A54651AFC0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535C479F-84FE-4094-A495-B640C42B66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249F7F46-102C-4084-BFFA-3309E9DC1F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1B703ECE-0AD5-4A15-AF42-78E82E1DA5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3" authorId="1" shapeId="0" xr:uid="{4B2EF514-1957-4D2D-B591-37E3C9DC92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3" authorId="1" shapeId="0" xr:uid="{A43DB546-BEE4-4900-BD00-9B74FA89C8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3" authorId="1" shapeId="0" xr:uid="{2FF9B7AB-8E7F-4D1D-BA0F-C90F4FF356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01B44E40-144A-45E7-912F-16E3327755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1CDD01CC-BA1B-44E5-A813-E088ABC6A1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14113714-E614-44B3-B2E5-DB84A03FBB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23BFC666-B59A-4045-8F5F-30AC4D263C4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3" authorId="1" shapeId="0" xr:uid="{9886C640-3AC4-4532-A0CC-3F3C8A9A74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3" authorId="1" shapeId="0" xr:uid="{CA0BF7C3-9ED6-455E-80B0-1B6CE87806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4" authorId="1" shapeId="0" xr:uid="{8A32537A-F398-4E5B-A637-3F75FFCD24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4" authorId="1" shapeId="0" xr:uid="{12654381-754D-428E-9870-5197010D98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4" authorId="1" shapeId="0" xr:uid="{4836189A-74AC-4E84-A632-C456D7E44C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4" authorId="1" shapeId="0" xr:uid="{16DDB974-62B0-43BE-ADDA-8EEE3CF80F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4" authorId="1" shapeId="0" xr:uid="{76226789-96A6-436E-9452-21FAB5009F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4" authorId="1" shapeId="0" xr:uid="{7F22D0EE-C367-404E-8F3F-EBA1DF26E8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4" authorId="1" shapeId="0" xr:uid="{F7EF5FB3-1093-42AA-993F-F7204C9B68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4" authorId="1" shapeId="0" xr:uid="{F3D3FB87-F653-4235-9D09-159BD064276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4" authorId="1" shapeId="0" xr:uid="{E406524C-0673-4F78-B31A-0B6E3D7D1A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4" authorId="1" shapeId="0" xr:uid="{26DFA0B0-2F07-46C9-A3A8-B9CC7EA440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4" authorId="1" shapeId="0" xr:uid="{6F2F49C3-FD8F-4C49-BDE8-D2EDA92345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4" authorId="1" shapeId="0" xr:uid="{10ED27B5-505A-44A8-A556-6F3D183EBB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5" authorId="1" shapeId="0" xr:uid="{E80253C2-0D5D-4756-AE22-E68E75F685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5" authorId="1" shapeId="0" xr:uid="{871DCE58-1E15-4A92-8B38-99119B58FD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5" authorId="1" shapeId="0" xr:uid="{3782C3F1-78C7-49BD-B50A-4EF55461FE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5" authorId="1" shapeId="0" xr:uid="{A4A3816B-9616-4A84-8FCE-CE9984EF49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5" authorId="1" shapeId="0" xr:uid="{EE85D71E-FAE5-4EC8-9CE0-56A9ADF314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5" authorId="1" shapeId="0" xr:uid="{871FA3A3-9678-43FD-9BD5-5D926656247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5" authorId="1" shapeId="0" xr:uid="{E642DA99-1370-48BD-8E0A-D12E351532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5" authorId="1" shapeId="0" xr:uid="{D59A348D-8DB9-44DA-82D2-1BDFCEBACC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5" authorId="1" shapeId="0" xr:uid="{E9E473A0-B666-401E-8E59-60739EC8DA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5" authorId="1" shapeId="0" xr:uid="{B51E9CDF-6560-4662-8A75-38A944AAEB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5" authorId="1" shapeId="0" xr:uid="{362F3ED0-07E8-4378-9EAE-F8E9312C94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5" authorId="1" shapeId="0" xr:uid="{3530F740-C5B2-4BBF-BC89-2F1B4B8848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6" authorId="1" shapeId="0" xr:uid="{BA9B84CC-C896-471F-BFC1-631723D894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6" authorId="1" shapeId="0" xr:uid="{EBE6542E-4531-4F4A-A82F-48836DB93A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6" authorId="1" shapeId="0" xr:uid="{6F0569D4-53C4-452F-9FF9-294B2B87FE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6" authorId="1" shapeId="0" xr:uid="{1A1F18E0-C532-4EF5-ADCE-07CC6142B6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6" authorId="1" shapeId="0" xr:uid="{E6AB7397-915E-434D-9969-0075C219D8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6" authorId="1" shapeId="0" xr:uid="{1727BFB2-33B9-454D-90FF-9DEA9487E9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6" authorId="1" shapeId="0" xr:uid="{51E77B2F-5E27-4315-A733-CA75A1FEA1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6" authorId="1" shapeId="0" xr:uid="{8AD5D2BA-AC74-4718-8070-14385D4431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6" authorId="1" shapeId="0" xr:uid="{F9717056-DBB7-4534-88C9-E18B22FB58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6" authorId="1" shapeId="0" xr:uid="{D799531E-736C-49D8-A053-14FDEBF180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6" authorId="1" shapeId="0" xr:uid="{C8EDD778-8EAF-4B79-8537-9765E0ED53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6" authorId="1" shapeId="0" xr:uid="{55A41775-83C7-459D-8A22-55E909BEC5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5299BDCA-5294-4F4E-BCDF-FBDCC76ED0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85CCD457-9BAC-4928-B8D4-765D865496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D16B0D7D-DCAD-4858-9E9D-934574A07A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7" authorId="1" shapeId="0" xr:uid="{E59C86DD-89B3-4093-BA7C-4D0F16277D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7" authorId="1" shapeId="0" xr:uid="{B418DF5A-BBB0-44F7-BBAA-211B141797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7" authorId="1" shapeId="0" xr:uid="{069B1384-E8DC-42CD-B0CF-4087A47AD6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5D592110-4972-4D39-AB97-EB060EB4D6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7" authorId="1" shapeId="0" xr:uid="{02F74D88-93A2-44B2-8709-C54485EA83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ADEF5A04-FCD6-47BB-849D-2FDF1D7D6F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9BEBDE5D-C7EB-45C5-9AD1-0E16FAD78A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7" authorId="1" shapeId="0" xr:uid="{7E62E86B-9D18-4F0C-9141-FA20759349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7" authorId="1" shapeId="0" xr:uid="{7330A958-CEB4-4EEB-B0A8-170DBD8C04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1" authorId="1" shapeId="0" xr:uid="{7A583391-71F9-4DD2-A71E-F9FB38CF2E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1" authorId="1" shapeId="0" xr:uid="{EA7F29C0-6292-4D0B-80B5-F4153990A0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1" authorId="1" shapeId="0" xr:uid="{FC244532-9CA9-44C0-A30A-D27C5545F2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1" authorId="1" shapeId="0" xr:uid="{40657F8B-244B-4934-BF9D-3C94760DA5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1" authorId="1" shapeId="0" xr:uid="{713C4450-4905-4A5B-9628-3F84E09168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1" authorId="1" shapeId="0" xr:uid="{C4171481-F9B1-48BF-8154-E8624D7C0A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1" authorId="1" shapeId="0" xr:uid="{8A45796C-2D00-4410-897B-C2568E8DBF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1" authorId="1" shapeId="0" xr:uid="{B8195922-0ADC-4ACB-BA07-3ECA985686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1" authorId="1" shapeId="0" xr:uid="{68CB1EDD-9B09-4B2C-B237-AA27CDCE31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1" authorId="1" shapeId="0" xr:uid="{A353EBE1-FCBD-4E48-B1BA-FCBAE8FC7F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1" authorId="1" shapeId="0" xr:uid="{60149540-5CB1-4E4D-986F-5FAFB5CC0D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1" authorId="1" shapeId="0" xr:uid="{5F14653C-9C11-4D34-B6E5-43750CB77F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2" authorId="1" shapeId="0" xr:uid="{B57B6C10-825A-4326-A736-CBDFD4118E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2" authorId="1" shapeId="0" xr:uid="{4F702379-0ADD-4C0A-9B25-825D25BC1B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2" authorId="1" shapeId="0" xr:uid="{E147297F-3371-491F-BFC1-556CC67407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2" authorId="1" shapeId="0" xr:uid="{ADE61B30-D353-49C8-A355-55CCFBC4FF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2" authorId="1" shapeId="0" xr:uid="{2DF314D1-8806-4880-9466-D26B5A27BA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2" authorId="1" shapeId="0" xr:uid="{273E1D8D-41DD-400B-B0D7-5AE2E544F7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2" authorId="1" shapeId="0" xr:uid="{D1F9D032-8236-40C2-92FC-475461C89E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2" authorId="1" shapeId="0" xr:uid="{D9B7DD51-8664-4B2B-8A85-F8109A9AD0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2" authorId="1" shapeId="0" xr:uid="{CAD825E9-26A7-4539-B334-179BBACB43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2" authorId="1" shapeId="0" xr:uid="{0889ACD7-1948-471D-AD48-2735F8A64C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2" authorId="1" shapeId="0" xr:uid="{09BBB6E4-349E-4FAE-921A-BF98DBA915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2" authorId="1" shapeId="0" xr:uid="{3C78E240-CE30-4037-A837-ACA607B667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93FBB5F2-9AA1-4832-ACA1-B8007501D5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C8A1AF8E-6092-4FBF-BBB3-13C9B860AF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BEA42390-E147-4709-9A6C-E4123E7E17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3" authorId="1" shapeId="0" xr:uid="{1BA10125-6027-4D33-9C23-7051FEDFC7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3" authorId="1" shapeId="0" xr:uid="{66F67A91-D571-4BF2-8F3E-9A9565B0E0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3" authorId="1" shapeId="0" xr:uid="{A0070E68-0900-4B1D-84D2-65728C7090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FB45BDC1-D21D-42CE-A04B-F1CA36B54B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3" authorId="1" shapeId="0" xr:uid="{7B302D3A-9B3B-43B8-A148-B4ACC620FF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006573BE-C885-4AE7-88D6-C9DD2F3400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EDE77A32-BCF8-46D3-BC68-415FFB310E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3" authorId="1" shapeId="0" xr:uid="{50D2BB79-0B50-4585-8886-F755835C73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3" authorId="1" shapeId="0" xr:uid="{7C63871E-0E08-45A1-8914-F15780A2CB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0294B697-F920-4F44-848D-3EA4D42EB0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BEEC41C2-3B2C-4571-A80E-4894ABE2A0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92E8201B-2CC1-4A13-8ACA-1C2AC11C1B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4" authorId="1" shapeId="0" xr:uid="{06840DE3-FC88-41E9-8167-8B0F071C53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4" authorId="1" shapeId="0" xr:uid="{A1CCB654-F1EA-4873-AF54-29C3CF943F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4" authorId="1" shapeId="0" xr:uid="{ABC8EC5C-C9B9-45F8-ACB0-1BBAA5E0A8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A5F8FE10-8226-4251-B12F-52CB3E124D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4" authorId="1" shapeId="0" xr:uid="{97526A5F-2FBA-454A-A2D7-3F7EAEE64C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E2B1111C-4B56-4CCB-8A0D-EB6F58B16F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CA1A5C1E-9F34-4C0D-8D94-D77AFF0365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4" authorId="1" shapeId="0" xr:uid="{622F34A9-7D0D-4DD2-84B4-7897C3A4D7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4" authorId="1" shapeId="0" xr:uid="{4B171C6B-BEA6-427E-A711-A9733EE314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5A9CC23E-5B12-4569-80C4-C38370DBE1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F4F0EF5B-957B-4239-AD24-6277A4AE8C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613D616B-77FC-43BA-AED8-E661DB145E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5" authorId="1" shapeId="0" xr:uid="{C9C0DAF0-9222-40FD-9AFB-1D60C77CB9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5" authorId="1" shapeId="0" xr:uid="{99374769-1B95-48D5-8D5C-CA40CCB5F3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5" authorId="1" shapeId="0" xr:uid="{94C24F51-ADEB-497B-A93A-7519BB037D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4299C926-0C9D-4723-A0B6-FA6F241242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5" authorId="1" shapeId="0" xr:uid="{60290E4E-9B16-436F-8142-B7A9C8E771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24EB0FDF-778C-4650-BA1A-56C32FF62A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6669E0F4-6BB3-4F93-AADA-25E09CC9EE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5" authorId="1" shapeId="0" xr:uid="{C1CB0FE3-5FEC-48AA-B724-0DE6052878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5" authorId="1" shapeId="0" xr:uid="{40B33AEA-DC18-4C98-AFB5-7FF39B5E44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E28F9625-7046-45D5-B6C3-8E749663EF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0C938459-B591-4C57-9D6D-A62FB2887B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E3B5CD29-7607-4599-A74B-119593ACBB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6" authorId="1" shapeId="0" xr:uid="{6A78CE1C-6B26-40CB-9074-7807DE04D1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6" authorId="1" shapeId="0" xr:uid="{9689A447-226F-4371-8EDA-AE319E3A9F2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6" authorId="1" shapeId="0" xr:uid="{531E9BED-AE98-4151-A487-864FE5F73A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06A391A7-5B4B-4CCF-BED0-5630DCA3B8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6" authorId="1" shapeId="0" xr:uid="{C77617CD-EE2A-4425-A3E4-4EAB2BED6C8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1B2B6B50-447B-4FCD-A0B8-445D50E68B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CE72FD5C-1059-4143-B6DC-37517BCC54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6" authorId="1" shapeId="0" xr:uid="{AE5A8F1F-9E6F-4449-B0BC-B2408510D5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6" authorId="1" shapeId="0" xr:uid="{CCE6A764-9A84-419F-8E69-2E0B443A23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0" authorId="1" shapeId="0" xr:uid="{30350F72-A605-4EF2-ABDD-C667FA1C58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0" authorId="1" shapeId="0" xr:uid="{8E3F2ECF-2BAB-4776-A7F0-BB69809147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0" authorId="1" shapeId="0" xr:uid="{3EB9EC74-771F-424F-B35B-B2F83F285A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0" authorId="1" shapeId="0" xr:uid="{A9917D00-885E-463F-B31A-BD9A5CE3D4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0" authorId="1" shapeId="0" xr:uid="{AD2D6270-E0B9-4983-B3F7-D6FBCCB092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0" authorId="1" shapeId="0" xr:uid="{24070D58-5F85-4491-AC0B-3E5DBB6BBE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0" authorId="1" shapeId="0" xr:uid="{3EC3D2FB-8FDE-4A11-A8E6-2A7F7AC4E4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0" authorId="1" shapeId="0" xr:uid="{7DB39356-6A57-4D65-8900-C7544D5136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0" authorId="1" shapeId="0" xr:uid="{E650E99E-74CD-446C-8D9D-0CD844410E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0" authorId="1" shapeId="0" xr:uid="{8647501C-02AF-4E99-912C-1B61EE831A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0" authorId="1" shapeId="0" xr:uid="{EB1332BF-2896-4E92-8BA6-573FD437C9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0" authorId="1" shapeId="0" xr:uid="{632274A3-8415-4D6A-B228-D26FF3A279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1" authorId="1" shapeId="0" xr:uid="{E3314D5B-9E05-46F9-9565-E231AA27FD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1" authorId="1" shapeId="0" xr:uid="{194C8D03-1A16-4CF0-AC10-45B09E2175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1" authorId="1" shapeId="0" xr:uid="{07E2C2DD-92C4-4256-B6A8-34083A6456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1" authorId="1" shapeId="0" xr:uid="{4DACAD8C-CF7F-45C0-BD87-C0EC67B103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1" authorId="1" shapeId="0" xr:uid="{72636A88-9DFD-4AAF-BBF8-63750861B6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1" authorId="1" shapeId="0" xr:uid="{F991F708-6B44-46E4-9DC8-7F5BAB3376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1" authorId="1" shapeId="0" xr:uid="{0AF12644-249F-4C8D-83DE-0AC9740F16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1" authorId="1" shapeId="0" xr:uid="{81F5E802-BEF7-4A3B-9777-31C3A92540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1" authorId="1" shapeId="0" xr:uid="{C732B6B6-D801-45C7-9277-913C1CE0BA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1" authorId="1" shapeId="0" xr:uid="{973A7841-192C-4624-AEE6-D4AD827E99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1" authorId="1" shapeId="0" xr:uid="{51973D25-B6B0-4194-8B23-263DCB2B03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1" authorId="1" shapeId="0" xr:uid="{0AE8666B-1757-45A8-AD6B-405E64C516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6144037C-F153-4900-81E3-2634FDCA18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DA6324D9-45D4-4D71-AF70-A3D8A24E1C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0FC9AC86-1A4B-4475-A142-320076C87B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2" authorId="1" shapeId="0" xr:uid="{A97B98C7-F03E-4108-945D-8CBAC21A85F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2" authorId="1" shapeId="0" xr:uid="{BCE01919-3760-4186-BC3E-D0A70B6AFE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2" authorId="1" shapeId="0" xr:uid="{5412ED34-7793-4979-8014-BF8B8C660D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D9211C4F-D2C2-4441-8C5B-7F8BD0B8AD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2" authorId="1" shapeId="0" xr:uid="{4C3377E4-81F3-4D29-9EC5-2450F86FF5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1726013D-CD47-4D83-A7D0-1335187203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2827427C-6284-46F2-9DE9-A5DF594061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2" authorId="1" shapeId="0" xr:uid="{6E7B8527-E235-472C-B32C-D9B05A1EC0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2" authorId="1" shapeId="0" xr:uid="{08826893-C959-4D6F-8B7E-B9547CFB57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3" authorId="1" shapeId="0" xr:uid="{ACFBF42C-74F4-40FC-AFE7-BEF75B7565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3" authorId="1" shapeId="0" xr:uid="{84C0A2C9-8434-4074-BF8E-D450DB98B5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3" authorId="1" shapeId="0" xr:uid="{0BBD012C-EB38-4628-9BF8-37125638FB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3" authorId="1" shapeId="0" xr:uid="{032405C6-9E1B-49E5-846E-9C9B46473D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3" authorId="1" shapeId="0" xr:uid="{D5E25F57-3EE1-4595-8859-62E65F7A0E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3" authorId="1" shapeId="0" xr:uid="{1DC14291-471F-450F-865D-24E5D72D53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3" authorId="1" shapeId="0" xr:uid="{65BC53CB-3A88-4827-904D-F6004E9B4F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3" authorId="1" shapeId="0" xr:uid="{8174D117-1607-4C4D-AD1B-211D520866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3" authorId="1" shapeId="0" xr:uid="{46223C35-6252-4526-9048-56A5F81EB8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3" authorId="1" shapeId="0" xr:uid="{164780CC-EEC0-453E-9C5A-11FCBC1A50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3" authorId="1" shapeId="0" xr:uid="{A494CCF8-5BC2-43E7-94F6-A55521789F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3" authorId="1" shapeId="0" xr:uid="{2C1B27D4-BB09-4FB8-AC67-069A636703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4" authorId="1" shapeId="0" xr:uid="{38CB25AE-8EF0-4397-8664-8D61EAAE08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4" authorId="1" shapeId="0" xr:uid="{61EF3DBB-2B09-40DD-80BF-6C39A5E889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4" authorId="1" shapeId="0" xr:uid="{7672ED1C-4B04-44BE-B2AF-E3411628F9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4" authorId="1" shapeId="0" xr:uid="{73167FFA-26E8-4BA8-92C1-80E9410B67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4" authorId="1" shapeId="0" xr:uid="{EE21C40C-045A-4FE3-91A7-A10D9C6901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4" authorId="1" shapeId="0" xr:uid="{4096CE72-A325-45D9-B5A5-652AACC134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4" authorId="1" shapeId="0" xr:uid="{3B04076E-D316-4B61-8C9D-157BB50FE4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4" authorId="1" shapeId="0" xr:uid="{06E4B62E-334D-4F4A-AC22-C45A32A604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4" authorId="1" shapeId="0" xr:uid="{B179681C-D5D5-4536-8227-E927368EB2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4" authorId="1" shapeId="0" xr:uid="{E270C7C0-12B3-46A0-9831-97EE207228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4" authorId="1" shapeId="0" xr:uid="{9DEBD8C6-61F1-4A36-9FB3-4C60FA6FE9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4" authorId="1" shapeId="0" xr:uid="{05418AAA-7F0F-43B9-AFF7-8DA3FDC457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5" authorId="1" shapeId="0" xr:uid="{08ED67FC-66F4-4E37-970E-C47235A76F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5" authorId="1" shapeId="0" xr:uid="{5A2BA51A-FDE4-4EA4-8C70-F1BA65B3A2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5" authorId="1" shapeId="0" xr:uid="{285AE363-9A1F-4442-961C-28161054C79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5" authorId="1" shapeId="0" xr:uid="{8C0F014C-3A80-42AD-B37C-03A7C93353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5" authorId="1" shapeId="0" xr:uid="{7C9A9156-6AEB-459B-A4C9-3365D9ED79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5" authorId="1" shapeId="0" xr:uid="{1A0805A2-2389-45CC-B4E1-A6AD0C6BB2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5" authorId="1" shapeId="0" xr:uid="{BE37473A-78A4-4CE0-8CB8-375ABDED8E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5" authorId="1" shapeId="0" xr:uid="{DC486E5E-9877-45E3-9B65-AF1B2D185B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5" authorId="1" shapeId="0" xr:uid="{CABB3902-F344-4FCD-BA4E-5BBA15C1B8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5" authorId="1" shapeId="0" xr:uid="{B8803BA0-75AB-4224-91E9-007FD4BFD4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5" authorId="1" shapeId="0" xr:uid="{CA15F311-A6E0-49FD-B846-980B0F8833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5" authorId="1" shapeId="0" xr:uid="{5267E28A-731D-4E31-89D7-4632D80CE1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6" authorId="1" shapeId="0" xr:uid="{B8D29F0C-E781-4C8E-8C89-8E4DC0DDD2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6" authorId="1" shapeId="0" xr:uid="{A007F613-A3CC-488E-BA95-26AF6B7D65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6" authorId="1" shapeId="0" xr:uid="{5742E11D-B086-4BC9-9455-7438305CB2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6" authorId="1" shapeId="0" xr:uid="{B11D6EF4-9A9E-42AF-9B0D-98AFA29B70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6" authorId="1" shapeId="0" xr:uid="{C14BAEA2-C4E8-47AA-A4EB-086C6A2C57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6" authorId="1" shapeId="0" xr:uid="{2621AFBE-9864-4CB1-AA68-D5970F5D3D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6" authorId="1" shapeId="0" xr:uid="{5EB689CC-8EED-4F44-BE2C-97CA16B47F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6" authorId="1" shapeId="0" xr:uid="{38DA1380-2C5E-4FFC-9375-26EA4C36B9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6" authorId="1" shapeId="0" xr:uid="{BDB71F1B-F74C-474E-B733-E50CC5E4E5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6" authorId="1" shapeId="0" xr:uid="{820A7D2D-12F6-481E-9ECC-C2F853F146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6" authorId="1" shapeId="0" xr:uid="{900F346F-F18B-408D-810B-34CBB06EFF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6" authorId="1" shapeId="0" xr:uid="{A6923B0C-4769-462C-9DCA-1132962934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7" authorId="1" shapeId="0" xr:uid="{82C90641-FD95-46A0-90A0-8E9C4ED3BB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7" authorId="1" shapeId="0" xr:uid="{F88C642F-54F6-4314-AC4C-F8EE890562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7" authorId="1" shapeId="0" xr:uid="{25D11383-F75C-4B4C-9971-49A60E2468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7" authorId="1" shapeId="0" xr:uid="{CA0752D4-B626-4097-978E-6CAE697B27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7" authorId="1" shapeId="0" xr:uid="{084F000A-F4A0-4A11-8D7C-89A4D622AD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7" authorId="1" shapeId="0" xr:uid="{FD768886-6763-4DA6-ACCE-8E6692B72C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7" authorId="1" shapeId="0" xr:uid="{B6DC24D1-FEA7-4E76-A301-89E6A8ADBD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7" authorId="1" shapeId="0" xr:uid="{7EA95B74-5ACE-4B8F-BFA3-5F01E6884D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7" authorId="1" shapeId="0" xr:uid="{9510FF6D-54B5-4902-82F0-00AD4CBB37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7" authorId="1" shapeId="0" xr:uid="{655AF4A9-CC13-4932-A69E-E33688CFA8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7" authorId="1" shapeId="0" xr:uid="{5A4B2897-12E4-45C5-854C-37F5F84BFC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7" authorId="1" shapeId="0" xr:uid="{D0486EE1-AD4D-407E-BE34-7D215D0AAC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8" authorId="1" shapeId="0" xr:uid="{18D56608-6FF4-422D-AA24-43B700608E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8" authorId="1" shapeId="0" xr:uid="{1DC790D6-7B21-4DC0-90BF-806F3E0050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8" authorId="1" shapeId="0" xr:uid="{C1E137F6-E97A-4C41-914D-F618D2B3D3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8" authorId="1" shapeId="0" xr:uid="{A1F95308-63C3-4945-ACBD-1B87721213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8" authorId="1" shapeId="0" xr:uid="{A8EAF238-F5B5-4E72-956C-9B4225CF68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8" authorId="1" shapeId="0" xr:uid="{D8D129CE-2199-4780-B8EB-6BA8A0AB45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8" authorId="1" shapeId="0" xr:uid="{E45B0FFC-003D-4B78-B56A-D57A91B926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8" authorId="1" shapeId="0" xr:uid="{C7AE8124-D4A4-494B-99C5-63E8F9D638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8" authorId="1" shapeId="0" xr:uid="{855C02E8-5F36-42B7-8E52-41A2C3181C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8" authorId="1" shapeId="0" xr:uid="{B5EA3725-721A-4F0C-A188-66EEF6117F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8" authorId="1" shapeId="0" xr:uid="{CB163CB9-62F2-4C37-8F40-3B2E1D184A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8" authorId="1" shapeId="0" xr:uid="{CF2E15CF-9260-47EA-B995-726BD85EC9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9" authorId="1" shapeId="0" xr:uid="{67F0A9EB-96D4-44C8-A16D-A12540038F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9" authorId="1" shapeId="0" xr:uid="{939C6700-587A-4EF5-B018-6CE912A77B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9" authorId="1" shapeId="0" xr:uid="{45682EDB-CEEA-4DCF-850E-5289B26A48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9" authorId="1" shapeId="0" xr:uid="{089866F9-E951-4D27-B2B7-6879EDAE17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9" authorId="1" shapeId="0" xr:uid="{623C962C-2296-4817-8C9B-B400CFD348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9" authorId="1" shapeId="0" xr:uid="{B93DD2E2-ADD9-4F4E-A193-7648D654C0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9" authorId="1" shapeId="0" xr:uid="{9C772176-16C9-47A1-BD3A-8783EFDE43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9" authorId="1" shapeId="0" xr:uid="{1E7D4A00-B27E-4ADB-9325-BE0E12E59E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9" authorId="1" shapeId="0" xr:uid="{CEAD6946-A2DD-4B01-BF12-190246216F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9" authorId="1" shapeId="0" xr:uid="{3922EEB5-11B9-42AA-A73F-1C235B55DA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9" authorId="1" shapeId="0" xr:uid="{C8E68249-491E-43FE-A304-A8ABCFC44A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9" authorId="1" shapeId="0" xr:uid="{9EF64A70-7ED3-4827-903E-8AF7439638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0" authorId="1" shapeId="0" xr:uid="{1AE191CF-63F0-494F-BAF0-60726415E5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0" authorId="1" shapeId="0" xr:uid="{A864C222-60D3-4335-898E-3D0A4554C1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0" authorId="1" shapeId="0" xr:uid="{40A7E175-0750-4931-B2B3-54F3184567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0" authorId="1" shapeId="0" xr:uid="{B2C138DA-BF84-4747-BC0D-D90800B4F3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0" authorId="1" shapeId="0" xr:uid="{2049C247-2F34-4EF3-A471-3ED5332E217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0" authorId="1" shapeId="0" xr:uid="{B8229525-FC6C-4900-85E2-BF4A177E981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0" authorId="1" shapeId="0" xr:uid="{0E64C837-1C89-4E9C-A9C2-76E20CE487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0" authorId="1" shapeId="0" xr:uid="{E4EBBD77-5303-4D32-8089-0EC4650E0F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0" authorId="1" shapeId="0" xr:uid="{67EA5FB0-E985-4CA3-844D-1910C11922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0" authorId="1" shapeId="0" xr:uid="{F70565CC-B194-49C2-825B-42A4BD7D62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0" authorId="1" shapeId="0" xr:uid="{F7000147-C753-42C5-8107-CBF98DAB0D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0" authorId="1" shapeId="0" xr:uid="{4F31623E-B0F7-4E3E-842B-7D4812C2FB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1" authorId="1" shapeId="0" xr:uid="{AE242829-E6CC-4B0F-AC9A-57F21CB1A18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1" authorId="1" shapeId="0" xr:uid="{DAAEC039-DACF-4C31-BAD0-E24106FEC4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1" authorId="1" shapeId="0" xr:uid="{82DEC8D0-AF42-4A99-B89C-5B3487D9D8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1" authorId="1" shapeId="0" xr:uid="{E2E831DA-DAAB-4837-B1F6-0FE2F06AED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1" authorId="1" shapeId="0" xr:uid="{81A2D9DB-269D-4D18-A325-C09C672954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1" authorId="1" shapeId="0" xr:uid="{D94766D7-F26D-4287-8508-359A9B1265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1" authorId="1" shapeId="0" xr:uid="{12005E9E-9777-43AE-A333-2820C2D45B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1" authorId="1" shapeId="0" xr:uid="{C0949262-67BD-4F9E-8323-75DBB60794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1" authorId="1" shapeId="0" xr:uid="{E11C9C43-053D-46C1-B760-B431EED0D4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1" authorId="1" shapeId="0" xr:uid="{7949A116-4596-4333-BCC2-10C8123534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1" authorId="1" shapeId="0" xr:uid="{CD1DD323-D16C-40AA-8B29-C80CB35ACC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1" authorId="1" shapeId="0" xr:uid="{DC40DCE3-4294-4A45-9CC9-72B1D0499B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2" authorId="1" shapeId="0" xr:uid="{75270CCD-523B-43C3-8767-94E73E7B89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2" authorId="1" shapeId="0" xr:uid="{649244C2-49ED-4273-B9C4-BF69D79142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2" authorId="1" shapeId="0" xr:uid="{E6C84E95-1CA5-41A9-91FA-21BA234C5E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2" authorId="1" shapeId="0" xr:uid="{003CDCDA-AE16-4B56-B085-9FBA08BC41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2" authorId="1" shapeId="0" xr:uid="{F6F46EFF-D2AE-4843-B3C9-320CDB0026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2" authorId="1" shapeId="0" xr:uid="{269CF12A-A190-4D60-A5BF-3C852A18F7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2" authorId="1" shapeId="0" xr:uid="{BFD22A8D-0D1E-4078-A0D5-C3CEE7A74A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2" authorId="1" shapeId="0" xr:uid="{4E36A6CC-2EBA-43AC-A7AD-E6BB767DA7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2" authorId="1" shapeId="0" xr:uid="{1B9FEABD-2253-4D7B-A8CF-3456EA290A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2" authorId="1" shapeId="0" xr:uid="{5410A40F-193C-4EF1-AF64-08996B12BA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2" authorId="1" shapeId="0" xr:uid="{FF362CB5-2443-4414-A6FD-5032482F09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2" authorId="1" shapeId="0" xr:uid="{2A71401D-A7F4-430F-ABDD-73C6DA0842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3" authorId="1" shapeId="0" xr:uid="{B86A3A12-1B27-4FED-80F4-C453656DA9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3" authorId="1" shapeId="0" xr:uid="{1F4BF506-E8F8-47FE-B080-B89EE2AD9D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3" authorId="1" shapeId="0" xr:uid="{3754BC91-873B-4C6A-B6F4-780760E70B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3" authorId="1" shapeId="0" xr:uid="{D4A753E3-BD13-44F0-AF5A-2013E00E80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3" authorId="1" shapeId="0" xr:uid="{3F9DBACD-571D-43E6-AE30-71B59ED48C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3" authorId="1" shapeId="0" xr:uid="{6C18E023-2D4E-47EF-9EA9-84A6CFDE1D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3" authorId="1" shapeId="0" xr:uid="{37EB2646-F888-4850-9282-3E54D23987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3" authorId="1" shapeId="0" xr:uid="{996C993F-202D-4040-89E5-3DF02B68B2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3" authorId="1" shapeId="0" xr:uid="{9F4A15AC-9CDF-4E53-9889-3CD246D311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3" authorId="1" shapeId="0" xr:uid="{C32E4946-1B0C-4C3A-9606-BBE5661A93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3" authorId="1" shapeId="0" xr:uid="{9C7ECCFD-131E-449D-8BC9-C1AE65139A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3" authorId="1" shapeId="0" xr:uid="{EAFA2361-BFA7-43F5-B05D-FFBCE2FAE5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4" authorId="1" shapeId="0" xr:uid="{8990E8FB-6DEA-449D-B83D-4C0F8EA99D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4" authorId="1" shapeId="0" xr:uid="{EED5C477-51B3-4DF1-B9C8-5A5639BA69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4" authorId="1" shapeId="0" xr:uid="{40B28045-F01C-4CA7-9CD7-ACA6B4BCB0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4" authorId="1" shapeId="0" xr:uid="{DB4B4C80-EC3C-4833-80CA-FCB22A8828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4" authorId="1" shapeId="0" xr:uid="{CF8F5578-F482-49C8-B844-398A0505CD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4" authorId="1" shapeId="0" xr:uid="{38283CE6-1316-48A8-A730-6FCC264331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4" authorId="1" shapeId="0" xr:uid="{A79B9DD6-DB96-4E64-96AF-DB1C43C193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4" authorId="1" shapeId="0" xr:uid="{097E13F9-05E0-431D-A59C-B5B1308D44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4" authorId="1" shapeId="0" xr:uid="{AD43F2C5-8FA4-49D1-AA89-0BBF4E2805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4" authorId="1" shapeId="0" xr:uid="{62E15DF8-B7E3-4414-BAEA-A372EF887A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4" authorId="1" shapeId="0" xr:uid="{C70B9572-0771-476D-BDC3-604579596B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4" authorId="1" shapeId="0" xr:uid="{E7B85D1D-838B-4CF1-BDDA-B6EDE9930A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5" authorId="1" shapeId="0" xr:uid="{7B690B1C-3E23-40D3-9C5D-081DD06F1D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5" authorId="1" shapeId="0" xr:uid="{ADA6D593-DE8B-4D94-A1D2-DBF4956D12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5" authorId="1" shapeId="0" xr:uid="{8790892F-B51F-4106-B4BA-4FCE3FB5BF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5" authorId="1" shapeId="0" xr:uid="{4893E962-C3C5-4BCD-A287-5D5E2413F8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5" authorId="1" shapeId="0" xr:uid="{6A7BC2A8-C193-4078-B4E5-325C0BAB72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5" authorId="1" shapeId="0" xr:uid="{276BC073-2289-4F2A-AC32-0E0A0911EA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5" authorId="1" shapeId="0" xr:uid="{3A9E45DD-A6AE-411C-A38C-6AD160D627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5" authorId="1" shapeId="0" xr:uid="{7CD861D4-9C4E-4C42-9D9C-3075809CC4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5" authorId="1" shapeId="0" xr:uid="{035C5467-4BA2-460E-8EC8-D0CC5F9C2A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5" authorId="1" shapeId="0" xr:uid="{6E18C294-49BA-4789-90EE-E9FF61D70C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5" authorId="1" shapeId="0" xr:uid="{1648CD5A-04D2-4384-9A5B-94E0B54446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5" authorId="1" shapeId="0" xr:uid="{3BB9A976-CC77-47EB-A270-8AEB2E9F0F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6" authorId="1" shapeId="0" xr:uid="{F5E15F6E-6824-4C30-8F4F-3BF8ADEDF8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6" authorId="1" shapeId="0" xr:uid="{EC5BD64A-A5AE-42DD-A0D7-53EE477083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6" authorId="1" shapeId="0" xr:uid="{45962DC2-0875-403E-BCC7-726DD77033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6" authorId="1" shapeId="0" xr:uid="{DF0FFD51-12E4-4890-ADA5-EBFF2FA842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6" authorId="1" shapeId="0" xr:uid="{3D36467A-D089-4F12-A32B-5DBDD8451E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6" authorId="1" shapeId="0" xr:uid="{E56DB7DD-0D79-4253-83AC-CE6158A4A7F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6" authorId="1" shapeId="0" xr:uid="{AB68945E-8130-4316-8184-9DC254F543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6" authorId="1" shapeId="0" xr:uid="{05FEA983-619A-4A24-9C46-BB8C04FD53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6" authorId="1" shapeId="0" xr:uid="{CF6C1F07-E65D-4269-8A78-B5FE022969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6" authorId="1" shapeId="0" xr:uid="{1302E857-41B2-45FF-9A8F-E6D019CEF1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6" authorId="1" shapeId="0" xr:uid="{7645E58B-01B3-4AC0-B0E5-2053D35039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6" authorId="1" shapeId="0" xr:uid="{EA36B5FA-E5B3-40C5-B92F-5CE30495AD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7" authorId="1" shapeId="0" xr:uid="{752D3DFE-8F02-47CD-95BE-14AE70B5AC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7" authorId="1" shapeId="0" xr:uid="{13497638-5EE2-4F38-B633-DFB5AD08DA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7" authorId="1" shapeId="0" xr:uid="{60614D17-801A-4736-B897-AECB256F4C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7" authorId="1" shapeId="0" xr:uid="{BAB17B19-58BC-489C-B096-9896DDF15A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7" authorId="1" shapeId="0" xr:uid="{164C7548-793F-46BA-9D59-3B57384D27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7" authorId="1" shapeId="0" xr:uid="{18F52EFD-1F59-4D2A-B6B0-981DDB4F76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7" authorId="1" shapeId="0" xr:uid="{9D9E8CDE-5F33-4D02-AD0B-2D4E829D8D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7" authorId="1" shapeId="0" xr:uid="{798F0188-2A13-4DED-9850-64A7A87448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7" authorId="1" shapeId="0" xr:uid="{4B7925CC-3DF2-4066-AAC5-6F64D508D9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7" authorId="1" shapeId="0" xr:uid="{60711AA9-7932-4349-8673-920AC95C1F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7" authorId="1" shapeId="0" xr:uid="{3A564CE5-A0C1-41C0-96B2-D13EF253EB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7" authorId="1" shapeId="0" xr:uid="{92D40ECE-FA10-4199-BC8C-1508B9B665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8" authorId="1" shapeId="0" xr:uid="{5B76222D-084E-4DE6-BD39-FF690893D2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8" authorId="1" shapeId="0" xr:uid="{87C3AE4F-32B4-4D34-BE1F-ED785C4D3E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8" authorId="1" shapeId="0" xr:uid="{AD6D56BD-6C5C-464B-A48C-82B0BB8B4C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8" authorId="1" shapeId="0" xr:uid="{6F6B0457-F542-49FC-A300-C0500AA0D6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8" authorId="1" shapeId="0" xr:uid="{C6D19B36-74F4-4CE4-8BFB-A990334469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8" authorId="1" shapeId="0" xr:uid="{5869B9A3-C4D7-453D-B40A-0B60BF2D58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8" authorId="1" shapeId="0" xr:uid="{008E6109-C99E-4EC9-B3DE-9C224690E7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8" authorId="1" shapeId="0" xr:uid="{229CB85D-B5E9-4BE3-A1ED-696D63FAF65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8" authorId="1" shapeId="0" xr:uid="{AEBA353A-D029-4812-B4E3-EAA797A3A8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8" authorId="1" shapeId="0" xr:uid="{D1B39AF5-2486-46F9-A575-76A607D4BD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8" authorId="1" shapeId="0" xr:uid="{60DB64F7-5223-4783-960F-C45D4A435D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8" authorId="1" shapeId="0" xr:uid="{600CA8E5-32C0-40EF-9F60-CC064D9377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9" authorId="1" shapeId="0" xr:uid="{31771CBF-F64D-4282-A519-9441AC5EAC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9" authorId="1" shapeId="0" xr:uid="{210B31F9-E3BD-43E7-B3E8-975B4C98094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9" authorId="1" shapeId="0" xr:uid="{2AB28ABB-5046-4095-B075-3D838A844F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9" authorId="1" shapeId="0" xr:uid="{241AD869-63D2-4BA0-81F3-14CAB19034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9" authorId="1" shapeId="0" xr:uid="{C74958E0-D7FB-46DE-ACEE-38E6F18420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9" authorId="1" shapeId="0" xr:uid="{1737324C-D643-45CC-A645-CEF801A819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9" authorId="1" shapeId="0" xr:uid="{2FF47D14-DAF3-433F-967F-113DC6F7A8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9" authorId="1" shapeId="0" xr:uid="{F8AFA45B-4890-4D25-8F96-C6F78654DD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9" authorId="1" shapeId="0" xr:uid="{851F79A0-505E-448B-84D4-B6BF66F029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9" authorId="1" shapeId="0" xr:uid="{487C41F5-2F7F-4948-95C6-6472E902ED8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9" authorId="1" shapeId="0" xr:uid="{ACE02F1A-202A-472F-B16D-760C2E90BD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49" authorId="1" shapeId="0" xr:uid="{973A79DC-8A8A-479B-ADAD-0482E2FCE4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0" authorId="1" shapeId="0" xr:uid="{AB96449F-CE46-4BC0-91B3-E495FDDB81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0" authorId="1" shapeId="0" xr:uid="{19304DCD-3419-400D-8893-BE238F4691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0" authorId="1" shapeId="0" xr:uid="{6DC058F4-F724-44C0-8015-214522B3E9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50" authorId="1" shapeId="0" xr:uid="{13946A9D-A0FB-422A-8748-938A15DD89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50" authorId="1" shapeId="0" xr:uid="{DEFD291B-92C8-4E73-A898-6D305324B1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50" authorId="1" shapeId="0" xr:uid="{366884C4-9D3D-4AA4-8186-2686BA762F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0" authorId="1" shapeId="0" xr:uid="{40B48491-F587-49B1-9F37-880871C6A8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0" authorId="1" shapeId="0" xr:uid="{8DAFE01B-ACA9-4D7C-919B-CA59E3406D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0" authorId="1" shapeId="0" xr:uid="{C1717D0E-2EF0-46E9-854D-BF10F42600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0" authorId="1" shapeId="0" xr:uid="{CEA98C29-FB30-46F6-899C-4EA94BF3AB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50" authorId="1" shapeId="0" xr:uid="{3043F00A-1ED6-43C0-992E-068824D57D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50" authorId="1" shapeId="0" xr:uid="{F3843E5A-6046-45C3-9030-E6B2861DD02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1" authorId="1" shapeId="0" xr:uid="{782E4FD8-5783-4D0C-B74E-AE1BDF0B1B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1" authorId="1" shapeId="0" xr:uid="{FAE90D25-3305-4F86-851F-CB6F8E282C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1" authorId="1" shapeId="0" xr:uid="{36C62CA8-32F0-4FD9-BBE1-7124931167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51" authorId="1" shapeId="0" xr:uid="{C2A9D55D-3CF7-4B4E-A5E0-6AF4955C88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51" authorId="1" shapeId="0" xr:uid="{442AD7FF-D5B5-4110-A507-19357E5E0A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51" authorId="1" shapeId="0" xr:uid="{FC2B1CBA-7104-4044-9B4B-065EC83BAD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1" authorId="1" shapeId="0" xr:uid="{6E2E44BB-49F6-4BCC-8585-778EB271ED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1" authorId="1" shapeId="0" xr:uid="{A0C0EF13-F9EE-49FE-8D7D-E6DF6F0E4A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1" authorId="1" shapeId="0" xr:uid="{AB9E89EE-8FD7-4007-A386-87786445B1D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1" authorId="1" shapeId="0" xr:uid="{42E4C665-8975-49FE-9C31-6B7C5C9C29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51" authorId="1" shapeId="0" xr:uid="{65F169C0-47A1-4741-9587-FA5F942018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51" authorId="1" shapeId="0" xr:uid="{6971F360-69AD-484D-BAD3-5C1568FA3A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88AF015C-0D13-4D5B-B655-095107C33C3B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FFE771FF-FE97-4252-AB59-E2638FC3134F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38F23924-B76D-4700-8106-810865DF33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9EE848AE-CC9A-4E05-A687-09366262E8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ACD77800-2492-47C8-9ED4-CD7656E325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7" authorId="1" shapeId="0" xr:uid="{55DDB34B-5550-4B78-A503-9358ADAFFD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7" authorId="1" shapeId="0" xr:uid="{40F85D8F-25C3-496A-AE90-6A5164898B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6844EC42-30EC-4611-8833-BAF50051C5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C751D7DE-C79D-4E51-8AE0-973D75D557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A86DB0DB-3BA8-4714-9505-3D613CDBD1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DDA201DC-E068-44AF-BBAF-81A80098F8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5B75D30A-3F1F-47DA-AFBA-B9CA0D1F81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B682646D-0AC6-4D26-A65A-3531D7884A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7" authorId="1" shapeId="0" xr:uid="{32197647-FACE-492F-828D-0F37F67BBF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7AB57230-69C0-410D-A7EB-607D98984A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BC932F95-3650-4C0D-B688-0F5CF675AF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903C023D-2134-43D1-959D-810F213B8B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8" authorId="1" shapeId="0" xr:uid="{56530745-6113-4001-BCFE-A35062A73A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8" authorId="1" shapeId="0" xr:uid="{2550CEB5-7B4E-4F32-9F60-BE25DE77CE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A269F0A1-6C7F-4790-9BF0-9B0FF29A8F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E258A27B-3912-48A1-B074-F7EBCE359A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9AE0C5D7-53D9-46BA-AE66-6A56683C43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0F7AAD55-1341-42F7-A1F2-548EFDB592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22446640-7E84-40B1-BCF3-DF27ABE5D3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7BF30F69-9DB1-42A0-9E8C-1084CBA195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8" authorId="1" shapeId="0" xr:uid="{714E5DC0-1582-4657-9DD7-95363238E1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F14F1DC9-95C3-4897-B035-8ED8F80D33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2D2F03B0-78E7-494D-948C-16A1FC7F92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D4FDF70E-2008-4969-BB51-047C6DA701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9" authorId="1" shapeId="0" xr:uid="{81108228-2DD7-4754-9408-2AAE07A32F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9" authorId="1" shapeId="0" xr:uid="{EBF8B4F3-8550-4748-87E4-B9067E7B9A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9" authorId="1" shapeId="0" xr:uid="{1EB7D37F-FFD4-4E25-BF6C-9B4010041C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98707144-BC07-46E1-A7AA-65008BA8108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6F35BA2C-626F-4743-81BA-1176BAF3DD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240D6C16-7BF6-46A5-8A18-BCC6148D41F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5E217DFB-A71B-434E-B310-A8BD271DD5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9" authorId="1" shapeId="0" xr:uid="{355E8E5F-63EF-4784-8EE1-2ECE1F5484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9" authorId="1" shapeId="0" xr:uid="{5724D875-1218-4F97-8081-0485A2F5DF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50AE8FAB-5A9B-47C4-99AE-924FDA450F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00B41213-9AE2-4C7C-954D-76D735BCB4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D5A55321-0419-42AC-984F-FFE087864E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0" authorId="1" shapeId="0" xr:uid="{8F3D311B-102C-40EB-9B4E-6B2720126B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0" authorId="1" shapeId="0" xr:uid="{389EE99F-18A3-41E3-B67D-019649B77AE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0" authorId="1" shapeId="0" xr:uid="{380F7525-AF50-4AA4-BD2F-B40113CCF8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DFBB6CE3-1359-472E-98EE-2D0D16F23A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3BBC4618-A0A0-4455-BA40-D862D9FF2C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4F06FF63-0D83-495E-9005-2D56B6AD12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FADF07B8-CF3D-4AD9-9955-E02DCCCC63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0" authorId="1" shapeId="0" xr:uid="{C2D9A8D5-9D59-4A14-A5EF-2EFB9B8ECB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0" authorId="1" shapeId="0" xr:uid="{E784BACF-1DC4-4EF3-B80F-D6A550DDFE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595ED773-ED3A-4CF3-B4A4-2ADB6DB135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A91713F8-F8DD-470C-B0E1-7D786F1B14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4C172ECE-EC36-4D64-B09D-3C738717D7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1" authorId="1" shapeId="0" xr:uid="{0307DCBC-F5FA-4776-90CA-15774A0F5F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1" authorId="1" shapeId="0" xr:uid="{B7B86009-709A-4CE1-A1AF-6BF6E1642A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1" authorId="1" shapeId="0" xr:uid="{7EAF7536-74EB-46E7-906D-5D25DC1B32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E4B47EFA-4A13-4B73-A508-ADC872DB08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1" authorId="1" shapeId="0" xr:uid="{A1B6C536-5292-4C7A-A752-C0D15E6757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E4B70B99-6486-4BAE-A720-E580332EB7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C74110E2-778F-4C8D-8793-B554DE804F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1" authorId="1" shapeId="0" xr:uid="{B4BEBCCE-B70C-4C4F-B4DF-726FE0CA09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1" authorId="1" shapeId="0" xr:uid="{091066E0-65B4-4CB1-BB59-B4B2DF42E0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9B7B01FC-3424-4BE1-BBF8-444A5C3FDB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2B04014A-48DE-4A7A-BBFD-F98BD8812A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102BDD19-B551-4E0A-BBC3-52B3787A18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2" authorId="1" shapeId="0" xr:uid="{2DB7D6F5-3F36-4BC1-A8D2-7112323A1C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2" authorId="1" shapeId="0" xr:uid="{2240B31C-BCC4-4D56-BBD3-5A067866EF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2" authorId="1" shapeId="0" xr:uid="{F49C086C-7217-4D8F-B7DA-B6E84BFC45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A20ACC23-2173-48F2-9E1C-61CE113675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9FCFBE6D-B8F7-44F6-A754-49FC22A981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22F70032-299D-4290-AA50-3F5338B16F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F98A2401-4699-4353-A6A3-AE647E34F3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2" authorId="1" shapeId="0" xr:uid="{8B525B02-163E-4026-BD1F-6802928993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2" authorId="1" shapeId="0" xr:uid="{D8FE8D8F-A7FA-4F09-B55F-0C8768DAA3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FFF0D32C-B5AB-47DF-A4E4-459D138B9E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D6361C04-BC8D-464B-A0BE-2929F01E2C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407B6159-D8B3-4B07-B7C8-C53E2ABF5B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3" authorId="1" shapeId="0" xr:uid="{E2E6EEF0-D3C3-4066-B4EB-6B324FDBCE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3" authorId="1" shapeId="0" xr:uid="{895D3661-6A81-442C-8BD2-6A0C6356BD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3" authorId="1" shapeId="0" xr:uid="{0CD90DB9-4EAC-4EED-8072-582A6408932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D36F0181-5161-4538-9E7D-D4F11D243A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C1F15D4D-0221-4F4A-96C9-40DCB4DAFA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1894DB3F-063D-413E-B59D-14CAC33326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65BF3F74-3BBE-4B0F-A677-FD7745CE42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3" authorId="1" shapeId="0" xr:uid="{26540382-898E-4F35-8DDE-18CDF67E43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3" authorId="1" shapeId="0" xr:uid="{3708FDDB-F3E1-4902-9541-7D90CC0708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4" authorId="1" shapeId="0" xr:uid="{18349406-ADD1-4A5B-9A9B-F6B8ACD58D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4" authorId="1" shapeId="0" xr:uid="{C5837801-51A6-433C-8F1B-2EF947465B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4" authorId="1" shapeId="0" xr:uid="{AAFB8CCB-4705-4B9C-8FA3-1A37DE9720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4" authorId="1" shapeId="0" xr:uid="{08113E17-32CA-4790-A580-42DAD134AF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4" authorId="1" shapeId="0" xr:uid="{EEDA4110-728F-488C-9445-D3410B1F73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4" authorId="1" shapeId="0" xr:uid="{D06FD71C-A42A-4E42-AB5B-0DC3DF014B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4" authorId="1" shapeId="0" xr:uid="{B9EE1AE6-AA5E-4B58-B4AF-5FB7FF4595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4" authorId="1" shapeId="0" xr:uid="{3C0C3E19-97C9-44B2-A15A-D1491F6BDB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4" authorId="1" shapeId="0" xr:uid="{24EB68F3-2141-47AB-8C6E-3B822CD473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4" authorId="1" shapeId="0" xr:uid="{B5E02BA8-FC6F-4FA4-8778-3D43DB62F6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4" authorId="1" shapeId="0" xr:uid="{2B940CBC-3F04-4E8E-A74A-386F946756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4" authorId="1" shapeId="0" xr:uid="{637FB34B-7723-4799-A560-847D59248D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5" authorId="1" shapeId="0" xr:uid="{5F77D6F5-14B6-4E75-9CC6-18ED9DDB6B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5" authorId="1" shapeId="0" xr:uid="{E6EA6C22-4613-4D70-B91F-1619544C4B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5" authorId="1" shapeId="0" xr:uid="{A51D6769-CCB8-4D0F-B30E-C154038FDC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5" authorId="1" shapeId="0" xr:uid="{46DDB4ED-7E74-415D-A0B3-1911159EEC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5" authorId="1" shapeId="0" xr:uid="{FDEA4C2E-A0FE-43C8-8CDF-B7705F051B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5" authorId="1" shapeId="0" xr:uid="{26FECDB6-6DBB-48A4-B62C-43C913DEE5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5" authorId="1" shapeId="0" xr:uid="{40DA0544-8171-4BF2-989F-13B21945EF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5" authorId="1" shapeId="0" xr:uid="{24142CBB-A31B-40CE-AD3D-DC3086276F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5" authorId="1" shapeId="0" xr:uid="{004418B0-AE1F-4413-B578-A8662BEC34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5" authorId="1" shapeId="0" xr:uid="{F4E478BE-410E-491A-B1DF-4E5AA69756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5" authorId="1" shapeId="0" xr:uid="{D7E07D71-4205-4198-8F14-51EC7F6B35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5" authorId="1" shapeId="0" xr:uid="{D571CE96-9386-4001-B970-C6F496076F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9" authorId="1" shapeId="0" xr:uid="{77CF2052-B1CA-4313-B5D5-61E8AA96A4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9" authorId="1" shapeId="0" xr:uid="{E5F30AAA-2F59-406C-8995-66DD198697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9" authorId="1" shapeId="0" xr:uid="{F669CEA2-13BA-4AF2-B29F-C6D4815008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9" authorId="1" shapeId="0" xr:uid="{06F45100-F9DA-45D4-9741-1CCBFB2A6A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9" authorId="1" shapeId="0" xr:uid="{F8C6A56A-51A3-4FB7-8A39-6661443088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9" authorId="1" shapeId="0" xr:uid="{A2EC364B-2915-4570-B503-8CAFDB7940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9" authorId="1" shapeId="0" xr:uid="{DBCE9B5D-DF63-4CE6-826D-801FC45B23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9" authorId="1" shapeId="0" xr:uid="{0C4DB485-248B-425F-9415-6E8D4B18BD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9" authorId="1" shapeId="0" xr:uid="{0A5811E3-228B-478B-A124-42811CE20C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9" authorId="1" shapeId="0" xr:uid="{DB7382F3-D234-40E0-83A6-627CE999E2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9" authorId="1" shapeId="0" xr:uid="{41C6EBCF-5F60-419F-854E-6EE2E28DAB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19" authorId="1" shapeId="0" xr:uid="{86A2AB39-2C72-401A-9E50-86DB383777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33D40870-4238-4A9E-BE08-5C1FAB454B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AFC95442-DB9A-4BA7-A982-8CE86EBDA9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EE0CF814-9DE4-403D-9789-C3B876E10C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3" authorId="1" shapeId="0" xr:uid="{9B809727-5542-4CE6-8180-53C5C7C24F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3" authorId="1" shapeId="0" xr:uid="{1A6DCE25-3CC2-4342-93C4-2131D3982C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3" authorId="1" shapeId="0" xr:uid="{0E3A5F50-6D5C-41EC-96D6-3C11DC28A5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FD8EC497-0819-4716-BC77-4F0AAB5412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3" authorId="1" shapeId="0" xr:uid="{F933AED3-F468-4713-BA7C-CA9AF86D09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7FB9E7F9-0E80-41FF-8804-82C13199CA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1FF15F52-040D-4622-BA4B-6AD43B7B7C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3" authorId="1" shapeId="0" xr:uid="{9B34048A-389F-4EBD-9D4A-86456B2651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3" authorId="1" shapeId="0" xr:uid="{99315959-4C0D-4AF2-AEE9-8A909BB352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3AE6C78D-987C-4ACE-95FA-1E4525C078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6D3EE04B-7A6A-4B0E-8F4B-10B4FDF1CE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0AAC58FA-60A1-43DA-A829-021A8EEBD1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4" authorId="1" shapeId="0" xr:uid="{5A6F8AA6-116B-475C-BCB7-765A2B228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4" authorId="1" shapeId="0" xr:uid="{C0ACF29E-F2EF-4F5E-B6A8-C570285EAE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4" authorId="1" shapeId="0" xr:uid="{342C4B3C-08A0-49A8-B0D1-B7A871E6A7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2622A18B-B375-44E3-AA1F-0C3C293B08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4" authorId="1" shapeId="0" xr:uid="{636DFBD2-2731-4F2F-8DC4-14614AB5FC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26EB5AFA-9F72-48A6-ADCB-1F83BDE62C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41A7558A-6012-4C65-BC34-80082DDAF0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4" authorId="1" shapeId="0" xr:uid="{33C5873C-28A4-418A-B0D6-995F29FEF2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4" authorId="1" shapeId="0" xr:uid="{171BAA57-F373-4409-B19D-5A3F8113FB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852BA6AA-CD19-47A0-A1E6-74D1883EB6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E0321014-DE5E-46A8-88BD-B57DB79F33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AEB8591A-38F0-41A6-9E89-965DE83ECF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5" authorId="1" shapeId="0" xr:uid="{1BABFFA5-B786-4E01-80F0-9D1C829CB0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5" authorId="1" shapeId="0" xr:uid="{619AF74F-9FAC-4CDF-88EC-415B6AF4BC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5" authorId="1" shapeId="0" xr:uid="{7BA64C82-B9ED-44FA-8E63-EA31C4ED91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0A51B764-F16C-4B30-8FE1-D93B808B3C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5" authorId="1" shapeId="0" xr:uid="{732B1974-FEB0-4915-BB9D-27893F334E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9C3E3073-F5E9-43B9-8125-31EE465A80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F8274C2F-C5A9-4470-AB87-1E14327BB3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5" authorId="1" shapeId="0" xr:uid="{8C52F31E-6B92-442F-99A6-22E1A2AE64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5" authorId="1" shapeId="0" xr:uid="{6B1612BC-3051-432F-9950-46D98483AC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EB3C8E45-6B46-4A38-8C31-5A2DAF21D1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3740F1D1-DC1B-4FAA-9EDA-0E94EB6064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21344E82-F9FE-4E73-BAC0-BAEF727672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6" authorId="1" shapeId="0" xr:uid="{6272C3E8-F5DC-4BFB-9FA2-80E7EAB226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6" authorId="1" shapeId="0" xr:uid="{767F20C0-5EE2-4398-87D1-D7880BCDC8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6" authorId="1" shapeId="0" xr:uid="{D340F84F-FF47-4182-AF0F-C0027A3242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24AFD62C-F998-4B01-A7A7-72B963B8C0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6" authorId="1" shapeId="0" xr:uid="{225C4E47-9D94-41C0-A1D1-7EB13F9A14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BEB6DAA7-C05F-4C84-8097-3A933DE679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161C009A-7641-48E8-974B-D1F776D6B1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6" authorId="1" shapeId="0" xr:uid="{92E3F8E1-E1CE-4711-BCC7-DE0BC9954F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6" authorId="1" shapeId="0" xr:uid="{D64B0C4A-A479-441F-B605-97ED584DDA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7" authorId="1" shapeId="0" xr:uid="{942D432A-DB89-4EA6-8D19-DAC35C610B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7" authorId="1" shapeId="0" xr:uid="{E6517871-430E-4C18-8C11-91C6B2DF46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7" authorId="1" shapeId="0" xr:uid="{C20040C1-483A-49AD-AE5F-BF1E696F42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7" authorId="1" shapeId="0" xr:uid="{4F84B747-A8DD-4976-9D61-27DD4D96CC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7" authorId="1" shapeId="0" xr:uid="{2F90288F-12CC-4C8F-8289-BBB025F96C6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7" authorId="1" shapeId="0" xr:uid="{FD67D109-7A5D-4B84-A104-D2CA6172F8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7" authorId="1" shapeId="0" xr:uid="{ABA6DD74-43EF-4904-9CC9-242ABA51B7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7" authorId="1" shapeId="0" xr:uid="{1CCEC20D-77C7-4081-9952-C8713D5D9A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7" authorId="1" shapeId="0" xr:uid="{FF92B730-9D06-414E-94BD-11FC9640AF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7" authorId="1" shapeId="0" xr:uid="{4121DFD2-A8D2-48EC-B537-BA7266FBD8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7" authorId="1" shapeId="0" xr:uid="{C1CE4D24-5801-42EE-9464-5E0C0F3C05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7" authorId="1" shapeId="0" xr:uid="{504712D0-E101-43BD-8409-28E25AE24E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8" authorId="1" shapeId="0" xr:uid="{172E05DA-DD45-4E1A-8E9F-9F79081AA9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8" authorId="1" shapeId="0" xr:uid="{F6EE1E72-27AC-4013-83C0-846A3C7265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8" authorId="1" shapeId="0" xr:uid="{F5D1BA94-1440-46D3-8515-62B02C3DED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8" authorId="1" shapeId="0" xr:uid="{4AA5C50A-19E2-47C0-BE4F-D888570550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8" authorId="1" shapeId="0" xr:uid="{23A5CA68-FEE9-4490-A5C5-FC399B02DD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8" authorId="1" shapeId="0" xr:uid="{3A99FAAF-5706-4FF4-B4AC-92260ED4E8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8" authorId="1" shapeId="0" xr:uid="{B7BDE47A-0B39-4643-ADF6-78B4E41083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8" authorId="1" shapeId="0" xr:uid="{EE8E4A46-DBEB-4AE1-8287-C4494380D1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8" authorId="1" shapeId="0" xr:uid="{08E733F7-2693-43F0-BA1F-34289A9097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8" authorId="1" shapeId="0" xr:uid="{EC5470AD-6C67-49E1-A20A-2206611E87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8" authorId="1" shapeId="0" xr:uid="{6CC053FB-5854-4313-BF14-52E1FAC897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8" authorId="1" shapeId="0" xr:uid="{D37A65E7-959D-469A-AE17-ABCEBBA99B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9" authorId="1" shapeId="0" xr:uid="{665370FC-A486-4947-8A5F-8EBA3C522E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9" authorId="1" shapeId="0" xr:uid="{40CF6048-C3A9-46AA-A5AF-8829EFC257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9" authorId="1" shapeId="0" xr:uid="{647F5715-6AFB-4CEB-8A5C-5A066C4D8F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9" authorId="1" shapeId="0" xr:uid="{C0379486-1215-45C5-B181-AFF99B8C9B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9" authorId="1" shapeId="0" xr:uid="{636A91F6-4F89-418C-8E8F-FD5A779C5E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9" authorId="1" shapeId="0" xr:uid="{E4BD482E-F820-4051-BAE6-5C16077BE9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9" authorId="1" shapeId="0" xr:uid="{8111100C-F968-4FC9-89AC-9E2501F885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9" authorId="1" shapeId="0" xr:uid="{F61A4EE1-1037-474A-983E-6D3086CECE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9" authorId="1" shapeId="0" xr:uid="{436B2255-1D95-499C-9375-8CD7163528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9" authorId="1" shapeId="0" xr:uid="{2618558E-E79F-4AB1-A524-D5E114E032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9" authorId="1" shapeId="0" xr:uid="{BA41CC85-8578-499D-8C0F-14E709C64D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29" authorId="1" shapeId="0" xr:uid="{F0607EFA-B51E-4848-BF55-72C3902D33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0" authorId="1" shapeId="0" xr:uid="{EF904E51-907E-45DA-B93A-17B0B13768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0" authorId="1" shapeId="0" xr:uid="{548EB7DA-E244-4EC6-9CAA-7031548DF9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0" authorId="1" shapeId="0" xr:uid="{4B264659-D723-4A01-933E-059AF40DF9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0" authorId="1" shapeId="0" xr:uid="{DCC92A3B-BB7C-45F7-A6FF-1661BC6E43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0" authorId="1" shapeId="0" xr:uid="{C9FD67B1-C35D-4F8A-AE3C-551204895B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0" authorId="1" shapeId="0" xr:uid="{384459DC-EB07-4CFF-969C-FBCBDFE40A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0" authorId="1" shapeId="0" xr:uid="{B9D3553A-8F3D-449F-8CC7-8C4D1F3FFF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0" authorId="1" shapeId="0" xr:uid="{BF766E45-E767-413C-83B9-82726245BD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0" authorId="1" shapeId="0" xr:uid="{26BAF79F-546B-47A5-BC6C-41F40B4AC1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0" authorId="1" shapeId="0" xr:uid="{1D76DF99-8CFD-4395-BD9C-0819CB92F0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0" authorId="1" shapeId="0" xr:uid="{40093808-A8BD-45C5-9A60-5AE1312C5F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0" authorId="1" shapeId="0" xr:uid="{3150DE9B-9A4C-429F-9759-78C86F4A81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1" authorId="1" shapeId="0" xr:uid="{67AB48D4-1E5D-4F8D-BA50-314033D8DD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1" authorId="1" shapeId="0" xr:uid="{0EC1CAB1-5037-4F39-A320-D9A9A29F74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1" authorId="1" shapeId="0" xr:uid="{B99A87E5-418E-4024-A709-A305E85BB2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1" authorId="1" shapeId="0" xr:uid="{832127AC-4934-43E9-BD63-A5F81D9806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1" authorId="1" shapeId="0" xr:uid="{EE12CE8B-6F08-43F9-AB18-FC43B04A5F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1" authorId="1" shapeId="0" xr:uid="{F04D28B8-4355-4BA8-8C45-7C04D93974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1" authorId="1" shapeId="0" xr:uid="{CEB078ED-339D-44DE-8648-B3B7E2DE22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1" authorId="1" shapeId="0" xr:uid="{4852A704-0FEA-4238-A9E3-1C33C1703E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1" authorId="1" shapeId="0" xr:uid="{860B7060-8B45-489C-96A0-C134760A48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1" authorId="1" shapeId="0" xr:uid="{5F77691F-6978-4495-897D-83C6C0D87A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1" authorId="1" shapeId="0" xr:uid="{3B12110C-7A29-4F8E-903F-DA77EB0838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1" authorId="1" shapeId="0" xr:uid="{BB1D3C6A-7AB7-4A58-B2E0-9FA9548B54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E56827A3-32B7-4877-8F95-4018F9E025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5B011ADC-8140-46FB-9B74-4C699E93A7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1E40E00C-EA1D-490C-85A3-0576134C33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2" authorId="1" shapeId="0" xr:uid="{7A4BC033-93E2-4D8E-B187-82E00453C2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2" authorId="1" shapeId="0" xr:uid="{0EE207B4-D13E-4B9F-982E-CF22A84F60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2" authorId="1" shapeId="0" xr:uid="{8F3A5DEC-A029-4673-967C-D90C719FB0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AA16480A-CA33-4ED7-9CF4-EDB5BB6228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2" authorId="1" shapeId="0" xr:uid="{348C55A3-08F3-48F1-8A32-B22E2B0102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1CE3E037-0093-4F3B-8A97-56E7CD67DE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E717A12F-7CD6-4B3A-83FC-0B935BB9B0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2" authorId="1" shapeId="0" xr:uid="{61B3406C-49D4-4949-AE3D-7CD37BBA1C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2" authorId="1" shapeId="0" xr:uid="{9A8F6A8B-0279-4C97-B490-6377CE53B0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3" authorId="1" shapeId="0" xr:uid="{2D035B24-401E-4C0B-B55E-B384270010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3" authorId="1" shapeId="0" xr:uid="{B5BEAC2D-824D-4AB1-B530-2A4645FB2A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3" authorId="1" shapeId="0" xr:uid="{1B0E2E84-AA31-434C-83CE-885DE67ACA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3" authorId="1" shapeId="0" xr:uid="{6262C739-F4F2-41CA-8186-AE0A45D535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3" authorId="1" shapeId="0" xr:uid="{C07227B1-C959-45EE-A5DD-8F5ADCBA7D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3" authorId="1" shapeId="0" xr:uid="{9F858297-DCCD-4E81-982B-F903EBE03B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3" authorId="1" shapeId="0" xr:uid="{603DA05A-94D2-463C-8ED5-A6434B0942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3" authorId="1" shapeId="0" xr:uid="{151D486D-A789-45C3-986E-1E8BF054F7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3" authorId="1" shapeId="0" xr:uid="{510BBF8A-9CB5-47ED-9C2F-9B30825035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3" authorId="1" shapeId="0" xr:uid="{83A4BF9B-31C4-41AD-B92E-70279AD06E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3" authorId="1" shapeId="0" xr:uid="{5E79EB66-AD27-402E-A7EE-5AF50FA79A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3" authorId="1" shapeId="0" xr:uid="{5B0BB190-7122-4D2C-9CFF-56F2399D94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4" authorId="1" shapeId="0" xr:uid="{DE0D6150-A306-412E-A727-DC04D48F8F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4" authorId="1" shapeId="0" xr:uid="{07416F92-B67E-4618-AE12-EA160E125C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4" authorId="1" shapeId="0" xr:uid="{5518E16C-0084-417B-B565-57B2B2F7E6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4" authorId="1" shapeId="0" xr:uid="{501F687B-1A36-42AA-9DD2-28365570C1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4" authorId="1" shapeId="0" xr:uid="{B979EAC4-9E19-4B54-9470-4008A7E79C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4" authorId="1" shapeId="0" xr:uid="{093AD16C-BCC5-48F6-9C1E-FCBC4C61C1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4" authorId="1" shapeId="0" xr:uid="{490D51EC-FE85-42F4-B631-2A2F6FA5FC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4" authorId="1" shapeId="0" xr:uid="{EF67CDF9-5178-4C54-86DF-8730AFE818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4" authorId="1" shapeId="0" xr:uid="{B7C94253-7A97-4FA1-BC1B-EC3C5D8F91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4" authorId="1" shapeId="0" xr:uid="{FF3E2FA8-129E-4394-B5CC-DD32F22A51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4" authorId="1" shapeId="0" xr:uid="{FA160B99-278F-4EF3-89E5-0933DF6770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4" authorId="1" shapeId="0" xr:uid="{9E8E47E1-5167-40E8-848D-3893005736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5" authorId="1" shapeId="0" xr:uid="{0028C973-D835-418E-BFB9-D01F97AC01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5" authorId="1" shapeId="0" xr:uid="{C2269AAB-7586-4527-9662-EF49B23675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5" authorId="1" shapeId="0" xr:uid="{14E298E8-24F2-4659-AA2F-0F1F72AE91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5" authorId="1" shapeId="0" xr:uid="{7AB7A72D-E43D-436F-B085-C2D97EF4C9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5" authorId="1" shapeId="0" xr:uid="{7928C9D4-501E-4F3F-9FC7-11755C3B4B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5" authorId="1" shapeId="0" xr:uid="{6B1990F1-0FEA-4846-ABD1-71D7BDB3DE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5" authorId="1" shapeId="0" xr:uid="{D1399447-603F-4822-84A9-7A0EB03E23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5" authorId="1" shapeId="0" xr:uid="{DE843E7D-1F32-49AA-9E8F-2FD6B1CE5C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5" authorId="1" shapeId="0" xr:uid="{C200DD70-B496-425F-9EAA-C74B9C20D7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5" authorId="1" shapeId="0" xr:uid="{D09C72F1-23D7-494F-9747-28F7241A3F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5" authorId="1" shapeId="0" xr:uid="{0F9D4329-3CA5-4790-936F-9082F3AC23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5" authorId="1" shapeId="0" xr:uid="{C81D4828-8944-461B-98E7-635AF86B8D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6" authorId="1" shapeId="0" xr:uid="{E036DD79-5A73-42F7-8121-B35193E02C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6" authorId="1" shapeId="0" xr:uid="{E517A7E7-6729-4C84-B04A-390E409CAF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6" authorId="1" shapeId="0" xr:uid="{8B420079-8B7C-47DE-ABEF-AE4D4477C1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6" authorId="1" shapeId="0" xr:uid="{744E24AB-3F29-4866-A795-525CEFF284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6" authorId="1" shapeId="0" xr:uid="{367EF55E-B59A-49CA-AF4D-EC28A0417D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6" authorId="1" shapeId="0" xr:uid="{B1615E1C-088F-4379-9EFA-FC3C066CB4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6" authorId="1" shapeId="0" xr:uid="{8AA771FD-190B-41ED-88A6-A7D2DEA8D7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6" authorId="1" shapeId="0" xr:uid="{73053C82-D337-4343-B124-9940146971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6" authorId="1" shapeId="0" xr:uid="{3BC593EA-3763-42C1-A81C-8F2ECBABC1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6" authorId="1" shapeId="0" xr:uid="{0B472541-8BAC-4B78-9553-EA6A8A91A7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6" authorId="1" shapeId="0" xr:uid="{BE449A06-587A-40E4-AB88-2F535DAFCA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6" authorId="1" shapeId="0" xr:uid="{C321906C-F33C-4D64-BBED-56F8D7153C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7" authorId="1" shapeId="0" xr:uid="{E4DC2997-5488-4847-A359-17F1412920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7" authorId="1" shapeId="0" xr:uid="{E1AC6CB0-FAE0-46E5-9588-9D35C6BCFF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7" authorId="1" shapeId="0" xr:uid="{2AC79C8D-0F42-49DF-988F-8B82049026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7" authorId="1" shapeId="0" xr:uid="{04155E4B-DF8B-4E55-BF8F-332C4D7EE8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7" authorId="1" shapeId="0" xr:uid="{5BDCA936-4E7F-487A-84A1-379C1F45F6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7" authorId="1" shapeId="0" xr:uid="{F0B5C231-68AC-4575-8FE3-13EA7BF77F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7" authorId="1" shapeId="0" xr:uid="{CAF440F9-88AC-4C5E-A6A8-0BF33F2E77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7" authorId="1" shapeId="0" xr:uid="{604AF769-0DF1-442C-9875-EE5AD6175F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7" authorId="1" shapeId="0" xr:uid="{08D96EDF-6DDB-469E-8001-4C18FC0D4B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7" authorId="1" shapeId="0" xr:uid="{8AC880BE-09E9-4D90-A486-16F2319732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7" authorId="1" shapeId="0" xr:uid="{46394D52-FC7A-472D-983C-ADAA7FF299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7" authorId="1" shapeId="0" xr:uid="{B5F0C6C2-29E6-499A-88E7-4449808792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8" authorId="1" shapeId="0" xr:uid="{B63C1B64-4538-40BA-A26C-99E90D0CE3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8" authorId="1" shapeId="0" xr:uid="{CD926EC3-EC95-4CFB-8816-523B772E66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8" authorId="1" shapeId="0" xr:uid="{E5652BC6-6EC7-4771-BF7A-A059BB761B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8" authorId="1" shapeId="0" xr:uid="{7AA95A03-B4B8-458F-82F5-62DEF4E123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8" authorId="1" shapeId="0" xr:uid="{D7AE77ED-A0AA-4ADE-84A5-20CB15C06B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8" authorId="1" shapeId="0" xr:uid="{F825598D-C5C2-4BA6-A13A-700DFA035C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8" authorId="1" shapeId="0" xr:uid="{0002C38C-950E-4452-914F-04F1D16BFB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8" authorId="1" shapeId="0" xr:uid="{67B50DD6-5835-4868-AC20-473B0830C2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8" authorId="1" shapeId="0" xr:uid="{8CC6F421-9996-4298-AD8C-A5096E0076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8" authorId="1" shapeId="0" xr:uid="{471C1487-3216-4446-B8E5-FC18E881F6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8" authorId="1" shapeId="0" xr:uid="{ECD82364-A8E0-4A87-96A7-FDB7182C8C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8" authorId="1" shapeId="0" xr:uid="{E6E72CB7-9437-4D5C-8FE3-392737A354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9" authorId="1" shapeId="0" xr:uid="{0EB64F0F-3379-4C29-B338-33DBCA0993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9" authorId="1" shapeId="0" xr:uid="{DD73B86A-242C-4AD3-8B68-181A2366A1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9" authorId="1" shapeId="0" xr:uid="{75B9879B-9ECC-4F31-882C-AC8810ADDF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9" authorId="1" shapeId="0" xr:uid="{2F5C317C-8735-41ED-AEBB-6F6625FBAF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9" authorId="1" shapeId="0" xr:uid="{242C23D1-334D-4895-8F1F-1659D86FDA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9" authorId="1" shapeId="0" xr:uid="{7F044A4F-EA38-4E52-B41A-F612ADB930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9" authorId="1" shapeId="0" xr:uid="{A24916B7-D5D3-43FD-B4D5-F5623ACF6A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9" authorId="1" shapeId="0" xr:uid="{97CBC2B7-4345-4C8D-8902-E2C51F6F4A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9" authorId="1" shapeId="0" xr:uid="{EB0FC0F4-4822-4298-9052-AC02C7B94A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9" authorId="1" shapeId="0" xr:uid="{E87B1444-6420-4455-A526-777EE2B989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9" authorId="1" shapeId="0" xr:uid="{84D334AC-B373-409C-A217-2489227BFB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39" authorId="1" shapeId="0" xr:uid="{38B9A484-2A71-49A4-9CA1-2885B3B73C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0" authorId="1" shapeId="0" xr:uid="{F91523AD-44C5-4A37-A7DF-3E0CFEF974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0" authorId="1" shapeId="0" xr:uid="{F2ADDEBE-DBC2-4873-8F8E-FE52918E49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0" authorId="1" shapeId="0" xr:uid="{ED354925-F820-4273-BB90-24BD308E94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40" authorId="1" shapeId="0" xr:uid="{D8657C75-0904-424F-97B8-5E111D78D7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40" authorId="1" shapeId="0" xr:uid="{1AB39594-13F3-4B3B-B6D6-6E49B310B7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40" authorId="1" shapeId="0" xr:uid="{BFA6DE9A-1B5D-48E0-9682-4CAA2E0099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0" authorId="1" shapeId="0" xr:uid="{7FE09226-8AEE-4264-BEFA-2999AE81F4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0" authorId="1" shapeId="0" xr:uid="{9A78A8CD-E722-4C78-8CCE-66C63D2C6C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0" authorId="1" shapeId="0" xr:uid="{FC4A592E-E313-44B9-A54A-5EB24638EF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0" authorId="1" shapeId="0" xr:uid="{ED3BA1B7-8920-4B7B-8682-6CD363FABC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40" authorId="1" shapeId="0" xr:uid="{B819C1EB-2C3B-416E-98DD-035D675F2A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40" authorId="1" shapeId="0" xr:uid="{354FB793-A540-49E6-8CC9-727B8108C1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EE93FA9A-FE8B-446F-93B1-438B3670CE67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F18E2C66-501C-42CC-B898-935AD1399ED7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32A7B139-F844-4C66-B013-BE226036CD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E6CAF688-CB81-449E-9E31-AACF604A82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A9335A47-7485-4BAD-89BC-FA97927754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7" authorId="1" shapeId="0" xr:uid="{F8D6066D-D16C-437D-B5B1-1CD62CE06D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7" authorId="1" shapeId="0" xr:uid="{55C55368-DC77-4912-8616-50717B72EB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61B6E1AE-D6E4-49DF-8C76-B0E4838DB7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0D4F46E5-2698-4BFC-BE7A-CCA46EAC59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ED86039F-3F1D-436B-BA04-4BFB18740F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B5B15F3D-1B4D-48FC-BE76-0831ACB794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AFA4EBFA-B082-403C-9803-94BC3F648F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28337384-615A-4A67-A10E-D0A8CA70B6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7" authorId="1" shapeId="0" xr:uid="{61029A7F-5D94-417B-A473-6824036FE2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06A0C677-F60F-43B4-A9DD-8017480D9E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7EA5D0EE-A1D7-4132-A85E-465DF98422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6D403ED4-799E-49F4-B52B-94890EE310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8" authorId="1" shapeId="0" xr:uid="{0A03C514-8951-42AE-A406-BBB64AB030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8" authorId="1" shapeId="0" xr:uid="{A324C2FE-940D-4F10-89C4-B98A2B5C8E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E9C1810D-8F2A-4B35-ADF3-21950DDB61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2C2E8484-4A86-4F86-A566-6A8840F5EE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BE70A739-B3A5-4452-9D46-AF39BA4644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3F4BA4D8-1E98-44A2-B2B9-E1569ED732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CF309686-A082-4EBF-A596-3DB3EC71CB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29124D7D-B9EB-4F5F-80C3-DDF89CEC3D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8" authorId="1" shapeId="0" xr:uid="{CE679AC0-53B7-452F-9E91-B5FF58B943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ABC05A88-C270-41BD-AF21-D79FCA4F98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5FFB4E81-BFD3-42D4-A3F3-24B5994196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A2F82E0D-DB55-4591-905D-2548981874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2" authorId="1" shapeId="0" xr:uid="{0A947A84-FE1C-4F88-BB43-822973E2FD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2" authorId="1" shapeId="0" xr:uid="{2EB85D59-0E5A-4963-84D3-3532225A76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2" authorId="1" shapeId="0" xr:uid="{4593E713-E892-491D-A008-0BA5423EB7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7C708680-252B-4C1E-AED4-117BFE14CF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95179461-031D-46C6-96B2-B69BDBBA28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14B61F6D-A00F-45C3-878D-48EB250758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349C2D97-27FC-494A-A504-56809E777F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2" authorId="1" shapeId="0" xr:uid="{BAA1CA01-721B-4766-906C-BA162B2473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2" authorId="1" shapeId="0" xr:uid="{F74A47E3-079F-426F-9F4C-8BCC89F6D4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7EBA47B2-C0CD-46D5-B0C3-2B03DE50FA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BC0C10A4-1E9E-4B5C-99F5-28ABAFFC86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CF449CAF-F3FF-4E97-8AD9-4FBCB888AC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3" authorId="1" shapeId="0" xr:uid="{3BF3C229-46A6-4155-9EA2-CD91047B35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3" authorId="1" shapeId="0" xr:uid="{2265FA4C-D704-4A06-87CA-46E954160F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3" authorId="1" shapeId="0" xr:uid="{C4E1603A-AAA9-4E40-960B-BEC83F0773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0BB9A063-EDF5-48B0-A13D-48C82B0545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53D092B4-C1EB-409C-A1DF-80627D05A1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F0840CD1-2798-4323-9A3F-79A91EEDA7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7764EA91-790A-4DE9-8412-20E90051C3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3" authorId="1" shapeId="0" xr:uid="{CBA584D5-E1CF-4C3F-BB62-D660D51998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3" authorId="1" shapeId="0" xr:uid="{760964DB-5DC5-4B60-854E-BAD205DD6BF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AAA2A402-F4BB-474F-9C55-18E7DB319011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25DF58D5-8088-4D52-80D1-A520A8118ECA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ED931791-B415-4799-9BDA-26BC5D7007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8DA507BC-430E-47F6-BC9C-7836FF8EDF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60FE5F48-A140-41A1-BF58-5165E2B489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7" authorId="1" shapeId="0" xr:uid="{BDE74DAE-D9A8-43FD-93EB-AA206E8E09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7" authorId="1" shapeId="0" xr:uid="{AB35875D-59AA-48DF-866F-2ABE8ADCD5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7" authorId="1" shapeId="0" xr:uid="{0575773D-7ED9-4EE9-B363-02BA0994CE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4C13D917-8926-451C-B9CA-0B7850943C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7DBEAB78-1B60-4B4B-8317-4062CFD34E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6D46C0D9-CA1D-4CE6-BC99-FEFA8CFD45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89302719-040B-4D0A-8363-CCEE9DF960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7" authorId="1" shapeId="0" xr:uid="{45CEEB9E-9EFB-4F6A-8DA6-D89EA699BE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7" authorId="1" shapeId="0" xr:uid="{73611210-F28C-4BBF-8213-2CE02F7D80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7BFC8B6A-A4F8-4C88-B632-88EC9E1C620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930CCFDC-D5FA-4683-9DD7-C03B77EA62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3E60CF54-4E91-4A77-8458-BFDCE067B0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8" authorId="1" shapeId="0" xr:uid="{37FAC181-AE8A-4226-8B89-03156BB2BE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8" authorId="1" shapeId="0" xr:uid="{E98FE4DF-DA33-4CC0-B666-EC27C7207D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8" authorId="1" shapeId="0" xr:uid="{CA598CAE-7C2A-4A4B-8516-AEFEB07236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113711F2-8583-4088-B375-BE7B19007D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06B8D248-ED1E-42EC-ADED-FA2E81ADA7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591C17DC-A56F-47EC-BA37-3CD1B5758D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FC1F2234-7B35-4D55-9927-2D2B449B25D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8" authorId="1" shapeId="0" xr:uid="{100C96AD-2C8F-46D4-98C5-BB4352BC0E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8" authorId="1" shapeId="0" xr:uid="{8E629322-CA3B-4768-BCC3-CE504F2DD7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8441025A-8F98-4552-9335-8B0B7D0C4F5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EE935306-573F-498B-A896-B781C150CA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B247F07B-8C11-4D58-83EF-3DA804D120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9" authorId="1" shapeId="0" xr:uid="{3FF98855-05DF-4DC1-AF96-0AC51E358B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9" authorId="1" shapeId="0" xr:uid="{B3E4A20A-756B-415C-B076-CB84D73E1C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9" authorId="1" shapeId="0" xr:uid="{0DB6E8CA-97CF-4C7A-928A-76AFD9001A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F2BC461E-C872-4E97-924D-552B348670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302C3B07-1E2E-4C3A-8FFE-7C3ACB27F6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DC9DE39F-0AE7-47D6-8428-9EF98AEDD2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AE374AA2-7361-4446-A482-F87AE023B2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9" authorId="1" shapeId="0" xr:uid="{E4DFD8EA-E7DB-445D-B623-9ADAD62142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9" authorId="1" shapeId="0" xr:uid="{46E9CFD7-2063-45B0-98A6-EEAE9E64DF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818AA309-F616-4C1B-BA4F-5AD61EFCAE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D4252A72-D6E2-4585-99D6-65EDD1DAB4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6E29DBE9-546C-406B-A5F3-7426099565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0" authorId="1" shapeId="0" xr:uid="{ED930775-BCD6-4042-BB90-11AEF2787C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0" authorId="1" shapeId="0" xr:uid="{60AB8DFB-3ED2-40D7-A68D-6E40B5E3B9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0" authorId="1" shapeId="0" xr:uid="{314FE644-48B0-4123-A26C-C5E9C93771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9C87851B-E120-4DE0-9D94-2A7F1C27FA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EBB29016-BAEE-4DCA-AE69-F5B85D52B4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58EF941A-2F87-42C9-9374-DB6652B889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1D9B6A97-9C57-45FE-BF22-DA2D73C81D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0" authorId="1" shapeId="0" xr:uid="{A49FEB38-3202-46F5-93D9-6E8ACBF65E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0" authorId="1" shapeId="0" xr:uid="{23A6DEC7-7A16-4EC6-9AA7-C2FC5815A7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C158339E-3ED6-4EE9-AFB9-E78545E09C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10A5E525-153E-4086-87FA-252161471A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0E9C6D14-FF95-4283-8766-743F9E8111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1" authorId="1" shapeId="0" xr:uid="{971A339B-FE3A-4A99-ABF3-D5FD1B0094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1" authorId="1" shapeId="0" xr:uid="{586D3735-0D84-4905-A205-937A5C33BE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1" authorId="1" shapeId="0" xr:uid="{96D035AD-56DB-4691-A341-C33D271388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E78B31BA-0CD0-4C20-A6C8-7F96D7C648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1" authorId="1" shapeId="0" xr:uid="{EE90D126-9C4D-4D71-B779-79E22ECD1C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368D27EE-303D-42B1-A426-81685D9F79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96117457-5D28-447E-AE4A-234CFCAA7F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1" authorId="1" shapeId="0" xr:uid="{6FC2FB3D-071B-4D52-9D24-A40A6E9A63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1" authorId="1" shapeId="0" xr:uid="{91BC5C34-E99D-47C6-9302-A1B155886A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65160D78-268E-4F00-AF66-E207A2A6B4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A33B6D01-98B7-4FBB-A8E3-C979053B7B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5CCB5B6C-F6B6-4135-9223-58A62EB54A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2" authorId="1" shapeId="0" xr:uid="{CBBB0AE4-BBDA-4884-A5B1-D983142463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2" authorId="1" shapeId="0" xr:uid="{B07C42DD-D18B-4112-9A96-DF18FF2B9D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2" authorId="1" shapeId="0" xr:uid="{FF4052FD-4A64-44E9-A158-151F8FD621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AA2F2EC6-5AB2-4DF3-8F57-684396799A4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EA0C4634-C2C1-47BB-BE86-29F90E95DF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AF43F578-6D44-4464-913D-91EE61760F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004BE2B6-2894-4CB1-ABF3-D88D1C82DB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2" authorId="1" shapeId="0" xr:uid="{B07A45E6-AA2F-4CA8-97AB-6D95A5F1BC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2" authorId="1" shapeId="0" xr:uid="{F02AC1EB-8B19-4716-8EDE-A6E21AF2DC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1DDFCAE0-D351-4701-B636-E4ACEFB5BF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E455E2C0-7643-4AA0-9CB7-7CF68D0A91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DD5CD7C1-E92A-4EC8-B91D-FC51DE4ED9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3" authorId="1" shapeId="0" xr:uid="{2A326D21-B596-4C8F-90DB-C4FBC85F00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3" authorId="1" shapeId="0" xr:uid="{2C73DA32-8658-455C-992A-4D22C8C818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3" authorId="1" shapeId="0" xr:uid="{934A725E-ED88-4A02-9911-213C82EA0D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CEBF9B93-5F3B-478E-B988-3478FFC323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355F0601-6E1A-475A-95D5-17AABF79DE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2BBC3168-8EA7-4ED2-A527-48D19017F7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0AFDDD2C-F1C8-4B03-8793-AB14092157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3" authorId="1" shapeId="0" xr:uid="{28DD9BE4-8802-4538-A37D-6A892EDE6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3" authorId="1" shapeId="0" xr:uid="{45F93D66-2CF3-46B5-B07A-9649ADA808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4" authorId="1" shapeId="0" xr:uid="{79D07B68-E845-4978-BD6B-AE42E81F06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4" authorId="1" shapeId="0" xr:uid="{4C2CFCC9-CDE3-4DF8-8C9C-E99D381BA6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4" authorId="1" shapeId="0" xr:uid="{3F7617F6-B788-4CFE-8446-56339B5D1A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4" authorId="1" shapeId="0" xr:uid="{5155FEF7-24EF-4C78-AA90-4A99E81C30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4" authorId="1" shapeId="0" xr:uid="{1041EEE9-41B0-4180-AE39-0038919811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4" authorId="1" shapeId="0" xr:uid="{5729C3C0-87E4-4544-83D1-A8CC560349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4" authorId="1" shapeId="0" xr:uid="{CBFE6F0A-5149-4DFE-A91A-265CE671E8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4" authorId="1" shapeId="0" xr:uid="{5AA53DFE-9E90-4EC9-804B-88583407D6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4" authorId="1" shapeId="0" xr:uid="{71B1CAB6-9DA6-48CC-9C80-C88E6D9D30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4" authorId="1" shapeId="0" xr:uid="{849A356D-3298-44C7-B3C0-559F320CBF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4" authorId="1" shapeId="0" xr:uid="{7823856C-4485-46D2-B04D-108B1FD36E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4" authorId="1" shapeId="0" xr:uid="{77B5EED3-5DE6-47DC-B253-F36F47B75A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5" authorId="1" shapeId="0" xr:uid="{19738658-569C-4F86-82B5-63741EAC03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5" authorId="1" shapeId="0" xr:uid="{DE053655-83FE-43EF-9597-1DB00ED7620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5" authorId="1" shapeId="0" xr:uid="{68700C34-A730-40E8-A420-59CB2F3115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5" authorId="1" shapeId="0" xr:uid="{AED47609-356C-40FB-AA68-ABFA52816E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5" authorId="1" shapeId="0" xr:uid="{F85834B7-7025-47F2-8819-0FDE76F943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5" authorId="1" shapeId="0" xr:uid="{2E8D4F60-2830-4360-B3B6-2BEB98268C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5" authorId="1" shapeId="0" xr:uid="{C0DCBD0B-653A-46C0-A218-8AA163B2CF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5" authorId="1" shapeId="0" xr:uid="{2A728B4D-C1BE-4CD7-BB6B-F39004E6AD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5" authorId="1" shapeId="0" xr:uid="{D9DDC213-E1A4-4004-825E-B0B29E6170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5" authorId="1" shapeId="0" xr:uid="{E095EE26-50A5-493D-BEB3-281D9ECFB3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5" authorId="1" shapeId="0" xr:uid="{E843645D-A3B7-455B-B2A2-4A0DB10AB3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5" authorId="1" shapeId="0" xr:uid="{D3C943C5-DE41-4885-8D8A-0BF294AFD6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6" authorId="1" shapeId="0" xr:uid="{2C1F8DD3-3699-494F-8894-7BBB47C97F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6" authorId="1" shapeId="0" xr:uid="{8FE47D3B-28A5-4646-8ADF-AFCF267C25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6" authorId="1" shapeId="0" xr:uid="{CD86DA43-9247-4562-8F6D-0191E90DD5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6" authorId="1" shapeId="0" xr:uid="{1A991B8C-9D3B-4CAD-9BC5-755FA76AFC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6" authorId="1" shapeId="0" xr:uid="{6919AF90-F1DF-4487-9848-13E4726222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6" authorId="1" shapeId="0" xr:uid="{6D679001-FC58-4DBE-90BC-4299D59153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6" authorId="1" shapeId="0" xr:uid="{F5B54B96-910B-49AD-818F-436E27D770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6" authorId="1" shapeId="0" xr:uid="{C17B07A9-0BC1-40A3-BC94-9DCAFE85B0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6" authorId="1" shapeId="0" xr:uid="{D0E9E3D9-9FDB-40A4-A35F-B8477977FC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6" authorId="1" shapeId="0" xr:uid="{7E063807-0E62-4013-BDAD-D02C33A6B0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6" authorId="1" shapeId="0" xr:uid="{48663318-EECB-4B14-810F-41E47B0574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6" authorId="1" shapeId="0" xr:uid="{5BE2CA80-876E-4C53-A197-EEE3D3186D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52F5C25F-6F9D-4786-9744-B46DD1EFB8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17E9998D-6980-4707-80D1-2DE00B1394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3FFC5CD6-2C31-4999-BAC9-9C51E67C61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7" authorId="1" shapeId="0" xr:uid="{DF961950-8F71-4383-BD6E-D38DDA2CC6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7" authorId="1" shapeId="0" xr:uid="{CA913361-5F57-40B6-86CC-09A5605575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7" authorId="1" shapeId="0" xr:uid="{D4BB72CB-D96E-4B58-BC0F-9FEBA3B509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94C1C1A0-18B3-4230-A74D-6129B1465D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7" authorId="1" shapeId="0" xr:uid="{1BFCC06F-FFDF-4FEB-BCE9-C0922D3C2B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4A3F7179-7278-466F-A0D9-54705BA19E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2C99313A-4BDB-43C7-B530-0D7AC3D793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7" authorId="1" shapeId="0" xr:uid="{20F6C020-007F-4E40-9171-8A8BA40D7D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7" authorId="1" shapeId="0" xr:uid="{6892B421-FBD7-4094-9AA7-9298D3ECEF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8" authorId="1" shapeId="0" xr:uid="{CF420E7F-936F-4B16-A783-B1651A1BF6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8" authorId="1" shapeId="0" xr:uid="{0AE3C5CC-A55E-446B-B667-371238A4EC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8" authorId="1" shapeId="0" xr:uid="{1E470AC4-466E-4EE2-A638-A148FF2B37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8" authorId="1" shapeId="0" xr:uid="{740429F1-9B1C-40AB-8210-AF735E5164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8" authorId="1" shapeId="0" xr:uid="{56802504-6654-4BEE-A1A4-C73B173DEE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8" authorId="1" shapeId="0" xr:uid="{CFDEE92F-DB40-44EF-AEF9-63CF82EA37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8" authorId="1" shapeId="0" xr:uid="{4226D5CC-EE0A-4283-BD7E-22BA4946E4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8" authorId="1" shapeId="0" xr:uid="{78044BBE-F170-4F7E-AFBD-A53C5485E0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8" authorId="1" shapeId="0" xr:uid="{C3E37A02-283A-41A2-ADBC-000C21E877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8" authorId="1" shapeId="0" xr:uid="{2C4228DF-41CF-4454-B7FD-C239B2B980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8" authorId="1" shapeId="0" xr:uid="{E6B5613E-B2E9-4330-B361-91A6C445D9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8" authorId="1" shapeId="0" xr:uid="{C2244EC2-79E0-4E0A-8F15-F1050A08FC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9" authorId="1" shapeId="0" xr:uid="{E408EA1E-0E8E-4907-BD4C-EC53D57441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9" authorId="1" shapeId="0" xr:uid="{D2240409-8A6E-4BF6-97FC-33AEB59C55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9" authorId="1" shapeId="0" xr:uid="{55F78F1A-1485-478D-8B8D-82EF8CD081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9" authorId="1" shapeId="0" xr:uid="{59967353-5A2C-4517-89A1-F3D9E43598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9" authorId="1" shapeId="0" xr:uid="{82885F19-E57B-4495-9CF5-0A0425CB08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9" authorId="1" shapeId="0" xr:uid="{1E6F520F-916C-4787-B3B7-D87F05F135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9" authorId="1" shapeId="0" xr:uid="{6557BEB1-A58E-440F-810A-88B57ABBF9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9" authorId="1" shapeId="0" xr:uid="{5F5ACC80-A64F-44A7-9635-44304C6FB1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9" authorId="1" shapeId="0" xr:uid="{2400FDCF-D9FD-4B63-99C8-73006FC5CE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9" authorId="1" shapeId="0" xr:uid="{B25ADDB7-CADA-4DA8-9987-C4A6C9D1E3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9" authorId="1" shapeId="0" xr:uid="{CA3714E1-ED74-4022-A24E-2C4520C4AE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9" authorId="1" shapeId="0" xr:uid="{E9540691-F430-4964-9F64-490D9D247E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0" authorId="1" shapeId="0" xr:uid="{EFC649CA-7AC4-497B-9FB7-A49DDA1C61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0" authorId="1" shapeId="0" xr:uid="{001224F3-0E01-43AC-9246-814FE4DF1E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0" authorId="1" shapeId="0" xr:uid="{0A62E653-7D31-413B-8A9A-E02A4523E3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0" authorId="1" shapeId="0" xr:uid="{C576D239-C03E-4BAB-99E1-55C560DA4D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0" authorId="1" shapeId="0" xr:uid="{C87DE666-5E0F-44EC-B925-9F6A812D72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0" authorId="1" shapeId="0" xr:uid="{3B9930B5-DD4A-4D0A-B32C-7EE14DD976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0" authorId="1" shapeId="0" xr:uid="{E40D1520-8716-4D4D-A980-7F0313A669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0" authorId="1" shapeId="0" xr:uid="{E3221365-1C54-47EF-9E4B-925086F6EE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0" authorId="1" shapeId="0" xr:uid="{AF0E2781-AA31-4F18-8253-17EBB03914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0" authorId="1" shapeId="0" xr:uid="{39E84E44-4E22-4989-8F72-21FE69A582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0" authorId="1" shapeId="0" xr:uid="{5B4B530C-602B-4410-8B45-AA3D213144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0" authorId="1" shapeId="0" xr:uid="{100D1A66-EB24-4DA9-8909-5D3A1F9579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1" authorId="1" shapeId="0" xr:uid="{D4A8A103-BF37-4648-B4FB-A1CF06231E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1" authorId="1" shapeId="0" xr:uid="{01030FB7-92DC-4588-B823-A2D8D64DA8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1" authorId="1" shapeId="0" xr:uid="{1D3695DF-F634-4BB9-A4C2-87852D05EC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1" authorId="1" shapeId="0" xr:uid="{27E0888C-6C8C-498B-B5A1-AF784056E0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1" authorId="1" shapeId="0" xr:uid="{9C92AC9C-056E-4A31-BC58-74EEDA5206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1" authorId="1" shapeId="0" xr:uid="{80387671-5235-4037-8E00-FA70D6B87C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1" authorId="1" shapeId="0" xr:uid="{CC9A4898-CC5D-4B2E-90A9-22CF2B8AAE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1" authorId="1" shapeId="0" xr:uid="{507B60AB-E23D-4B3A-BF66-459024D901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1" authorId="1" shapeId="0" xr:uid="{B32F1A94-E7AA-4380-B75C-AE53568561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1" authorId="1" shapeId="0" xr:uid="{9246CF08-95C9-47B9-B898-2FC68B8E52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1" authorId="1" shapeId="0" xr:uid="{592CDBB1-C9B8-45B9-8547-48EF38E64B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1" authorId="1" shapeId="0" xr:uid="{0971E201-56B7-460C-9297-AFB1F0B73F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2" authorId="1" shapeId="0" xr:uid="{9E656988-F7A0-4FFA-9FC0-2934F0234F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2" authorId="1" shapeId="0" xr:uid="{AC472E53-F9B7-4BBE-9001-490948112B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2" authorId="1" shapeId="0" xr:uid="{7579B4DD-F41B-4BBB-B9CB-5B0876BE7A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2" authorId="1" shapeId="0" xr:uid="{F36A49C7-80EE-45D0-AB1D-47CE10F193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2" authorId="1" shapeId="0" xr:uid="{A26ABA8E-0D09-4D65-8F70-46881A6678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2" authorId="1" shapeId="0" xr:uid="{59118341-C40C-4734-8A08-19EE7C41AE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2" authorId="1" shapeId="0" xr:uid="{70565540-CC4C-4FCF-94C7-90A7C7777F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2" authorId="1" shapeId="0" xr:uid="{C995796F-ADB6-4D75-B751-BECAEE8095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2" authorId="1" shapeId="0" xr:uid="{F97E7604-8301-46E3-86CA-9513D95225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2" authorId="1" shapeId="0" xr:uid="{899E4D7F-2E5B-45F9-84B5-FBDF1B1680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2" authorId="1" shapeId="0" xr:uid="{3051DA63-BE58-408A-89FB-753F2C1D36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2" authorId="1" shapeId="0" xr:uid="{1B3612C9-8E9A-4F87-987E-6ED9193C21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CFF7C2A8-1AA8-433E-81E5-0EC7CB8684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9CDFB036-660C-4A8A-A4D3-F1CD2E88F3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863ECA40-3E80-4127-962A-0B562547AB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3" authorId="1" shapeId="0" xr:uid="{64B6D591-F78B-4EF8-B1E8-E83FD07E92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3" authorId="1" shapeId="0" xr:uid="{128619A6-FEEB-4B7F-A221-9BAFB71848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3" authorId="1" shapeId="0" xr:uid="{7C8F13CD-CC24-43C2-8DC0-0716EF4BAD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642735FC-AADF-4BE0-AA8B-0FD81975B6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3" authorId="1" shapeId="0" xr:uid="{14254B54-FE7E-4D89-9137-6A8A7E319D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F522EE9F-5EE2-462C-B130-25D8773C07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5A4FA981-4F87-4E35-BD5F-C83500FDFA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3" authorId="1" shapeId="0" xr:uid="{B253D922-4D9B-4D35-886E-946955C7A3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3" authorId="1" shapeId="0" xr:uid="{E8E1D7E3-1DAC-429C-8CCC-3371CD7D1D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68686758-C5B9-4380-B1F8-627B58ED7C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7AFF7227-44D3-407E-A4BE-0646997EEB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51C6546B-9688-4FF5-8571-DC881AA640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4" authorId="1" shapeId="0" xr:uid="{4337012C-B92A-4DBA-91D2-2A096866CA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4" authorId="1" shapeId="0" xr:uid="{5C245891-EAE8-4930-9661-8F6D91060C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4" authorId="1" shapeId="0" xr:uid="{6248D697-D25A-441B-B834-D5B2CBEDFF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FE3A7417-27AF-4536-9A81-F1ED5BEDF9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4" authorId="1" shapeId="0" xr:uid="{40A016DA-141B-4AC3-80AC-BF3CAC1E5C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34A1D901-3DE5-44E9-B47E-00062B6558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92A9D74F-4B61-44FB-B692-FD92C490A2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4" authorId="1" shapeId="0" xr:uid="{23343C16-5788-4952-AF76-7E923B0C9A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4" authorId="1" shapeId="0" xr:uid="{6A58A9A8-A1C9-4B78-83B2-00DC1B8D38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F33FCDB5-3FE6-406E-A08E-2946583158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C0F89FEA-BFB3-419B-8122-12F0A2675B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D618557D-4CF8-4E76-B219-3F5A09558C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5" authorId="1" shapeId="0" xr:uid="{E2CEDFDB-775F-4DA3-B4CC-D9C99DBE56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5" authorId="1" shapeId="0" xr:uid="{BB97B6A3-11B8-4588-8B64-1167E832E2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5" authorId="1" shapeId="0" xr:uid="{0AFFE56D-3434-4297-AD25-3D5EA3E57A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9865DD39-50B2-411E-A137-DD9E0F299C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5" authorId="1" shapeId="0" xr:uid="{122E7BF3-33E9-45F5-B7C7-51D2F0B931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F2D3C8A4-55AC-46D5-B69E-2F277A5174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88CB7A5D-4C7F-448D-A819-BE34D23E66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5" authorId="1" shapeId="0" xr:uid="{599A2899-FDC1-452C-A229-E452717A33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5" authorId="1" shapeId="0" xr:uid="{CDAB8128-6DC1-4DAA-A2C4-DE2BE6BE7B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B868E1CA-E14B-4411-9C23-61D5A3A603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542C6CB2-A17A-4BC6-BA45-E29546EFC7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6010A39E-EB4A-47EF-9F8E-8AFD270B3F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6" authorId="1" shapeId="0" xr:uid="{93C9766F-18F0-4C3C-9BBB-BD7397E5C9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6" authorId="1" shapeId="0" xr:uid="{A6E20B05-0240-428D-BEBE-A04880F626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6" authorId="1" shapeId="0" xr:uid="{F5A28152-F64B-4C0D-8F1A-60D8C5CA66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6321A519-D668-4EE4-AF4B-26816A2EA9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6" authorId="1" shapeId="0" xr:uid="{BAFA11B3-1337-4C44-9C64-622C225CE3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6E346FA1-09FD-4738-8997-3C4DC7A655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F65B888C-9E9E-470A-8217-203ADD25B2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6" authorId="1" shapeId="0" xr:uid="{1D0442A9-0466-406D-9B5C-BAB25CBA60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6" authorId="1" shapeId="0" xr:uid="{84355683-9229-4B03-A775-F0C454EB63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7" authorId="1" shapeId="0" xr:uid="{6671B044-DA3A-48BB-847F-B0114B9A785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7" authorId="1" shapeId="0" xr:uid="{40B05329-D34D-43F9-8058-7FA7FEF78B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7" authorId="1" shapeId="0" xr:uid="{49AD8352-3A2D-49B2-88FC-231826D5BF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7" authorId="1" shapeId="0" xr:uid="{8ABF525B-77EF-4B07-B8F5-97177291FB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7" authorId="1" shapeId="0" xr:uid="{BD831A83-ABDB-4734-A5C4-DFA2194DC6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7" authorId="1" shapeId="0" xr:uid="{A8B71F9D-F922-4C8B-A90B-72318FAE60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7" authorId="1" shapeId="0" xr:uid="{DFA0E1D8-3F5F-421B-853D-72F3DA77F3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7" authorId="1" shapeId="0" xr:uid="{A2284EF4-9549-4248-883D-DFA60D0CA5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7" authorId="1" shapeId="0" xr:uid="{330AD219-8479-4489-B0A8-7D681628D8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7" authorId="1" shapeId="0" xr:uid="{C3302892-B1C3-4F14-9CF3-0674E4D5F3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7" authorId="1" shapeId="0" xr:uid="{C36AA9F8-997F-4647-8770-B4D7B6D702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7" authorId="1" shapeId="0" xr:uid="{A37CC25F-0876-4DC1-96D6-B2D415EC64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8" authorId="1" shapeId="0" xr:uid="{C2150C64-01F2-4765-9523-74B02BFEA4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8" authorId="1" shapeId="0" xr:uid="{D0600A12-C6F8-4ECD-95CA-6F2400B589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8" authorId="1" shapeId="0" xr:uid="{DD032995-0AD8-4B9A-BB81-CB09FCA675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8" authorId="1" shapeId="0" xr:uid="{793FE2E9-DBA3-45C6-BF8B-CF57955BD7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8" authorId="1" shapeId="0" xr:uid="{9DF012A5-4254-4B8C-ABCE-EEACED247E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8" authorId="1" shapeId="0" xr:uid="{9F633C65-D0F5-453B-8090-FEA8DA0DE7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8" authorId="1" shapeId="0" xr:uid="{72CBC441-9956-45F3-9DDA-FEF90009EC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8" authorId="1" shapeId="0" xr:uid="{E15BCC2C-8172-45DB-BD9E-3C6AF956FF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8" authorId="1" shapeId="0" xr:uid="{A370D452-8DDA-4C8F-8FA8-905F20B6CE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8" authorId="1" shapeId="0" xr:uid="{6D8B6546-0A01-42E2-AEB9-AD6239A695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8" authorId="1" shapeId="0" xr:uid="{17E0F8D3-7314-4024-862E-8C934D1E3D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8" authorId="1" shapeId="0" xr:uid="{5440567E-2575-4988-B7AB-D0960FBD2D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9" authorId="1" shapeId="0" xr:uid="{50C67DB7-85F4-40B7-B38F-BBFA868280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9" authorId="1" shapeId="0" xr:uid="{BFD9C910-4C75-408A-9EEF-27216BDCD3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9" authorId="1" shapeId="0" xr:uid="{900A8155-43EA-4AED-A50F-5C81BEE1117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9" authorId="1" shapeId="0" xr:uid="{E4348CBE-988F-47AF-BECC-142AD51356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9" authorId="1" shapeId="0" xr:uid="{B2DDE1BF-550E-4D52-BABD-F78290C115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9" authorId="1" shapeId="0" xr:uid="{9E674990-1D0D-4CF6-B72D-557AC3501E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9" authorId="1" shapeId="0" xr:uid="{3D5F44D7-4562-40B4-A933-70C94B608B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9" authorId="1" shapeId="0" xr:uid="{EFD1DEC2-727A-4F30-9448-126D5C104A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9" authorId="1" shapeId="0" xr:uid="{33CAC259-1ECB-47A8-895E-3314E0D4CE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9" authorId="1" shapeId="0" xr:uid="{23FBD735-BC36-4E12-916A-2D0061E406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9" authorId="1" shapeId="0" xr:uid="{3A5E43FC-5B1F-4B35-B1F6-AF7FA7C40D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9" authorId="1" shapeId="0" xr:uid="{40EA56BE-DB81-4EBC-B2D2-D63AE5AD32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0" authorId="1" shapeId="0" xr:uid="{FE8D49AC-5B3B-43C1-B193-6320DE110F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0" authorId="1" shapeId="0" xr:uid="{61632AF8-3271-4E86-8A57-214CDB0F39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0" authorId="1" shapeId="0" xr:uid="{6AF16557-90FD-44C2-AA8C-CF25F8A935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0" authorId="1" shapeId="0" xr:uid="{EDF7235C-3518-4463-A9F5-DFD57CBD24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0" authorId="1" shapeId="0" xr:uid="{4462295F-425F-43DB-9B7C-3913864EBF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0" authorId="1" shapeId="0" xr:uid="{347CAF2B-2E72-48C6-B1A1-14FB636799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0" authorId="1" shapeId="0" xr:uid="{9C21EFF9-DFD5-4C47-96D0-68F4F17DFE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0" authorId="1" shapeId="0" xr:uid="{F487F782-3EB8-4E1F-84D4-C712E33E25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0" authorId="1" shapeId="0" xr:uid="{30A8521E-3782-42F7-9198-71EBCBC1B6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0" authorId="1" shapeId="0" xr:uid="{8013CCCF-2876-4D8B-8754-17A86BD198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0" authorId="1" shapeId="0" xr:uid="{54D5209C-0052-4EEE-A8D9-A8ADDC00C5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0" authorId="1" shapeId="0" xr:uid="{5C45DDDE-3099-44D8-94E8-238CADB3F3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1" authorId="1" shapeId="0" xr:uid="{2D64DCE7-1120-463C-B59E-C2ADC0EC4D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1" authorId="1" shapeId="0" xr:uid="{BC30B95E-61E8-4CB6-837A-5D472CE644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1" authorId="1" shapeId="0" xr:uid="{4A7901A4-C5B1-4305-9228-B394D482B2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1" authorId="1" shapeId="0" xr:uid="{1D1A1344-2703-4384-828E-C6E068CB53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1" authorId="1" shapeId="0" xr:uid="{6EBFF452-15C0-4DFA-974D-C288E7CE53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1" authorId="1" shapeId="0" xr:uid="{B22864A2-CEC3-40AF-855D-E44E4D2BC56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1" authorId="1" shapeId="0" xr:uid="{E3DA7ADD-1057-4A52-90DF-86E866EE5E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1" authorId="1" shapeId="0" xr:uid="{7718BB8B-52F4-4C21-89F1-32DAE29271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1" authorId="1" shapeId="0" xr:uid="{35B40B3D-13E3-4B15-80ED-F105CBBAC5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1" authorId="1" shapeId="0" xr:uid="{4DF3F42F-AC84-419B-ABEF-AF717892EC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1" authorId="1" shapeId="0" xr:uid="{018BC8E4-6E45-4614-9601-26FFB21325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1" authorId="1" shapeId="0" xr:uid="{7E3102D8-390D-4BA5-B811-B2520C2A6E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FA904D17-CD60-43CB-A1BD-0AAF1F2762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9A06E7C8-EA7B-4E90-99BD-698271DC1C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F91092F7-FE61-4D3D-8126-5011C4F3A4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2" authorId="1" shapeId="0" xr:uid="{793EA567-7CAE-40B5-AFD0-2BAF6B14A2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2" authorId="1" shapeId="0" xr:uid="{B8B9822F-DFDE-49F3-A824-1E6A060C05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2" authorId="1" shapeId="0" xr:uid="{9D959F7B-65E0-4726-9B9B-D1A52CB5E4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A807F475-D79C-4D69-A94D-9B9A8ED0E0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2" authorId="1" shapeId="0" xr:uid="{E868B2BD-B5EC-4441-9666-F5F9CAD090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39FF7C61-E6E5-49C6-8878-5FCB738221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467B7A9B-5CCD-4AB7-97B2-978B51C9C3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2" authorId="1" shapeId="0" xr:uid="{3FFF251F-3B57-401F-91A0-94F9FE7752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2" authorId="1" shapeId="0" xr:uid="{5A4592AE-D769-4242-A255-AB53B89A0B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3" authorId="1" shapeId="0" xr:uid="{47FB4D40-DE30-4EC6-AE5B-0D845A9A58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3" authorId="1" shapeId="0" xr:uid="{4A4F9DF8-BE7E-42C2-8124-409DED2163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3" authorId="1" shapeId="0" xr:uid="{F06E014F-FA78-4C46-A4A0-5C18D29917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3" authorId="1" shapeId="0" xr:uid="{8695534A-2FA0-480B-A5C1-CAF193017D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3" authorId="1" shapeId="0" xr:uid="{0726E0CD-F5DA-42DE-9403-33CF8EA70A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3" authorId="1" shapeId="0" xr:uid="{D3EAC014-7609-493C-BE17-3B23D4FF86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3" authorId="1" shapeId="0" xr:uid="{4E43D817-0712-427B-95BD-1C242C1B84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3" authorId="1" shapeId="0" xr:uid="{26FB49A9-5EDA-4457-A99E-56FEB6F59C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3" authorId="1" shapeId="0" xr:uid="{D605B030-7665-4016-8F0A-0974413931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3" authorId="1" shapeId="0" xr:uid="{320C370C-BD96-44F7-B74C-3A2E3818A9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3" authorId="1" shapeId="0" xr:uid="{47174CEE-3630-42E6-BE36-2CD0BC359E1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3" authorId="1" shapeId="0" xr:uid="{57CBA8A2-0356-46AA-802F-AFCF2D635E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4" authorId="1" shapeId="0" xr:uid="{965B0FA3-CBB5-4FEA-B276-4977F930B8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4" authorId="1" shapeId="0" xr:uid="{94522427-C32C-4779-A802-D7E3C27FC7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4" authorId="1" shapeId="0" xr:uid="{18FC475D-9ED1-406F-B271-3EEE5B3B53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4" authorId="1" shapeId="0" xr:uid="{1BD921E0-2E07-4D2C-A974-7ACCF85694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4" authorId="1" shapeId="0" xr:uid="{76B79CFD-9917-48BA-BCCE-77FF27E168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4" authorId="1" shapeId="0" xr:uid="{E00ED8EA-04EF-45AE-A3A6-A077598BAB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4" authorId="1" shapeId="0" xr:uid="{406FB213-2BEC-448A-8F67-4B02F15064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4" authorId="1" shapeId="0" xr:uid="{967DBD17-A297-4F35-87ED-3F8A625AEE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4" authorId="1" shapeId="0" xr:uid="{B9887470-8D1D-4B1B-BF6E-EFF5C73D13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4" authorId="1" shapeId="0" xr:uid="{45C9224B-E7CF-4F70-ACD7-089E89D7D9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4" authorId="1" shapeId="0" xr:uid="{C100B6C7-97CA-4FF1-A8E2-B7959EDE94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4" authorId="1" shapeId="0" xr:uid="{FD63EA72-6212-4407-AB4D-FC5B5E11D5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5" authorId="1" shapeId="0" xr:uid="{172D9BDC-A9FC-46E5-81EE-F16CE23959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5" authorId="1" shapeId="0" xr:uid="{17A63E80-3FF7-4AE9-A834-77A0F436BE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5" authorId="1" shapeId="0" xr:uid="{4A4A944C-C389-4EFB-84A0-2057489120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5" authorId="1" shapeId="0" xr:uid="{074F80F9-5454-413F-86A9-074159A929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5" authorId="1" shapeId="0" xr:uid="{A136D260-ECBC-4261-BE12-A13815B56C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5" authorId="1" shapeId="0" xr:uid="{ED703D88-9519-483F-AA4D-D82A8C54AA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5" authorId="1" shapeId="0" xr:uid="{14613586-66C0-4EFC-9013-F9B9035E66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5" authorId="1" shapeId="0" xr:uid="{73CDED47-8A2D-47E5-825D-9F54FB3808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5" authorId="1" shapeId="0" xr:uid="{F99021CB-FB15-466B-94F5-DDC92E8805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5" authorId="1" shapeId="0" xr:uid="{F32567A5-4322-4D90-ACC0-64AE0D9BD1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5" authorId="1" shapeId="0" xr:uid="{4EEF2750-D89D-4E3B-BE19-727DA8FB04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5" authorId="1" shapeId="0" xr:uid="{AE0B253A-D100-4F60-8ECD-5006BBA225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6" authorId="1" shapeId="0" xr:uid="{FB550EAD-BF7F-416B-9B8B-14F7716925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6" authorId="1" shapeId="0" xr:uid="{D89BFD7A-DCD7-47AB-83DB-F10D6E2867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6" authorId="1" shapeId="0" xr:uid="{EA119EED-7877-488B-9FF7-B0AFAC9247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6" authorId="1" shapeId="0" xr:uid="{3FD0C974-59E4-4E9B-A547-BF7421E319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6" authorId="1" shapeId="0" xr:uid="{CED528C9-CD57-4383-8152-923C8B2E97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6" authorId="1" shapeId="0" xr:uid="{A6D84551-9E59-487B-A968-F7E1E487DF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6" authorId="1" shapeId="0" xr:uid="{2B049155-ABE2-4327-8B31-2F538A329C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6" authorId="1" shapeId="0" xr:uid="{C5609627-944F-4FA1-97DB-98BBD5C583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6" authorId="1" shapeId="0" xr:uid="{C82F0D72-8688-4C8E-AEBD-C9772638B2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6" authorId="1" shapeId="0" xr:uid="{74DB624D-7E12-42AC-B494-30CB5B344C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6" authorId="1" shapeId="0" xr:uid="{17B2E5E4-E12B-46A7-B17D-A444C127E8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6" authorId="1" shapeId="0" xr:uid="{EDC2E284-5CE1-423E-847E-3BF0572A86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7" authorId="1" shapeId="0" xr:uid="{5EAD3663-D956-42A9-BB82-FAEEA2E05C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7" authorId="1" shapeId="0" xr:uid="{78D71ED8-9485-4546-8769-B4E28F9B8B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7" authorId="1" shapeId="0" xr:uid="{B0794FCD-5624-4EC1-BA08-3B70D28648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7" authorId="1" shapeId="0" xr:uid="{ADB429BE-7BD9-438F-9C62-6E466D90C8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7" authorId="1" shapeId="0" xr:uid="{2DF54680-8632-4FBA-8F7A-E0274E99FE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7" authorId="1" shapeId="0" xr:uid="{4406AA78-DD67-44AD-B78A-ABC6ADA48D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7" authorId="1" shapeId="0" xr:uid="{497DF93A-61E0-4CCD-93E0-6B61A5AD50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7" authorId="1" shapeId="0" xr:uid="{CC0A3C3A-258A-498E-9451-FC668BD08B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7" authorId="1" shapeId="0" xr:uid="{32435B9E-2581-442A-95DF-8F23B1C3EA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7" authorId="1" shapeId="0" xr:uid="{BA0B687A-5E04-4FCF-A087-656C7C4E1D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7" authorId="1" shapeId="0" xr:uid="{BC2D09C1-77D7-4784-BCBC-0857A1D45E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7" authorId="1" shapeId="0" xr:uid="{FDA896AE-1951-4628-8556-775EF22233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1" authorId="1" shapeId="0" xr:uid="{FD859425-1147-41EE-85E6-2E1FE3877D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1" authorId="1" shapeId="0" xr:uid="{C2B61653-BE5B-491C-B35D-40B02A6073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1" authorId="1" shapeId="0" xr:uid="{E8DBD547-4155-42FF-AAA5-4C3F526AA8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1" authorId="1" shapeId="0" xr:uid="{A9FC1F2A-7557-40C2-B051-BCAFE2CCD5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1" authorId="1" shapeId="0" xr:uid="{512F331C-8BD9-4692-B85D-70AE963156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1" authorId="1" shapeId="0" xr:uid="{1C8070F6-95C6-4BAE-9780-269422B6C7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1" authorId="1" shapeId="0" xr:uid="{ED992773-44F1-4614-BD16-08B65B29CE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1" authorId="1" shapeId="0" xr:uid="{EE52412F-8EC8-4BE4-AAF0-153937FED2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1" authorId="1" shapeId="0" xr:uid="{BC516D24-3ECE-4277-81B1-0C72675CF5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1" authorId="1" shapeId="0" xr:uid="{AE895632-43A0-4DDC-A201-CB52B7C11F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1" authorId="1" shapeId="0" xr:uid="{2560BAF5-21EF-4E08-97EA-95D22B063F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1" authorId="1" shapeId="0" xr:uid="{1C3EC96D-33BB-4904-86D0-0CD37E0F5D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5" authorId="1" shapeId="0" xr:uid="{DD8B8508-A1C6-4650-9319-244717F722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5" authorId="1" shapeId="0" xr:uid="{99060D82-DE8C-442B-BBEF-92F53E6E7E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5" authorId="1" shapeId="0" xr:uid="{4261C77C-759F-4738-B3A1-B8F505BD75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5" authorId="1" shapeId="0" xr:uid="{8C15EAAD-F804-4D20-972E-B70F906A1F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5" authorId="1" shapeId="0" xr:uid="{E9F857EC-A216-4AF5-8E18-17F35C48F9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5" authorId="1" shapeId="0" xr:uid="{78CA9A06-46B1-450A-BFD9-1F0775DB3A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5" authorId="1" shapeId="0" xr:uid="{7205F5B5-5FCF-4FA3-8588-231B370F2B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5" authorId="1" shapeId="0" xr:uid="{E9D3EC0C-493B-450E-9A45-C8A86E6808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5" authorId="1" shapeId="0" xr:uid="{B2CCAA5E-BBC0-411C-B2DB-2A62F92736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5" authorId="1" shapeId="0" xr:uid="{2CE47402-509D-49B5-9413-1907905088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5" authorId="1" shapeId="0" xr:uid="{D0BFB7B0-C739-4A78-AC5B-C7728FB119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5" authorId="1" shapeId="0" xr:uid="{52BD9221-40CC-422C-BAAE-DCEBCB75BA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6" authorId="1" shapeId="0" xr:uid="{1834F4D8-809B-4F8C-8BB5-0A04DE4747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6" authorId="1" shapeId="0" xr:uid="{8EECBBE8-0560-4B2C-A2E7-BFEBB25941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6" authorId="1" shapeId="0" xr:uid="{A5578C6D-12B9-4750-A885-1E5F0C2A39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6" authorId="1" shapeId="0" xr:uid="{15AF77BB-2814-4935-854E-3F03DE2587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6" authorId="1" shapeId="0" xr:uid="{BFA7746A-56C9-414F-A90A-09A3F6BD8D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6" authorId="1" shapeId="0" xr:uid="{888CE342-7ED1-43C9-9886-4F5DA36D53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6" authorId="1" shapeId="0" xr:uid="{F4B9540D-8EC9-4CCD-A8C2-C6A972E94A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6" authorId="1" shapeId="0" xr:uid="{C06076B6-1787-4927-BFC8-1ACD271450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6" authorId="1" shapeId="0" xr:uid="{FFC41A0E-1BC5-4EBF-8555-5CED01E7EC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6" authorId="1" shapeId="0" xr:uid="{C0BFFF9B-11EB-40FA-B023-510C5DF8DC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6" authorId="1" shapeId="0" xr:uid="{F328CCE3-4F93-48E8-8D4D-409DE7636B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6" authorId="1" shapeId="0" xr:uid="{FE9EF76F-753A-400C-A4BF-24F1582179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7" authorId="1" shapeId="0" xr:uid="{E7358F29-2FF8-4D8E-A6DD-D20100F8B1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7" authorId="1" shapeId="0" xr:uid="{15C7C8D5-468F-4148-BDE8-6321A1712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7" authorId="1" shapeId="0" xr:uid="{7467D8F5-FC0B-47A8-BC91-C6B1682CED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7" authorId="1" shapeId="0" xr:uid="{2271C938-9F45-47C6-B068-547AA2D30A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7" authorId="1" shapeId="0" xr:uid="{4C68848C-BFDD-4944-8297-BD42796E95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7" authorId="1" shapeId="0" xr:uid="{2644A8CC-89C5-4D1B-A2C1-FDBB171F12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7" authorId="1" shapeId="0" xr:uid="{403A56C6-D96E-4A4A-9E9A-44316959A2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7" authorId="1" shapeId="0" xr:uid="{CE88C915-6767-4068-9C07-6012BCB303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7" authorId="1" shapeId="0" xr:uid="{53AC24A0-93F0-45DC-90FC-CD42B7F98B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7" authorId="1" shapeId="0" xr:uid="{72FAD982-C5FE-476F-B66E-9A799E1D9E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7" authorId="1" shapeId="0" xr:uid="{4A008DF4-CDF4-4DB2-93CE-AB34C31139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7" authorId="1" shapeId="0" xr:uid="{2AAC9B9C-4083-4E11-AB4A-5207D97D47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8" authorId="1" shapeId="0" xr:uid="{98CD082C-752B-4E34-9E9B-B14CA7DC48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8" authorId="1" shapeId="0" xr:uid="{C3BEE866-A9C3-4503-BDD3-6EC1BF9178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8" authorId="1" shapeId="0" xr:uid="{470C29CF-7D48-4A2E-8C6D-747DF82686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8" authorId="1" shapeId="0" xr:uid="{0F5F68D6-71C6-41E5-A525-31E4443490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8" authorId="1" shapeId="0" xr:uid="{5AAE5628-E638-4220-AF1A-5751CF24A3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8" authorId="1" shapeId="0" xr:uid="{7D04B6CD-B6DF-4344-93E5-69A007036E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8" authorId="1" shapeId="0" xr:uid="{49BBC054-00EF-4390-87CE-F5153382761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8" authorId="1" shapeId="0" xr:uid="{214A4A4E-F292-4BF5-B903-1A369D80DE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8" authorId="1" shapeId="0" xr:uid="{5C6A9C00-1C70-45DE-8F55-E0A180FBE6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8" authorId="1" shapeId="0" xr:uid="{4682AD67-58CA-43D6-95B2-7D1DD07490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8" authorId="1" shapeId="0" xr:uid="{707583AB-24B6-45EC-9FE3-4EB487683E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8" authorId="1" shapeId="0" xr:uid="{FCFC2709-B64C-4A71-90EB-C6492334B5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49" authorId="1" shapeId="0" xr:uid="{AD757657-B3A3-4960-B167-5330E6A332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49" authorId="1" shapeId="0" xr:uid="{2D65B1E4-CC51-4B30-B305-AB38374B5F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49" authorId="1" shapeId="0" xr:uid="{C21EDECF-E600-4299-A9ED-B8B6C25EE0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49" authorId="1" shapeId="0" xr:uid="{DE047385-C438-4B59-9CC2-3D7464F038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49" authorId="1" shapeId="0" xr:uid="{F7388BA7-2EAE-43BB-830F-3EE4B40E51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49" authorId="1" shapeId="0" xr:uid="{99582212-B6B1-47C8-8A51-B573DFFE24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49" authorId="1" shapeId="0" xr:uid="{262EE629-6952-4B34-8E98-D6F5BB1DEA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49" authorId="1" shapeId="0" xr:uid="{34C86390-8982-4CD5-861E-3E3596ABB2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49" authorId="1" shapeId="0" xr:uid="{2A7B56A7-90AC-4126-9559-72D4DBBA0D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49" authorId="1" shapeId="0" xr:uid="{554C6DC1-55AF-47BA-814B-E553433F93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49" authorId="1" shapeId="0" xr:uid="{13EF804C-49FC-4C81-B34D-4C0500C37A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49" authorId="1" shapeId="0" xr:uid="{C702499C-C73B-468A-A0F2-87225FB8BE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0" authorId="1" shapeId="0" xr:uid="{ADBAB2DD-58D0-4D6B-8E30-56148ECC0D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0" authorId="1" shapeId="0" xr:uid="{420261B2-B793-4362-ABB3-7E244D825F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0" authorId="1" shapeId="0" xr:uid="{877517F7-60F3-44C9-9BFE-553876A56D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0" authorId="1" shapeId="0" xr:uid="{D05241AF-DCFC-4E16-BE95-0A9FB207CF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0" authorId="1" shapeId="0" xr:uid="{F200935A-F3F5-4E28-BCAE-0FC569F46E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0" authorId="1" shapeId="0" xr:uid="{C3A44BF7-1181-4295-8911-91391FAF15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0" authorId="1" shapeId="0" xr:uid="{445EEF97-8249-4368-91CF-98E8547579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0" authorId="1" shapeId="0" xr:uid="{9F5D0B4B-8F8E-4DB5-B105-314CB1BF43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0" authorId="1" shapeId="0" xr:uid="{3438D881-479B-4060-9FA9-ED806624B9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0" authorId="1" shapeId="0" xr:uid="{8B6B6D48-98F2-4927-96FC-C73F7D43817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0" authorId="1" shapeId="0" xr:uid="{EE8C1036-71B5-4F7D-968D-6F37804F08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0" authorId="1" shapeId="0" xr:uid="{480AAE71-4440-4E50-A3BD-FD6D2F219F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1" authorId="1" shapeId="0" xr:uid="{5BC637FE-8BAF-4EFD-B5A3-475170C502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1" authorId="1" shapeId="0" xr:uid="{A99B41EF-3EEB-49D6-BACB-4EDC199C63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1" authorId="1" shapeId="0" xr:uid="{7412E5A7-C707-4DA8-94E6-71A374AAEB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1" authorId="1" shapeId="0" xr:uid="{73E555F8-5CA9-439B-B5B9-04C2EC7E52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1" authorId="1" shapeId="0" xr:uid="{A76E1DEB-7037-47AA-A0B5-A413A6B237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1" authorId="1" shapeId="0" xr:uid="{69A57B90-C35C-4E3C-83F3-FC362DB436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1" authorId="1" shapeId="0" xr:uid="{1F658910-A2A9-4A8C-94BE-9951EDC1AB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1" authorId="1" shapeId="0" xr:uid="{0FDFB16C-4E96-4A4A-A582-5BA8DCD5D6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1" authorId="1" shapeId="0" xr:uid="{24BCA94D-9DE0-42B4-9BD4-D75FCCA984E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1" authorId="1" shapeId="0" xr:uid="{3511642F-FE43-4444-A9C4-F846B923C0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1" authorId="1" shapeId="0" xr:uid="{E0A83923-D7B0-4EBE-ACBB-A441DE9262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1" authorId="1" shapeId="0" xr:uid="{1E87C25A-62E9-4AA1-8C8A-7EB994CE577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2" authorId="1" shapeId="0" xr:uid="{9DBD436F-5E47-4F1E-86D6-D2D4E262DD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2" authorId="1" shapeId="0" xr:uid="{EB16FA91-2BDE-4CD5-BF8B-F0A89B7C4A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2" authorId="1" shapeId="0" xr:uid="{C39AB58F-FDEB-4891-B01A-0318362525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2" authorId="1" shapeId="0" xr:uid="{B29BEC0F-8156-4676-BFAE-34B7078024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2" authorId="1" shapeId="0" xr:uid="{23BA0BD8-8A6C-41BB-8157-3D5A1CE983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2" authorId="1" shapeId="0" xr:uid="{57A264CF-A445-4B54-98F4-A528DB614F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2" authorId="1" shapeId="0" xr:uid="{18C35C84-246E-4236-8116-203D23EF17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2" authorId="1" shapeId="0" xr:uid="{63FBE5E3-48AC-4914-A449-FDE619B4D8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2" authorId="1" shapeId="0" xr:uid="{E9FFA913-AC5B-4CEC-8A76-BE1BFD45EA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2" authorId="1" shapeId="0" xr:uid="{45D28E21-C29C-4639-B273-BED234B8B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2" authorId="1" shapeId="0" xr:uid="{C92D77F1-3271-4C1C-A3A7-D238DE0E82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2" authorId="1" shapeId="0" xr:uid="{884229B2-42CA-4F03-ADFC-67A314D48E2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3" authorId="1" shapeId="0" xr:uid="{2415A140-4CFB-422B-A338-1D128C0D7F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3" authorId="1" shapeId="0" xr:uid="{68B2E0C9-9999-42A3-9A96-67182EE623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3" authorId="1" shapeId="0" xr:uid="{67399113-2EAE-4557-93B9-0021A8860A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3" authorId="1" shapeId="0" xr:uid="{25AC4F3E-DAF1-4AD1-AC03-F641346EEF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3" authorId="1" shapeId="0" xr:uid="{58F7EDEF-64CA-47DB-BAF2-713A6E8DDB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3" authorId="1" shapeId="0" xr:uid="{733A2C2D-2E46-4F08-9A8D-6DC96ED838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3" authorId="1" shapeId="0" xr:uid="{0623DE9F-A6D9-409A-83B7-DC4B202E4D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3" authorId="1" shapeId="0" xr:uid="{68C21B5D-646A-4F75-8F35-A4F4883C21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3" authorId="1" shapeId="0" xr:uid="{CA821824-2D72-4088-8A5E-32BD15A803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3" authorId="1" shapeId="0" xr:uid="{E75B82FC-0D89-4B0D-BEBB-D6DEE99B5D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3" authorId="1" shapeId="0" xr:uid="{E52CAF68-42F1-43B2-B1AC-C1B2335DB4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3" authorId="1" shapeId="0" xr:uid="{BB50895F-2820-47C8-A3B1-4503E8A0BE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4" authorId="1" shapeId="0" xr:uid="{797592E0-9BD3-4E42-A2F9-AFFBE2B67B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4" authorId="1" shapeId="0" xr:uid="{BDE63D9E-4F08-4888-8F30-4B6F8AF447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4" authorId="1" shapeId="0" xr:uid="{1A9A7215-C4A0-4E7A-892A-4B6A6700D8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4" authorId="1" shapeId="0" xr:uid="{40D02726-43AF-477A-A99D-5EF8AA6998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4" authorId="1" shapeId="0" xr:uid="{19303F7C-0109-4C2B-8D39-3FC092108C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4" authorId="1" shapeId="0" xr:uid="{5D90E281-B181-4FCA-BA79-A63C559575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4" authorId="1" shapeId="0" xr:uid="{3DBB5B5B-91A5-4B55-B828-2EC7CBFDFD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4" authorId="1" shapeId="0" xr:uid="{772B8C79-572B-4E99-ABA5-A703A1AF2C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4" authorId="1" shapeId="0" xr:uid="{639BE08B-DFDE-4684-B4CF-964ECB8EEC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4" authorId="1" shapeId="0" xr:uid="{56054982-701C-43DD-B451-2BC909622A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4" authorId="1" shapeId="0" xr:uid="{8C50AA5E-4B71-4AD5-A92A-8D483F8FF8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4" authorId="1" shapeId="0" xr:uid="{94D071B6-39BA-49DC-8625-A30F456F36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5" authorId="1" shapeId="0" xr:uid="{DF474E4E-CE15-4AD6-9EA2-8D9953CCE4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5" authorId="1" shapeId="0" xr:uid="{5C989836-B6F4-43E7-B0CA-DB52BDB0BA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5" authorId="1" shapeId="0" xr:uid="{8FAB9365-A3AE-4D36-AFEF-65413F4013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5" authorId="1" shapeId="0" xr:uid="{56F0B435-7044-475F-9A90-50C4B7D165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5" authorId="1" shapeId="0" xr:uid="{28575E65-79B6-498C-9E7B-EB1235D148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5" authorId="1" shapeId="0" xr:uid="{D584A784-88E0-43F6-AA0C-98CC7671E6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5" authorId="1" shapeId="0" xr:uid="{BD7A93F9-4996-4BF9-9BF0-0F0DE96D42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5" authorId="1" shapeId="0" xr:uid="{F5C6C503-D78A-4254-98F0-8BC1ACC878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5" authorId="1" shapeId="0" xr:uid="{C76E80E8-9892-49CC-B5CB-326C218BA9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5" authorId="1" shapeId="0" xr:uid="{32A77090-241E-49B1-A240-31010CAE55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5" authorId="1" shapeId="0" xr:uid="{DB1D4765-B9E8-4A28-BCF1-2C3F61A081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5" authorId="1" shapeId="0" xr:uid="{A8FBDC2D-4DF4-498B-97E2-EB93D486AB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6" authorId="1" shapeId="0" xr:uid="{51BD9BA1-B328-4F23-A874-23E935A4E5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6" authorId="1" shapeId="0" xr:uid="{1151988F-18A2-4478-9454-2C2E0FCF44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6" authorId="1" shapeId="0" xr:uid="{22771402-3A24-414D-9257-0058AD7D93E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6" authorId="1" shapeId="0" xr:uid="{6D4B2D79-A011-4702-8EB2-50DA7BF3EE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6" authorId="1" shapeId="0" xr:uid="{88817A26-E570-4693-9843-981CDC41DF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6" authorId="1" shapeId="0" xr:uid="{FD2E4210-4FEB-4230-978B-347F216288D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6" authorId="1" shapeId="0" xr:uid="{38CEBF2F-341A-41D0-806D-D7AA4C8A85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6" authorId="1" shapeId="0" xr:uid="{8CE20AB7-6C21-4BD5-A4D9-49DF50EEF3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6" authorId="1" shapeId="0" xr:uid="{7ED81338-6460-466F-B907-9BC8ECD94D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6" authorId="1" shapeId="0" xr:uid="{81BA8C94-9137-4629-A280-5EBB97DB92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6" authorId="1" shapeId="0" xr:uid="{E7C4B8E2-3ABC-42B0-95C5-33F4BE03BD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6" authorId="1" shapeId="0" xr:uid="{EA5B3ABB-85B2-45DF-BB94-3E13CD3F73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7" authorId="1" shapeId="0" xr:uid="{E044D559-3944-40E8-9B06-09F93BD0CB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7" authorId="1" shapeId="0" xr:uid="{5A9BA5C5-8FED-453B-AD44-193F2DDD65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7" authorId="1" shapeId="0" xr:uid="{443BC51F-E102-4F97-A2EF-634E885C51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7" authorId="1" shapeId="0" xr:uid="{C4C1D0D1-051D-4667-8567-2BDC057C2A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7" authorId="1" shapeId="0" xr:uid="{AC49163B-FEA0-4E7A-A3BA-209F7619B5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7" authorId="1" shapeId="0" xr:uid="{B94F6568-D611-4A2A-82FA-76897AC91B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7" authorId="1" shapeId="0" xr:uid="{CE1560ED-B125-4546-B9E1-A88CA435D4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7" authorId="1" shapeId="0" xr:uid="{57B3F7A5-5AB4-4F63-ABA4-3008F23944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7" authorId="1" shapeId="0" xr:uid="{BE7C2EA4-1989-4C45-A66D-C5D66B801D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7" authorId="1" shapeId="0" xr:uid="{4120762E-60A8-4CD2-8A07-D941F50187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7" authorId="1" shapeId="0" xr:uid="{62485074-8EC9-416B-9D25-462B9924A9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7" authorId="1" shapeId="0" xr:uid="{426B97F8-2437-493E-814A-956D53C90A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8" authorId="1" shapeId="0" xr:uid="{E3B8604E-90AA-4560-8F96-D49632CAF1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8" authorId="1" shapeId="0" xr:uid="{0996957F-2C7E-43DA-9D22-5EA15F39E1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8" authorId="1" shapeId="0" xr:uid="{7020FEAC-3FBE-47BD-95E1-A294708CB3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8" authorId="1" shapeId="0" xr:uid="{2B79E517-6AD7-4C46-AFA0-94BE5484B5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8" authorId="1" shapeId="0" xr:uid="{3A75BFE9-D1CC-4FA7-AD19-CF076C8100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8" authorId="1" shapeId="0" xr:uid="{FF10D952-24F5-47B0-A441-85A13CD0D1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8" authorId="1" shapeId="0" xr:uid="{5BECB9D5-C082-4A96-BBA5-D23A832E8F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8" authorId="1" shapeId="0" xr:uid="{0963F03D-779E-4488-9959-3CDF733A2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8" authorId="1" shapeId="0" xr:uid="{801D0ED9-DF46-4D6C-BBC8-24E0421917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8" authorId="1" shapeId="0" xr:uid="{F591E122-D639-4B62-B182-51807F1B7F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8" authorId="1" shapeId="0" xr:uid="{B3BE0324-BF0F-4B7E-8B7E-11E9C4FA8E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8" authorId="1" shapeId="0" xr:uid="{F5ED6942-EF72-4361-B2C5-4D4977413F2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59" authorId="1" shapeId="0" xr:uid="{4D75753C-DDED-4BCF-840D-68FF75C05A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59" authorId="1" shapeId="0" xr:uid="{DF10E1E6-C58D-4382-8E2D-73371F91BB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59" authorId="1" shapeId="0" xr:uid="{F86065CA-1525-4C8D-8E99-39A6F4BF87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59" authorId="1" shapeId="0" xr:uid="{1EA40E8E-00B4-4AB6-8B05-5991A27DB4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59" authorId="1" shapeId="0" xr:uid="{E7D196AB-2C9F-4708-BE8E-C4DCD4EB69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59" authorId="1" shapeId="0" xr:uid="{01997E5C-5D00-4FAC-A3AB-39DEC3C4D7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59" authorId="1" shapeId="0" xr:uid="{DA63CD1B-C143-4A1C-81DB-7BF63C028B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59" authorId="1" shapeId="0" xr:uid="{AD01D8DD-58ED-472A-A617-AEB38DF2B3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59" authorId="1" shapeId="0" xr:uid="{FC71D31C-AB8E-499A-9319-1B14FE0557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59" authorId="1" shapeId="0" xr:uid="{81666936-7C4A-4095-A14C-C2958F6664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59" authorId="1" shapeId="0" xr:uid="{64F83513-D57E-4299-88EC-E9DCC1AA82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59" authorId="1" shapeId="0" xr:uid="{924E45D9-6346-4942-91D2-246F295C60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0" authorId="1" shapeId="0" xr:uid="{81EEBE82-86E8-4DAC-885B-083014DC01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0" authorId="1" shapeId="0" xr:uid="{D7378485-ED97-462A-BE84-49310434B8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0" authorId="1" shapeId="0" xr:uid="{ABEDBD84-B1D9-4639-B009-953F48B7B0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0" authorId="1" shapeId="0" xr:uid="{D408190B-C017-47CB-B687-F6068A4BB0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0" authorId="1" shapeId="0" xr:uid="{C7E3617F-3503-4DD8-8868-7C066454F1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0" authorId="1" shapeId="0" xr:uid="{234134D7-B212-4383-9EB9-633ABF2081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0" authorId="1" shapeId="0" xr:uid="{05176484-1191-4A64-991C-90652462B9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0" authorId="1" shapeId="0" xr:uid="{B99ABE15-B4AA-432E-8D2C-B5C27D0720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0" authorId="1" shapeId="0" xr:uid="{EEC9A394-1947-46B3-82A8-B69BE3C59E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0" authorId="1" shapeId="0" xr:uid="{AA69555D-A812-4871-A0C4-01AC55C7D9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0" authorId="1" shapeId="0" xr:uid="{185D0A05-3A19-4319-A9DE-5D47A52FC3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0" authorId="1" shapeId="0" xr:uid="{B0B96757-BE3F-4D91-83B0-454F34EBEB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1" authorId="1" shapeId="0" xr:uid="{09E9118F-D5EF-4EB4-B491-663201A26D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1" authorId="1" shapeId="0" xr:uid="{0AAB93A8-6F43-4714-B577-A38532BAA6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1" authorId="1" shapeId="0" xr:uid="{30A78B68-55A6-4EEB-BC58-258256D9B3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1" authorId="1" shapeId="0" xr:uid="{02C86965-73CF-4CF4-9FD4-1EF3886F84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1" authorId="1" shapeId="0" xr:uid="{8E4E000C-5328-459E-8A57-9C48D65861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1" authorId="1" shapeId="0" xr:uid="{4224FF9A-C2F5-4DCB-AA7A-5B441ED7ED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1" authorId="1" shapeId="0" xr:uid="{81165446-4FE2-4285-987A-6B64CB8D0A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1" authorId="1" shapeId="0" xr:uid="{F9B1DC2C-F746-49BC-A508-7424B2CD3E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1" authorId="1" shapeId="0" xr:uid="{8E60D0A7-7194-4317-AA22-D11C41AD7D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1" authorId="1" shapeId="0" xr:uid="{089315DB-B5F9-4D16-9EF6-C2796EACC0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1" authorId="1" shapeId="0" xr:uid="{58F5E604-1151-4714-993F-E585D47B41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1" authorId="1" shapeId="0" xr:uid="{0CA85C34-2F22-4230-B14B-FA2456C2D1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2" authorId="1" shapeId="0" xr:uid="{CB325523-C6D4-43DE-8209-81A8DB3ED2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2" authorId="1" shapeId="0" xr:uid="{1976E6E3-3063-49FD-9E45-08752D1C8F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2" authorId="1" shapeId="0" xr:uid="{B8DC2F4E-6A8C-4B89-B521-74F8F1072C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2" authorId="1" shapeId="0" xr:uid="{59F74230-C08F-4600-83D6-C5F8F13EBE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2" authorId="1" shapeId="0" xr:uid="{E84FEA6F-B55F-4A33-9FE1-CA01284FD0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2" authorId="1" shapeId="0" xr:uid="{78BCEEF7-7582-4D3E-BDBD-5A4EFE0301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2" authorId="1" shapeId="0" xr:uid="{42A7ABDD-1F21-4545-92CA-9B5EC84614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2" authorId="1" shapeId="0" xr:uid="{B2FFB451-4BAC-4847-9897-032ADA3EF6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2" authorId="1" shapeId="0" xr:uid="{9260B668-045D-47FB-99F2-E1C985A6CC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2" authorId="1" shapeId="0" xr:uid="{6CA65A9F-6A0A-4AAB-889E-BEAAA90B2BF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2" authorId="1" shapeId="0" xr:uid="{8FD1BBCC-3ABD-4A6C-B1A7-31955035D7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2" authorId="1" shapeId="0" xr:uid="{B8A1E811-A37A-4A73-A61D-75278A1D6B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3" authorId="1" shapeId="0" xr:uid="{076A984E-DABA-4723-9CB0-D2235649CB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3" authorId="1" shapeId="0" xr:uid="{5637D057-24A3-4302-A863-6714462379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3" authorId="1" shapeId="0" xr:uid="{2C616912-D784-4227-8C10-4C792B67E5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3" authorId="1" shapeId="0" xr:uid="{066FBA74-189B-4897-BF9D-17436DAE4B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3" authorId="1" shapeId="0" xr:uid="{EC42B15D-854C-4C78-92C8-C4C0988FC4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3" authorId="1" shapeId="0" xr:uid="{BBB42AF6-6BC8-42AD-B364-3DA4565890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3" authorId="1" shapeId="0" xr:uid="{8450B09E-035F-438A-B846-D9DD3EB60D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3" authorId="1" shapeId="0" xr:uid="{7B126E30-FB5C-465E-B72B-1C233EB3EA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3" authorId="1" shapeId="0" xr:uid="{79FAF412-3F5E-4023-A7C5-6CEC780D10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3" authorId="1" shapeId="0" xr:uid="{4443E1A3-C983-4C2A-8E95-3269A95A3F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3" authorId="1" shapeId="0" xr:uid="{CDE2270C-3345-4EDA-B86A-73E46DE756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3" authorId="1" shapeId="0" xr:uid="{2351F190-4669-4B33-ABE1-BCEC8FC86D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4" authorId="1" shapeId="0" xr:uid="{D9D7348D-11B9-4221-8D2D-7883B4F4A4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4" authorId="1" shapeId="0" xr:uid="{2EEE689D-4F43-4186-AAA6-EEEF62AFCE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4" authorId="1" shapeId="0" xr:uid="{7A16EF02-530A-4ABC-B59D-5145066FA2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4" authorId="1" shapeId="0" xr:uid="{9E366E97-9565-4ED6-8238-ED7B817C11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4" authorId="1" shapeId="0" xr:uid="{8F0EA888-7702-4F15-9C5F-4B99FE1296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4" authorId="1" shapeId="0" xr:uid="{071DD3CE-BF87-47DD-A71B-058195252A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4" authorId="1" shapeId="0" xr:uid="{C140D105-42C8-46CB-9F53-F57086FD1A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4" authorId="1" shapeId="0" xr:uid="{8C909779-4C8F-42E8-AD9F-88407F9C91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4" authorId="1" shapeId="0" xr:uid="{3C0A5A25-1281-4E7B-93C1-CB8EE59AB5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4" authorId="1" shapeId="0" xr:uid="{3381BAF8-6A44-4E2E-9259-E23797A8CF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4" authorId="1" shapeId="0" xr:uid="{D4DCE6A3-C199-4F78-AC71-C2310FEB95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4" authorId="1" shapeId="0" xr:uid="{78ADD4AE-6425-4E9A-A7D8-F1E82233AA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5" authorId="1" shapeId="0" xr:uid="{3D13AC20-0557-4233-82BF-2C9DF2ADD9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5" authorId="1" shapeId="0" xr:uid="{18E24A00-F8A5-4EBA-97CE-2FA0E813A4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5" authorId="1" shapeId="0" xr:uid="{A9BB5254-85CC-4433-8EE0-4EB0C56BD0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5" authorId="1" shapeId="0" xr:uid="{E73DEE25-72A7-499B-B2AA-8AEF1384C8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5" authorId="1" shapeId="0" xr:uid="{C26AE02E-99F5-46FA-84EE-5BBA78DFBC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5" authorId="1" shapeId="0" xr:uid="{A6C6853A-C05F-4643-A279-CD0271C382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5" authorId="1" shapeId="0" xr:uid="{3A43445A-3CD5-4CD0-B9A5-D611F9E435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5" authorId="1" shapeId="0" xr:uid="{F786342C-B486-4AAA-8DCC-0B05712107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5" authorId="1" shapeId="0" xr:uid="{FF008A35-1C01-43A5-A9AF-D2B453E2A6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5" authorId="1" shapeId="0" xr:uid="{139A3C3F-6FF0-46BD-BB36-C16D175BFE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5" authorId="1" shapeId="0" xr:uid="{19053DAF-C6CC-4123-BCE2-32D30919C9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5" authorId="1" shapeId="0" xr:uid="{6FC5DEFC-2D06-4923-905E-74B5935A43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6" authorId="1" shapeId="0" xr:uid="{276A3C5D-47B8-47DB-8CF1-CABC88A104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6" authorId="1" shapeId="0" xr:uid="{A2C31AA7-9F94-4217-8386-405BD5009A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6" authorId="1" shapeId="0" xr:uid="{CBD417AB-6B53-4FAC-96B3-81E1A946C9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6" authorId="1" shapeId="0" xr:uid="{DA2674E8-82F5-48A8-BBEF-54978E41F7B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6" authorId="1" shapeId="0" xr:uid="{35C9DE21-9E0E-4627-AEB7-F138EA9E74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6" authorId="1" shapeId="0" xr:uid="{DE6234EC-0645-4973-8B62-1BAFACF7B4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6" authorId="1" shapeId="0" xr:uid="{47BE3A2F-8E94-4D51-9B3D-A9ECA5D2A0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6" authorId="1" shapeId="0" xr:uid="{00909F01-0AD3-4745-8DD3-ABFA0FFB43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6" authorId="1" shapeId="0" xr:uid="{CF1F4D8F-6E2B-4FFC-B5B1-D94A48B164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6" authorId="1" shapeId="0" xr:uid="{1807684B-9EAA-4B51-BDE0-55174C51F1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6" authorId="1" shapeId="0" xr:uid="{BF6CDE5D-8637-4A5D-88A2-9CD37061BF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6" authorId="1" shapeId="0" xr:uid="{EE51591B-7A14-49D2-824E-CCB07AA792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7" authorId="1" shapeId="0" xr:uid="{1436D370-5390-40C4-953B-C6C93AB7D4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7" authorId="1" shapeId="0" xr:uid="{8E99A016-6AA5-448A-8948-C6FCAF9B37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7" authorId="1" shapeId="0" xr:uid="{EE04871C-6F74-4139-8E18-CBE3A5103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7" authorId="1" shapeId="0" xr:uid="{78BAC88F-01DA-413D-A80D-57A2AE084E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7" authorId="1" shapeId="0" xr:uid="{771853FE-A111-4C9A-A694-6156CF6587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7" authorId="1" shapeId="0" xr:uid="{785D208A-4F09-47B4-986A-499CCA417A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7" authorId="1" shapeId="0" xr:uid="{FC1EE549-1F0E-4687-A4AA-17282398DE1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7" authorId="1" shapeId="0" xr:uid="{FE0D9402-0502-4131-BA73-AF1E5091CE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7" authorId="1" shapeId="0" xr:uid="{B3DF43AB-1533-4764-89DC-1CF7B8E861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7" authorId="1" shapeId="0" xr:uid="{3A0EEE07-17A4-449D-B676-858242896E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7" authorId="1" shapeId="0" xr:uid="{A0464AAB-E937-4396-9009-D3A61E48832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7" authorId="1" shapeId="0" xr:uid="{E0ECCAA8-A88C-4B5A-B1BB-3CA88C4771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8" authorId="1" shapeId="0" xr:uid="{FB7F7A2F-CECD-4F86-8A98-9342DD5FAF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8" authorId="1" shapeId="0" xr:uid="{00A47AA4-09D2-4E58-8A37-1975C4C5DD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8" authorId="1" shapeId="0" xr:uid="{AD5F73A6-1D64-48C7-A4E2-FD1100D6FB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8" authorId="1" shapeId="0" xr:uid="{1E1B11C5-332A-4473-AD1F-98AB18E32D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8" authorId="1" shapeId="0" xr:uid="{6B5ABE6B-DF9D-44DA-8993-54755877E21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8" authorId="1" shapeId="0" xr:uid="{87345C28-DAE7-4796-8EA7-A6DA70DDAF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8" authorId="1" shapeId="0" xr:uid="{B1571FE8-52BC-41B6-B069-62BCE62ACE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8" authorId="1" shapeId="0" xr:uid="{F3EA0718-1109-438B-B1D2-0DAC5BCBB1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8" authorId="1" shapeId="0" xr:uid="{08596FA7-DB31-4C96-B2C7-7841D4DDE0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8" authorId="1" shapeId="0" xr:uid="{BEDED8D8-FC82-463E-9F08-369EF09FE3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8" authorId="1" shapeId="0" xr:uid="{33C6AD3B-8652-4DDF-998B-5D4C5D0DA0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8" authorId="1" shapeId="0" xr:uid="{B3E1E28F-05CA-4C51-8BAD-5B0B09A45C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69" authorId="1" shapeId="0" xr:uid="{584B1A92-AF82-4B22-9D80-552CC3B32B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69" authorId="1" shapeId="0" xr:uid="{E169313A-A72D-4346-81AA-C7A474E5C6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69" authorId="1" shapeId="0" xr:uid="{2D871080-28C5-4208-8692-B70EF49D0E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69" authorId="1" shapeId="0" xr:uid="{EC94F975-E41B-4B2D-B176-260F9F3DCB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69" authorId="1" shapeId="0" xr:uid="{B44EF326-0891-4473-8916-25DDDC2A2E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69" authorId="1" shapeId="0" xr:uid="{C172A13B-C859-45C9-A6CA-CF9BF874A0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69" authorId="1" shapeId="0" xr:uid="{55B0C2F9-2F48-46AB-B77A-4EC7FF4495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69" authorId="1" shapeId="0" xr:uid="{879189D8-FEE6-47F1-A1FD-027045F1F6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69" authorId="1" shapeId="0" xr:uid="{49520BAA-84F2-420B-B367-72C81E2799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69" authorId="1" shapeId="0" xr:uid="{7603A010-C6EC-446F-B786-BBA437C8083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69" authorId="1" shapeId="0" xr:uid="{BD75680B-F60C-474E-AF8F-B459B2C605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69" authorId="1" shapeId="0" xr:uid="{48719C76-8A44-46B5-926B-2FC25FE792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88FB839B-9437-42EC-8EAC-48D4F4CE25AD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450D07B1-DD1F-44B2-9476-BB5CA35F3F2F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F09B096F-E808-4013-B50F-FE65D69AA4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029407C9-FF07-48A0-9955-F5A23D88F6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09812D56-9005-4A70-8D50-E5716CDE71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7" authorId="1" shapeId="0" xr:uid="{794C4971-0F73-47CD-969E-BBCD7C8DB0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7" authorId="1" shapeId="0" xr:uid="{D5BAAD58-6918-4769-A578-E2DCC2C9E9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7" authorId="1" shapeId="0" xr:uid="{5E5CF143-8E5C-462C-8781-1F2069FE0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330D842F-FA23-4D20-A82C-B4F42580D6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9C460699-B63D-4993-93E0-1FE2E8F171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49A83754-EA81-4B86-AC52-DC380A1332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4CA38DB7-F05F-4835-AD96-47DBFD0FC3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7" authorId="1" shapeId="0" xr:uid="{CEFC3325-EA0C-471B-8140-8D644DCAE2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7" authorId="1" shapeId="0" xr:uid="{9EF70199-757C-4DA6-A1EE-373D4849CC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3F390CAD-5C3C-4712-A914-9E8C2B842B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98D283E1-9BFB-477A-8B4F-A2D7561F98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693D9E07-113C-4BFC-9346-70739892E9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8" authorId="1" shapeId="0" xr:uid="{5B46F07B-8BF2-48FF-BD15-EE4D6B6FF3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8" authorId="1" shapeId="0" xr:uid="{91C420FD-FB5E-43A2-AEB4-AD62729A25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8" authorId="1" shapeId="0" xr:uid="{9B36FE11-7820-4DFF-BE79-092AAEE3FF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BA284E13-7DF4-4D8D-8AC4-AD0C53674A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8134199B-018E-4CE6-B631-E2114D4D91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BF16A1D2-9799-4D01-8F97-14E508224A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AB6CBFBF-4CBA-48BD-8E6E-B275C87623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8" authorId="1" shapeId="0" xr:uid="{87B0E3A9-CAF7-495E-AD47-812489EEF4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8" authorId="1" shapeId="0" xr:uid="{F875F82D-F03F-48F4-AD32-C2870F7282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0626B78C-D446-4050-807D-5604D83ED9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4FD94FA8-008E-4AE2-8E44-783B3F2E6A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4D5C579F-7C28-40C3-9A3F-F59186C105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9" authorId="1" shapeId="0" xr:uid="{C3A11D2E-A5E0-4FFC-803D-DDC7DCEA1F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9" authorId="1" shapeId="0" xr:uid="{D72141D5-CF08-4C85-BB4B-3FC1D887FB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9" authorId="1" shapeId="0" xr:uid="{7E539783-048F-4247-A667-E9B87C247E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550567A7-3700-4007-B161-DF97DEF234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8B691288-A47A-41E2-A9C4-363F8A7091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F6E2E445-8623-4A3D-9D7F-52AA402336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AFFE7D67-7595-4504-9D28-F8A6F1EBF0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9" authorId="1" shapeId="0" xr:uid="{2F9EB739-22BD-4B54-9BA1-2E77932007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9" authorId="1" shapeId="0" xr:uid="{CA07AE4B-DBFA-4D16-B1A0-3CDA136BDF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85967A1C-A694-4DAE-A132-8AA5F98249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295A8A15-FAF1-4086-9F1C-7C79941A99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C243C14B-EE91-4975-BF34-978C5B2F474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3" authorId="1" shapeId="0" xr:uid="{4FAC24E0-00D9-4FB3-8035-B6862E099F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3" authorId="1" shapeId="0" xr:uid="{7560D762-9BA7-4D21-841E-C34242B671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3" authorId="1" shapeId="0" xr:uid="{36712B7A-2FD9-4B83-8A3A-7DBC1CE60D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FB3D7A73-8DFE-484C-AB70-94AE7FA3D0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materiálu) byl zaúčtován na účet 542 + se správným datem</t>
        </r>
      </text>
    </comment>
    <comment ref="P13" authorId="1" shapeId="0" xr:uid="{A2A232BE-63C6-48F3-8CCF-E6CA93DE64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486DC719-FB37-4722-91B8-EE40D1DF35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24209501-0E69-4439-A878-C5E60DB8E9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3" authorId="1" shapeId="0" xr:uid="{388ABD92-EA04-42AE-8AC4-480625B361D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3" authorId="1" shapeId="0" xr:uid="{C4086F61-ABB2-4690-A387-FC0C7ED769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F62926E3-B21F-4EA8-A5A5-1C3D4ADCAA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F21CD88C-D00B-4BEF-9ABA-66BF226F13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F73A91E9-5C4D-465E-8649-8909B948E3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7" authorId="1" shapeId="0" xr:uid="{C3FA9AA2-8716-4145-8A29-B8F86F4123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7" authorId="1" shapeId="0" xr:uid="{A136C076-904D-4670-ADD4-425A52D276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7" authorId="1" shapeId="0" xr:uid="{9B43D9BE-7162-428A-B751-DE7AC4522D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E9CA0CF6-1CB7-483B-9E4E-EE7B236C689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7" authorId="1" shapeId="0" xr:uid="{733AC0E8-3B73-4EC5-9B7C-AADC5DB86A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0BCB49D2-0F66-4294-A3DD-8706291735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A131C9D7-2747-47D8-BB3E-A6795EE50E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7" authorId="1" shapeId="0" xr:uid="{46048A80-F14C-4391-8412-CAA7630E581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7" authorId="1" shapeId="0" xr:uid="{EDD8D3AF-2492-4317-93BE-EF1070E3C7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8" authorId="1" shapeId="0" xr:uid="{B7C8AAFC-B36A-4C2B-B99F-853503658F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8" authorId="1" shapeId="0" xr:uid="{DFE9F7A8-6C15-45B6-8178-04D2FE65EC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8" authorId="1" shapeId="0" xr:uid="{F8BCC661-8C95-4FF5-8F09-3ED91114F0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8" authorId="1" shapeId="0" xr:uid="{B0FA2D01-5359-4145-91BB-E2885E0A7F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8" authorId="1" shapeId="0" xr:uid="{8F624B22-B447-4ABF-AB55-D7C21BE15E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8" authorId="1" shapeId="0" xr:uid="{65A945ED-2C14-42D1-A4DA-4F39846BE4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8" authorId="1" shapeId="0" xr:uid="{B57B37E9-89CE-49A3-847B-2AAD49B159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8" authorId="1" shapeId="0" xr:uid="{E685CC39-79E2-40A4-AEB0-8FD105BF35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8" authorId="1" shapeId="0" xr:uid="{734D5959-8E5D-4DDC-8CE4-EBB56129CE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8" authorId="1" shapeId="0" xr:uid="{F0BE65E5-0DA2-489E-9B53-2D14C6AD8D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8" authorId="1" shapeId="0" xr:uid="{C6D67672-2CC3-4CD5-9469-1364782955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8" authorId="1" shapeId="0" xr:uid="{F4B4AD90-18D6-4911-BF24-EC0ED67B4A2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9" authorId="1" shapeId="0" xr:uid="{0E148F7D-1C48-4881-B437-4E9D07DE56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9" authorId="1" shapeId="0" xr:uid="{FE05B752-CBF3-4C9B-8D7D-309059714A0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9" authorId="1" shapeId="0" xr:uid="{B61A8A3E-B9E3-48B2-A243-5AEA27DAF2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9" authorId="1" shapeId="0" xr:uid="{33EA08D1-F24B-4E0E-B63C-BA2A769B22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9" authorId="1" shapeId="0" xr:uid="{1DD6F392-542B-417F-BB77-751C1305FF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9" authorId="1" shapeId="0" xr:uid="{F4052E2D-E662-4C18-AE2E-4BCE02B3445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9" authorId="1" shapeId="0" xr:uid="{39A4CDC1-2179-4EAF-9010-03EB3338FA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9" authorId="1" shapeId="0" xr:uid="{03F278F8-3BDD-4DB6-8525-020F260D8B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9" authorId="1" shapeId="0" xr:uid="{B03880EC-5A8F-418F-860A-935D7BF587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9" authorId="1" shapeId="0" xr:uid="{D5907BED-EB33-4839-9EFB-E4618FDF8A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9" authorId="1" shapeId="0" xr:uid="{290DB87F-5083-4FFF-800B-2D2F8EB25C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9" authorId="1" shapeId="0" xr:uid="{A5C9FB73-FA59-4AB9-AE40-2CF0B522C2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0" authorId="1" shapeId="0" xr:uid="{1C30A7E9-9E45-4B9B-B4CF-08AE27DD7A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0" authorId="1" shapeId="0" xr:uid="{6D578307-DF9F-4A23-987C-B1DA60B427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0" authorId="1" shapeId="0" xr:uid="{A78109C8-C2D0-4BD1-819B-69848A2CD4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0" authorId="1" shapeId="0" xr:uid="{E561DD93-0BC6-4743-8601-31B5AE4528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0" authorId="1" shapeId="0" xr:uid="{509655F8-1F36-4E21-856A-1958A05505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0" authorId="1" shapeId="0" xr:uid="{ACF79B31-EB19-4CE5-9E51-75ACC26010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0" authorId="1" shapeId="0" xr:uid="{0B1F39FE-5708-4224-9FCF-8AA02071F2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0" authorId="1" shapeId="0" xr:uid="{BF5E2C5D-6D89-4B1F-B9EF-F8A0190F88E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0" authorId="1" shapeId="0" xr:uid="{D836C350-09CE-4B0D-BF75-9B2A53953C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0" authorId="1" shapeId="0" xr:uid="{31648ECF-7DEA-44EC-9267-1ED19F4B18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0" authorId="1" shapeId="0" xr:uid="{4D6B1637-78CF-442C-A990-EEEC6B637F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0" authorId="1" shapeId="0" xr:uid="{EB1778B4-54EA-4807-9D88-4AC1ECD93A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1" authorId="1" shapeId="0" xr:uid="{DB203F66-30D8-41FD-A401-78E8AAC8A34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1" authorId="1" shapeId="0" xr:uid="{E460C4FD-D2E3-40A3-8864-7109FA20FF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1" authorId="1" shapeId="0" xr:uid="{E7723574-E0ED-461D-ADE5-824A7746F1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1" authorId="1" shapeId="0" xr:uid="{CE3B2B56-C7BE-44E8-84D2-61B8FFE2C6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1" authorId="1" shapeId="0" xr:uid="{F3F301CF-DE6F-4CC0-AC3A-C8AA354579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1" authorId="1" shapeId="0" xr:uid="{D9D5CAF4-FED1-4D42-B7F4-DC9A0D46D2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1" authorId="1" shapeId="0" xr:uid="{B34F1A42-00C8-47BD-8665-3E0E8E8BE9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1" authorId="1" shapeId="0" xr:uid="{36765D3F-F447-4F0F-8288-F953B05BC9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1" authorId="1" shapeId="0" xr:uid="{5A22D41C-A226-46B3-A42F-282D652644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1" authorId="1" shapeId="0" xr:uid="{4314177B-AF57-4A6A-9E18-01F2B18FFA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1" authorId="1" shapeId="0" xr:uid="{973D84A4-EA9B-45D7-9B8F-74EFC85E27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1" authorId="1" shapeId="0" xr:uid="{DA4222C1-4C0E-4A66-BEBB-2BE98003693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2" authorId="1" shapeId="0" xr:uid="{FE0F7E78-CFBD-4C08-845E-1B08B946AC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2" authorId="1" shapeId="0" xr:uid="{66DF3BB0-70DD-4B8E-9E93-A669332955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2" authorId="1" shapeId="0" xr:uid="{A3AEE30C-D3FB-4519-943C-6672D981C7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2" authorId="1" shapeId="0" xr:uid="{592E871F-81C6-45AB-84E9-DB696BBEF0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2" authorId="1" shapeId="0" xr:uid="{A160CF1A-32EA-44C0-9194-3BFCFE2F608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2" authorId="1" shapeId="0" xr:uid="{77713B5D-13A0-4820-90DD-01EF190E26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2" authorId="1" shapeId="0" xr:uid="{273845C6-F8DF-4603-8C24-EA9A3D639D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2" authorId="1" shapeId="0" xr:uid="{BE91A614-B910-4147-AEBA-B8C792B1F64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2" authorId="1" shapeId="0" xr:uid="{C1EBCD95-063C-45FA-A1AB-A1814542996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2" authorId="1" shapeId="0" xr:uid="{EA188268-8031-4B12-8D79-12B114BFA4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2" authorId="1" shapeId="0" xr:uid="{C4B1D10D-CBA8-4BE1-B07F-B0A31287D9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2" authorId="1" shapeId="0" xr:uid="{6A04C643-6C17-4ABF-99B2-F85B80A381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1684E40E-D417-4D97-9C1F-2D18049323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F1DDA081-7C62-4B27-A7D0-CDF3FD46D2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970C7449-5C56-4122-94FB-CE5F14CA2A1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3" authorId="1" shapeId="0" xr:uid="{A2982DBE-2018-4FE1-BB04-B27A46CB3B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3" authorId="1" shapeId="0" xr:uid="{541A11FD-D9F2-4F02-9C18-09612F2CED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3" authorId="1" shapeId="0" xr:uid="{50F3F451-8511-4E7C-A8AA-995584E2C2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420F7CDC-6643-4726-A144-7CB37678AC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3" authorId="1" shapeId="0" xr:uid="{0F894BFB-1DDC-48C0-AB85-A4FE2E330B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C31A3440-9CF9-4987-8897-5FD4AD7918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5CFAE36F-5A73-4CDE-87A1-BF3862377A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3" authorId="1" shapeId="0" xr:uid="{99DB18E5-F19B-400A-9D14-FB2631ABEE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3" authorId="1" shapeId="0" xr:uid="{87466880-9887-4C5E-9840-CA4321BA96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82A434CD-C726-4486-B9B5-A2119207B60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D1A71859-2CA1-425D-9250-5C1E3D5490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29058437-9AA6-4598-82CC-7E64FE53962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4" authorId="1" shapeId="0" xr:uid="{24D56364-9D8D-4345-90D9-B5D7618D90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4" authorId="1" shapeId="0" xr:uid="{03475902-2C4B-4A86-829E-861D03DDDF8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4" authorId="1" shapeId="0" xr:uid="{05977C75-F48A-406E-8E43-AE411C3BB7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414B107A-65D0-4989-AE82-4C0F714808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4" authorId="1" shapeId="0" xr:uid="{104A4468-D97D-4372-BA37-77774B2B80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83DC82E6-343E-42C7-A0A7-2B2681788B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B184A033-4A65-4AE3-A25B-E7041A5460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4" authorId="1" shapeId="0" xr:uid="{5583C73A-CC82-41D3-8062-577CF044D3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4" authorId="1" shapeId="0" xr:uid="{4F2548DB-0B74-4115-B2FE-65147A1137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2CBF7B60-9965-466C-AEA2-0A5C81CEE2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A384E080-4A11-497C-B934-A954810E2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EEE320EF-ABAD-4B9F-A3CB-D3A235C958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5" authorId="1" shapeId="0" xr:uid="{E95A08E5-427A-419C-BBC1-EA75C270E0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5" authorId="1" shapeId="0" xr:uid="{65CFBCE7-CE8A-4EF1-938A-6FF9F2D65D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5" authorId="1" shapeId="0" xr:uid="{DEEB4ED7-F7EA-4614-84CC-AE1893680A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42DC33F2-E6B1-4CD2-B6C9-48B10DC8C1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5" authorId="1" shapeId="0" xr:uid="{DF3E0015-1185-4104-BE7C-16678F2401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6EC8295A-6CB9-4F96-BDB1-4CBA918279F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58F58808-021D-47C7-837D-C36A01DBA5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5" authorId="1" shapeId="0" xr:uid="{78CA14B9-967A-4BAD-9522-A09FD997992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5" authorId="1" shapeId="0" xr:uid="{9CBE54BE-6B29-4615-964D-255A8AC013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A1D476EE-BF29-4C29-9A02-A0ACD2F66B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E28DE94A-9EC9-43A7-8652-0CE39A3E9FC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4DF1BCD7-ED9F-4213-9700-E65A9AFD96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6" authorId="1" shapeId="0" xr:uid="{0171B1F7-16E7-4FFA-BC00-0F78D39C25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6" authorId="1" shapeId="0" xr:uid="{57062586-5831-4FA7-ACAE-FE43E98F194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6" authorId="1" shapeId="0" xr:uid="{6DDDF788-996C-4854-A96E-67B2E50362C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3BD78060-EBB6-4B50-9B15-8A39A74C5A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6" authorId="1" shapeId="0" xr:uid="{4F71492F-CB90-4FD6-87DB-E12AAF66F5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C57E15FF-783E-4028-A78B-B0683C8502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29D5D838-FFA9-4469-9F5D-FCBE9C3185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6" authorId="1" shapeId="0" xr:uid="{344A027F-7F43-42BE-B9C3-F2023CB6E7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6" authorId="1" shapeId="0" xr:uid="{F47BD081-8BD6-406F-9E78-DF1907B3071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7" authorId="1" shapeId="0" xr:uid="{5C4EA41B-D7F9-401B-866C-10E0E797BE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7" authorId="1" shapeId="0" xr:uid="{A777A873-EA20-42A1-969F-B4EA9D8769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7" authorId="1" shapeId="0" xr:uid="{D4D079BA-F8B6-496C-AA53-035CA1E283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7" authorId="1" shapeId="0" xr:uid="{51F1E4A5-A37C-437D-9EC8-12F5C0A6B2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7" authorId="1" shapeId="0" xr:uid="{07FC2CD2-431C-4B7F-8B73-6C1100024B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7" authorId="1" shapeId="0" xr:uid="{68488ADE-0F9D-48EC-BE1B-562322183E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7" authorId="1" shapeId="0" xr:uid="{7E5F9CA8-8F9E-4FBC-89ED-6B07B3B26E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7" authorId="1" shapeId="0" xr:uid="{0E45118D-00D5-47C0-AC88-C1CCF3ED06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7" authorId="1" shapeId="0" xr:uid="{9BE6D703-CCFC-44B2-A839-AD05A0EA3B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7" authorId="1" shapeId="0" xr:uid="{3C425F79-F6E6-49C6-A8A7-CC885234F3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7" authorId="1" shapeId="0" xr:uid="{2FFE0A7D-EE1F-4A5C-8D4F-7614AA3887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7" authorId="1" shapeId="0" xr:uid="{49024DA6-6DA5-4145-9A87-1BC1AEB179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8" authorId="1" shapeId="0" xr:uid="{D90B1FB6-3A0B-4E6D-8661-AE014F4899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8" authorId="1" shapeId="0" xr:uid="{5BA5A377-24E2-4F26-B113-796529C529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8" authorId="1" shapeId="0" xr:uid="{253BBBC9-B43E-4502-A0A0-77749ED7B9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8" authorId="1" shapeId="0" xr:uid="{7026031D-4210-48E4-B165-0768F14A35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8" authorId="1" shapeId="0" xr:uid="{743327F9-30A3-4569-988A-2576D11109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8" authorId="1" shapeId="0" xr:uid="{01E51796-F7BF-4C10-9151-FDE346B37C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8" authorId="1" shapeId="0" xr:uid="{24BB3827-7E4C-4545-92F8-7C6BA8648F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8" authorId="1" shapeId="0" xr:uid="{7F5A9920-ABB0-4B5B-A8AD-02A9154F547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8" authorId="1" shapeId="0" xr:uid="{E32186B0-74EF-4D0B-9720-BE9276D39A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8" authorId="1" shapeId="0" xr:uid="{8F8B2CA9-AEA4-4EBB-8AF3-DA79CAEF07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8" authorId="1" shapeId="0" xr:uid="{A7A8292A-5E06-4018-A5D3-97AAEDBFD6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8" authorId="1" shapeId="0" xr:uid="{4E9C1A49-27F5-403C-8797-D5F1BC225A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9" authorId="1" shapeId="0" xr:uid="{69676F07-2397-45CF-B436-FA3392E3879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9" authorId="1" shapeId="0" xr:uid="{35AB29AE-D8DA-4FBC-A475-CBB4289456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9" authorId="1" shapeId="0" xr:uid="{3846DD38-F58C-4D00-BBC8-3F57961CA8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29" authorId="1" shapeId="0" xr:uid="{82BC4C26-243D-43A7-9BD1-FBC96641A1E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29" authorId="1" shapeId="0" xr:uid="{1785F94F-D140-4B43-B29E-15742FD822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29" authorId="1" shapeId="0" xr:uid="{0F8DEFC6-B517-412F-952A-9EF275D4F4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9" authorId="1" shapeId="0" xr:uid="{D0E0E738-08E1-45C8-8F98-8D5EE2E8DD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9" authorId="1" shapeId="0" xr:uid="{3273E467-FF21-4CCF-ACEE-18200E934C3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9" authorId="1" shapeId="0" xr:uid="{8C5760F5-CF52-47BA-BA4A-B390130A7CD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9" authorId="1" shapeId="0" xr:uid="{069A30F1-CAFA-4D82-A458-A25C326145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29" authorId="1" shapeId="0" xr:uid="{2A84F409-4508-45E0-9B0F-95CCFC7974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29" authorId="1" shapeId="0" xr:uid="{F089456F-39BE-4DD9-B089-6F31E93846B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0" authorId="1" shapeId="0" xr:uid="{B224000E-F938-42E6-94DC-9135B236AE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0" authorId="1" shapeId="0" xr:uid="{3908A757-E361-4B9C-AD76-69BCF3DAE0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0" authorId="1" shapeId="0" xr:uid="{31A5DD78-ACD8-4557-8AB5-573C47C18D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0" authorId="1" shapeId="0" xr:uid="{FD6DA12D-E75C-4297-A7B9-E32387D1AB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0" authorId="1" shapeId="0" xr:uid="{1FFF46C1-279D-403B-B81F-1F4D5B2F41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0" authorId="1" shapeId="0" xr:uid="{96E4AB67-D547-438E-AFF7-59832CD464E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0" authorId="1" shapeId="0" xr:uid="{F80D89DB-E8E3-4DA6-AD3E-F48AAD4873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0" authorId="1" shapeId="0" xr:uid="{AD32CF31-7358-428D-BCD2-6DABE13275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0" authorId="1" shapeId="0" xr:uid="{CD07A80A-52C9-4763-A689-8AA141412D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0" authorId="1" shapeId="0" xr:uid="{76DD4BAF-8021-4C34-B794-BB373C60CDF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0" authorId="1" shapeId="0" xr:uid="{88957494-D1DE-4FA2-8A1A-F7FBF7A839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0" authorId="1" shapeId="0" xr:uid="{805234BD-6999-499E-9BCC-E01B12C2389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1" authorId="1" shapeId="0" xr:uid="{CE610E7D-A90D-484F-8BF8-CD6CC870E8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1" authorId="1" shapeId="0" xr:uid="{82CBD1B8-0435-4364-9583-8943CE6E07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1" authorId="1" shapeId="0" xr:uid="{058FB24F-A97E-42A9-89B2-CF20FDDE3C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1" authorId="1" shapeId="0" xr:uid="{BCCF427E-30A0-482A-A4BB-25B41C5481C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1" authorId="1" shapeId="0" xr:uid="{A6D7B249-4267-454E-ACEB-F53E3C9689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1" authorId="1" shapeId="0" xr:uid="{AECDC7A3-B5A5-4EE7-95D4-71AAE1AD5F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1" authorId="1" shapeId="0" xr:uid="{FE227DEF-6F0D-4324-879B-431D73F83B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1" authorId="1" shapeId="0" xr:uid="{353ED2A2-D1B6-4B0E-84AE-34C40D5A7B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1" authorId="1" shapeId="0" xr:uid="{5157D28F-CB52-44B2-9883-A81DF059C0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1" authorId="1" shapeId="0" xr:uid="{0F73C83F-EAF2-4482-B65E-30DCAD47948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1" authorId="1" shapeId="0" xr:uid="{7A3D7771-0BF2-4B27-B590-2699668DD6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1" authorId="1" shapeId="0" xr:uid="{9F0460B0-7EE7-44B9-860E-60A53D7575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728864D2-8789-471C-A711-FCCF0E2D32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7927697F-B6EA-457F-9B7A-05DF6FB9E3C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6A8BD72C-21B4-4BB6-9069-06C50C4706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32" authorId="1" shapeId="0" xr:uid="{4A041F2A-4216-40F0-B441-15DE16F0799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32" authorId="1" shapeId="0" xr:uid="{6FE6841D-C240-4335-A0DE-7680EC886C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32" authorId="1" shapeId="0" xr:uid="{B792E828-4900-436A-8BFE-2255191EC2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F45DBA97-974A-4AB9-B9D9-CE0283BF6D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2" authorId="1" shapeId="0" xr:uid="{5D93A5AD-4CC5-4FDA-9F5C-456632A5FB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D695CF51-B684-4CE6-8D0F-E8533F6E67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EF7A7DB7-A3B2-4EAC-AC99-D5A2C29404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32" authorId="1" shapeId="0" xr:uid="{1C54FCEE-58C2-4AAE-A88D-55BF5FB453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32" authorId="1" shapeId="0" xr:uid="{AE103650-A527-49E9-9940-67856ABF29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sharedStrings.xml><?xml version="1.0" encoding="utf-8"?>
<sst xmlns="http://schemas.openxmlformats.org/spreadsheetml/2006/main" count="3118" uniqueCount="263">
  <si>
    <t>Jméno a Příjmení</t>
  </si>
  <si>
    <t>Výběr:</t>
  </si>
  <si>
    <t>Zpracoval:</t>
  </si>
  <si>
    <t>vzorek ks:</t>
  </si>
  <si>
    <t>celkem ks:</t>
  </si>
  <si>
    <t>Suma:</t>
  </si>
  <si>
    <t>Částka dokladu v CZK</t>
  </si>
  <si>
    <t>Hodnota chyby dokladu v CZK</t>
  </si>
  <si>
    <t>Popis chyby</t>
  </si>
  <si>
    <t>Pořadové číslo</t>
  </si>
  <si>
    <t>Název firmy:</t>
  </si>
  <si>
    <t>Vzorek dokladů (ks)</t>
  </si>
  <si>
    <t>Dokladů celkem (ks)</t>
  </si>
  <si>
    <t>Celková hodnota ve vzorku (CZK)</t>
  </si>
  <si>
    <t>Suma chyb (CZK)</t>
  </si>
  <si>
    <t>Suma druhých mocnin chyb (CZK)</t>
  </si>
  <si>
    <t>Četnost chyb (ks):</t>
  </si>
  <si>
    <t>Číslo dokladu</t>
  </si>
  <si>
    <t>Číslo dokladu dle účetního deníku</t>
  </si>
  <si>
    <t>Datum zaúčtování dokladu</t>
  </si>
  <si>
    <t>Číslo objednávky</t>
  </si>
  <si>
    <t>Datum vyskladnění</t>
  </si>
  <si>
    <t>Datum úhrady zákazníkem</t>
  </si>
  <si>
    <t>Sazba DPH</t>
  </si>
  <si>
    <t>Testované atributy</t>
  </si>
  <si>
    <t>A</t>
  </si>
  <si>
    <t>B</t>
  </si>
  <si>
    <t>C</t>
  </si>
  <si>
    <t>D</t>
  </si>
  <si>
    <t>E</t>
  </si>
  <si>
    <t>F</t>
  </si>
  <si>
    <t>G</t>
  </si>
  <si>
    <t>H</t>
  </si>
  <si>
    <t>Číslo dodacího listu</t>
  </si>
  <si>
    <t>E*</t>
  </si>
  <si>
    <t>F*</t>
  </si>
  <si>
    <t>H*</t>
  </si>
  <si>
    <t>I</t>
  </si>
  <si>
    <t>rev. charge</t>
  </si>
  <si>
    <t>0% osvobozeno</t>
  </si>
  <si>
    <t>N/A</t>
  </si>
  <si>
    <t>Datum úhrady</t>
  </si>
  <si>
    <t>Datum naskladnění</t>
  </si>
  <si>
    <r>
      <t xml:space="preserve">účet 501 (způsob B) - doložit: </t>
    </r>
    <r>
      <rPr>
        <b/>
        <sz val="10"/>
        <color rgb="FF0070C0"/>
        <rFont val="Arial"/>
        <family val="2"/>
        <charset val="238"/>
      </rPr>
      <t>faktura, objednávka, dodací list, úhrada</t>
    </r>
  </si>
  <si>
    <r>
      <t xml:space="preserve">účet 504 (způsob B) - doložit: </t>
    </r>
    <r>
      <rPr>
        <b/>
        <sz val="10"/>
        <color rgb="FF0070C0"/>
        <rFont val="Arial"/>
        <family val="2"/>
        <charset val="238"/>
      </rPr>
      <t>faktura, objednávka, dodací list, úhrada</t>
    </r>
  </si>
  <si>
    <t>atribut zkontrolován, vše ok</t>
  </si>
  <si>
    <t>atribut N/A</t>
  </si>
  <si>
    <t>atribut zkontrolován, nalezena chyba</t>
  </si>
  <si>
    <t>Popis chyby, poznámky</t>
  </si>
  <si>
    <r>
      <t xml:space="preserve">MD 111 a 112 (způsob A) - doložit: </t>
    </r>
    <r>
      <rPr>
        <b/>
        <sz val="10"/>
        <color rgb="FF0070C0"/>
        <rFont val="Arial"/>
        <family val="2"/>
        <charset val="238"/>
      </rPr>
      <t>faktura, objednávka, dodací list, úhrada, číslo skladové příjemky (dle úč. deníku)</t>
    </r>
  </si>
  <si>
    <t>Období 1 - 12/2023</t>
  </si>
  <si>
    <t>Fakultní nemocnice Olomouc</t>
  </si>
  <si>
    <t>DP-2023-01-000001</t>
  </si>
  <si>
    <t>FP-2023-01-000286</t>
  </si>
  <si>
    <t>FP-2023-01-001833</t>
  </si>
  <si>
    <t>FP-2023-02-001007</t>
  </si>
  <si>
    <t>FP-2023-02-002034</t>
  </si>
  <si>
    <t>FP-2023-02-002834</t>
  </si>
  <si>
    <t>FP-2023-02-004856</t>
  </si>
  <si>
    <t>FP-2023-02-005871</t>
  </si>
  <si>
    <t>FP-2023-02-006574</t>
  </si>
  <si>
    <t>FP-2023-06-000245</t>
  </si>
  <si>
    <t>FP-2023-702-000305</t>
  </si>
  <si>
    <t>FP-2023-702-000985</t>
  </si>
  <si>
    <t>FP-2023-702-001714</t>
  </si>
  <si>
    <t>FP-2023-702-002425</t>
  </si>
  <si>
    <t>DP-2023-01-000019</t>
  </si>
  <si>
    <t>FP-2023-01-002851</t>
  </si>
  <si>
    <t>FP-2023-02-007290</t>
  </si>
  <si>
    <t>FP-2023-02-008161</t>
  </si>
  <si>
    <t>FP-2023-02-009119</t>
  </si>
  <si>
    <t>FP-2023-02-010134</t>
  </si>
  <si>
    <t>FP-2023-02-010942</t>
  </si>
  <si>
    <t>FP-2023-02-011771</t>
  </si>
  <si>
    <t>FP-2023-02-012572</t>
  </si>
  <si>
    <t>FP-2023-02-013412</t>
  </si>
  <si>
    <t>FP-2023-06-000952</t>
  </si>
  <si>
    <t>FP-2023-702-003247</t>
  </si>
  <si>
    <t>FP-2023-702-003866</t>
  </si>
  <si>
    <t>FP-2023-702-004543</t>
  </si>
  <si>
    <t>FP-2023-702-005242</t>
  </si>
  <si>
    <t>BV-2023-01CD-0055(252)</t>
  </si>
  <si>
    <t>DP-2023-707-000069</t>
  </si>
  <si>
    <t>FP-2023-25-000001</t>
  </si>
  <si>
    <t>FP-2023-25-000008</t>
  </si>
  <si>
    <t>FP-2023-25-000014</t>
  </si>
  <si>
    <t>FP-2023-25-000022</t>
  </si>
  <si>
    <t>FP-2023-25-000037</t>
  </si>
  <si>
    <t>FP-2023-706-001289</t>
  </si>
  <si>
    <t>ID-2023-01-000102</t>
  </si>
  <si>
    <t>ID-2023-01-000479</t>
  </si>
  <si>
    <t>DP-2023-10-000091</t>
  </si>
  <si>
    <t>ID-2023-01-000179</t>
  </si>
  <si>
    <t>ID-2023-01-000318</t>
  </si>
  <si>
    <t>ID-2023-01-000502</t>
  </si>
  <si>
    <t>ID-2023-01-000607</t>
  </si>
  <si>
    <t>ID-2023-01-000669</t>
  </si>
  <si>
    <t>ID-2023-743-000246</t>
  </si>
  <si>
    <t>ID-2023-743-000334</t>
  </si>
  <si>
    <t>ID-2023-743-000366</t>
  </si>
  <si>
    <t>ID-2023-743-000400</t>
  </si>
  <si>
    <t>ID-2023-743-000450</t>
  </si>
  <si>
    <t>ID-2023-743-000489</t>
  </si>
  <si>
    <t>ID-2023-743-000519</t>
  </si>
  <si>
    <t>ID-2023-743-000545</t>
  </si>
  <si>
    <t>ID-2023-743-000588</t>
  </si>
  <si>
    <t>ID-2023-743-000616</t>
  </si>
  <si>
    <t>ID-2023-743-000652</t>
  </si>
  <si>
    <t>ID-2023-743-000681</t>
  </si>
  <si>
    <t>ID-2023-743-000726</t>
  </si>
  <si>
    <t>DP-2023-707-000003</t>
  </si>
  <si>
    <t>FP-2023-707-000039</t>
  </si>
  <si>
    <t>ID-2023-01-000527</t>
  </si>
  <si>
    <t>ID-2023-743-000022</t>
  </si>
  <si>
    <t>ID-2023-743-000060</t>
  </si>
  <si>
    <t>ID-2023-743-000152</t>
  </si>
  <si>
    <t>ID-2023-743-000180</t>
  </si>
  <si>
    <t>ID-2023-743-000197</t>
  </si>
  <si>
    <t>ID-2023-743-000222</t>
  </si>
  <si>
    <r>
      <t xml:space="preserve">účet 502 - doložit: </t>
    </r>
    <r>
      <rPr>
        <b/>
        <sz val="10"/>
        <color rgb="FF0070C0"/>
        <rFont val="Arial"/>
        <family val="2"/>
        <charset val="238"/>
      </rPr>
      <t>faktura, smlouva/objednávka, úhrada</t>
    </r>
  </si>
  <si>
    <r>
      <t xml:space="preserve">účet 511 - doložit: </t>
    </r>
    <r>
      <rPr>
        <b/>
        <sz val="10"/>
        <color rgb="FF0070C0"/>
        <rFont val="Arial"/>
        <family val="2"/>
        <charset val="238"/>
      </rPr>
      <t>faktura, smlouva/objednávka, úhrada</t>
    </r>
  </si>
  <si>
    <r>
      <t xml:space="preserve">účet 518 - doložit: </t>
    </r>
    <r>
      <rPr>
        <b/>
        <sz val="10"/>
        <color rgb="FF0070C0"/>
        <rFont val="Arial"/>
        <family val="2"/>
        <charset val="238"/>
      </rPr>
      <t>faktura, smlouva/objednávka, úhrada</t>
    </r>
  </si>
  <si>
    <r>
      <t xml:space="preserve">účet 512 - doložit: vyúčtování, </t>
    </r>
    <r>
      <rPr>
        <b/>
        <sz val="10"/>
        <color rgb="FF0070C0"/>
        <rFont val="Arial"/>
        <family val="2"/>
        <charset val="238"/>
      </rPr>
      <t>faktura, úhrada</t>
    </r>
  </si>
  <si>
    <t>DP-2023-10-000004</t>
  </si>
  <si>
    <t>FP-2023-10-003372</t>
  </si>
  <si>
    <t>FP-2023-10-005889</t>
  </si>
  <si>
    <t>FP-2023-15-000200</t>
  </si>
  <si>
    <t>FP-2023-15-000592</t>
  </si>
  <si>
    <t>FP-2023-15-000903</t>
  </si>
  <si>
    <t>FP-2023-15-001067</t>
  </si>
  <si>
    <t>FP-2023-15-001282</t>
  </si>
  <si>
    <t>FP-2023-15-001471</t>
  </si>
  <si>
    <t>DP-2023-10-000052</t>
  </si>
  <si>
    <t>BV-2023-01CA-0244(1701)</t>
  </si>
  <si>
    <t>FP-2023-10-001770</t>
  </si>
  <si>
    <t>FP-2023-10-003176</t>
  </si>
  <si>
    <t>FP-2023-10-004612</t>
  </si>
  <si>
    <t>FP-2023-10-006197</t>
  </si>
  <si>
    <t>FP-2023-10-007703</t>
  </si>
  <si>
    <t>FP-2023-604-000003</t>
  </si>
  <si>
    <t>FP-2023-610-000002</t>
  </si>
  <si>
    <t>FP-2023-610-000006</t>
  </si>
  <si>
    <t>FP-2023-610-000010</t>
  </si>
  <si>
    <t>FP-2023-611-000011</t>
  </si>
  <si>
    <t>FP-2023-612-000018</t>
  </si>
  <si>
    <t>FP-2023-614-000005</t>
  </si>
  <si>
    <t>FP-2023-614-000016</t>
  </si>
  <si>
    <t>FP-2023-614-000026</t>
  </si>
  <si>
    <t>FP-2023-619-000210</t>
  </si>
  <si>
    <t>FP-2023-619-000270</t>
  </si>
  <si>
    <t>FP-2023-619-000542</t>
  </si>
  <si>
    <r>
      <t xml:space="preserve">účet 544 - doložit: </t>
    </r>
    <r>
      <rPr>
        <b/>
        <sz val="10"/>
        <color rgb="FF0070C0"/>
        <rFont val="Arial"/>
        <family val="2"/>
        <charset val="238"/>
      </rPr>
      <t>relevantní podklady, úhrada</t>
    </r>
  </si>
  <si>
    <r>
      <t xml:space="preserve">účet 549 - doložit: </t>
    </r>
    <r>
      <rPr>
        <b/>
        <sz val="10"/>
        <color rgb="FF0070C0"/>
        <rFont val="Arial"/>
        <family val="2"/>
        <charset val="238"/>
      </rPr>
      <t>relevantní podklady, úhrada</t>
    </r>
  </si>
  <si>
    <t>ID-2023-90-000001</t>
  </si>
  <si>
    <t>ID-2023-90-000040</t>
  </si>
  <si>
    <t>BV-2023-01CA-0043(124)</t>
  </si>
  <si>
    <t>ID-2023-01-000589</t>
  </si>
  <si>
    <r>
      <t xml:space="preserve">účet 602 - doložit: </t>
    </r>
    <r>
      <rPr>
        <b/>
        <sz val="10"/>
        <color rgb="FF0070C0"/>
        <rFont val="Arial"/>
        <family val="2"/>
        <charset val="238"/>
      </rPr>
      <t>faktura, objednávka/smlouva, ceník (pokud existuje), úhrada</t>
    </r>
    <r>
      <rPr>
        <b/>
        <sz val="10"/>
        <rFont val="Arial"/>
        <family val="2"/>
      </rPr>
      <t xml:space="preserve"> </t>
    </r>
  </si>
  <si>
    <r>
      <t xml:space="preserve">účet 603 - doložit: </t>
    </r>
    <r>
      <rPr>
        <b/>
        <sz val="10"/>
        <color rgb="FF0070C0"/>
        <rFont val="Arial"/>
        <family val="2"/>
        <charset val="238"/>
      </rPr>
      <t>faktura, objednávka/smlouva, ceník (pokud existuje), úhrada</t>
    </r>
    <r>
      <rPr>
        <b/>
        <sz val="10"/>
        <rFont val="Arial"/>
        <family val="2"/>
      </rPr>
      <t xml:space="preserve"> </t>
    </r>
  </si>
  <si>
    <r>
      <t xml:space="preserve">účet 604 - doložit: </t>
    </r>
    <r>
      <rPr>
        <b/>
        <sz val="10"/>
        <color rgb="FF0070C0"/>
        <rFont val="Arial"/>
        <family val="2"/>
        <charset val="238"/>
      </rPr>
      <t xml:space="preserve"> faktura, objednávka/smlouva, úhrada zákazníkem</t>
    </r>
    <r>
      <rPr>
        <b/>
        <sz val="10"/>
        <rFont val="Arial"/>
        <family val="2"/>
      </rPr>
      <t xml:space="preserve">, </t>
    </r>
    <r>
      <rPr>
        <b/>
        <sz val="10"/>
        <color rgb="FF0070C0"/>
        <rFont val="Arial"/>
        <family val="2"/>
        <charset val="238"/>
      </rPr>
      <t>výdejka ze skladu</t>
    </r>
  </si>
  <si>
    <t>BV-2023-01CA-0001(27)</t>
  </si>
  <si>
    <t>FV-2023-22-900002</t>
  </si>
  <si>
    <t>FV-2023-22-900003</t>
  </si>
  <si>
    <t>FV-2023-22-900004</t>
  </si>
  <si>
    <t>FV-2023-22-900006</t>
  </si>
  <si>
    <t>FV-2023-22-900008</t>
  </si>
  <si>
    <t>FV-2023-22-900011</t>
  </si>
  <si>
    <t>FV-2023-22-900014</t>
  </si>
  <si>
    <t>FV-2023-22-900015</t>
  </si>
  <si>
    <t>FV-2023-23-900003</t>
  </si>
  <si>
    <t>FV-2023-23-900008</t>
  </si>
  <si>
    <t>FV-2023-23-900012</t>
  </si>
  <si>
    <t>FV-2023-23-900014</t>
  </si>
  <si>
    <t>FV-2023-23-900033</t>
  </si>
  <si>
    <t>FV-2023-23-900036</t>
  </si>
  <si>
    <t>FV-2023-23-900039</t>
  </si>
  <si>
    <t>FV-2023-23-900054</t>
  </si>
  <si>
    <t>FV-2023-23-900068</t>
  </si>
  <si>
    <t>FV-2023-23-900075</t>
  </si>
  <si>
    <t>FV-2023-23-900091</t>
  </si>
  <si>
    <t>FV-2023-23-900100</t>
  </si>
  <si>
    <t>FV-2023-25-900008</t>
  </si>
  <si>
    <t>FV-2023-26-900008</t>
  </si>
  <si>
    <t>FV-2023-26-900021</t>
  </si>
  <si>
    <t>FV-2023-26-900028</t>
  </si>
  <si>
    <t>FV-2023-26-900030</t>
  </si>
  <si>
    <t>FV-2023-26-900031</t>
  </si>
  <si>
    <t>FV-2023-26-900032</t>
  </si>
  <si>
    <t>FV-2023-26-900039</t>
  </si>
  <si>
    <t>ID-2023-01-000377</t>
  </si>
  <si>
    <t>ID-2023-01-000791</t>
  </si>
  <si>
    <t>DV-2023-030-000001</t>
  </si>
  <si>
    <t>DV-2023-822-000002</t>
  </si>
  <si>
    <t>FV-2023-722-000013</t>
  </si>
  <si>
    <t>FV-2023-722-000058</t>
  </si>
  <si>
    <t>FV-2023-722-000094</t>
  </si>
  <si>
    <t>FV-2023-722-000136</t>
  </si>
  <si>
    <t>FV-2023-722-000192</t>
  </si>
  <si>
    <t>FV-2023-722-000234</t>
  </si>
  <si>
    <t>FV-2023-722-000261</t>
  </si>
  <si>
    <t>FV-2023-722-000303</t>
  </si>
  <si>
    <t>FV-2023-723-000046</t>
  </si>
  <si>
    <t>FV-2023-723-000210</t>
  </si>
  <si>
    <t>FV-2023-723-000281</t>
  </si>
  <si>
    <t>FV-2023-723-000404</t>
  </si>
  <si>
    <t>FV-2023-723-000505</t>
  </si>
  <si>
    <t>FV-2023-723-000612</t>
  </si>
  <si>
    <t>FV-2023-723-000699</t>
  </si>
  <si>
    <t>FV-2023-723-000841</t>
  </si>
  <si>
    <t>FV-2023-723-000910</t>
  </si>
  <si>
    <t>FV-2023-723-000997</t>
  </si>
  <si>
    <t>FV-2023-723-001087</t>
  </si>
  <si>
    <t>FV-2023-723-001201</t>
  </si>
  <si>
    <t>ID-2023-01-000398</t>
  </si>
  <si>
    <t>ID-2023-794-000086</t>
  </si>
  <si>
    <t>ID-2023-794-000184</t>
  </si>
  <si>
    <t>ID-2023-794-000293</t>
  </si>
  <si>
    <r>
      <t xml:space="preserve">účet 644 - doložit: </t>
    </r>
    <r>
      <rPr>
        <b/>
        <sz val="10"/>
        <color rgb="FF0070C0"/>
        <rFont val="Arial"/>
        <family val="2"/>
        <charset val="238"/>
      </rPr>
      <t>faktura, relevantní podklady, úhrada</t>
    </r>
  </si>
  <si>
    <r>
      <t xml:space="preserve">účet 648 - doložit: </t>
    </r>
    <r>
      <rPr>
        <b/>
        <sz val="10"/>
        <color rgb="FF0070C0"/>
        <rFont val="Arial"/>
        <family val="2"/>
        <charset val="238"/>
      </rPr>
      <t>faktura, relevantní podklady, úhrada</t>
    </r>
  </si>
  <si>
    <r>
      <t xml:space="preserve">účet 649 - doložit: </t>
    </r>
    <r>
      <rPr>
        <b/>
        <sz val="10"/>
        <color rgb="FF0070C0"/>
        <rFont val="Arial"/>
        <family val="2"/>
        <charset val="238"/>
      </rPr>
      <t>faktura, relevantní podklady, úhrada</t>
    </r>
  </si>
  <si>
    <t>DV-2023-050-000001</t>
  </si>
  <si>
    <t>FV-2023-50-000047</t>
  </si>
  <si>
    <t>FV-2023-50-000125</t>
  </si>
  <si>
    <t>ID-2023-01-000309</t>
  </si>
  <si>
    <t>BV-2023-01CA-0001(88)</t>
  </si>
  <si>
    <t>FV-2023-43-000012</t>
  </si>
  <si>
    <t>FV-2023-43-003437</t>
  </si>
  <si>
    <t>FV-2023-44-000344</t>
  </si>
  <si>
    <t>FV-2023-44-000559</t>
  </si>
  <si>
    <t>FV-2023-44-000738</t>
  </si>
  <si>
    <t>ID-2023-01-000004</t>
  </si>
  <si>
    <t>ID-2023-01-000167</t>
  </si>
  <si>
    <t>ID-2023-01-000326</t>
  </si>
  <si>
    <t>ID-2023-01-000500</t>
  </si>
  <si>
    <t>ID-2023-01-000581</t>
  </si>
  <si>
    <t>ID-2023-01-000672</t>
  </si>
  <si>
    <t>ID-2023-01-000788</t>
  </si>
  <si>
    <t>ID-2023-500-001010</t>
  </si>
  <si>
    <r>
      <t xml:space="preserve">účet 671 - doložit: </t>
    </r>
    <r>
      <rPr>
        <b/>
        <sz val="10"/>
        <color rgb="FF0070C0"/>
        <rFont val="Arial"/>
        <family val="2"/>
        <charset val="238"/>
      </rPr>
      <t>relevantní podklady, smlouva/rozhodnutí, úhrada</t>
    </r>
  </si>
  <si>
    <t>DMVLI-2023-DMV-000017</t>
  </si>
  <si>
    <t>ID-2023-01-000367</t>
  </si>
  <si>
    <t>ID-2023-01-000520</t>
  </si>
  <si>
    <t>ID-2023-03-000008</t>
  </si>
  <si>
    <t>Kunická</t>
  </si>
  <si>
    <t>OUC</t>
  </si>
  <si>
    <t>OFI</t>
  </si>
  <si>
    <t>Trochtová</t>
  </si>
  <si>
    <t>Applová, Šmelková</t>
  </si>
  <si>
    <t>Reifová</t>
  </si>
  <si>
    <t>Davidová</t>
  </si>
  <si>
    <t>Jankowská</t>
  </si>
  <si>
    <t>Buzková</t>
  </si>
  <si>
    <t>Matznerová</t>
  </si>
  <si>
    <t>Přikrylová</t>
  </si>
  <si>
    <t>Schwarzová</t>
  </si>
  <si>
    <t xml:space="preserve">Zatloukalová + </t>
  </si>
  <si>
    <t>Procházková - LEK OZPI</t>
  </si>
  <si>
    <t xml:space="preserve">Fialová </t>
  </si>
  <si>
    <t>OPP</t>
  </si>
  <si>
    <t>Brachová</t>
  </si>
  <si>
    <t>OMU</t>
  </si>
  <si>
    <t>Jakšová</t>
  </si>
  <si>
    <t>DOLOŽÍ ved.OUC         do 14.3.2024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</si>
</sst>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Times New Roman CE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6"/>
      <name val="Times New Roman CE"/>
      <family val="1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70C0"/>
      <name val="Arial"/>
      <family val="2"/>
      <charset val="238"/>
    </font>
    <font>
      <i/>
      <sz val="10"/>
      <name val="Arial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3">
    <xf numFmtId="0" fontId="0" fillId="0" borderId="0" xfId="0"/>
    <xf numFmtId="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0" fontId="0" fillId="0" borderId="5" xfId="0" applyBorder="1" applyAlignment="1">
      <alignment vertical="center"/>
    </xf>
    <xf numFmtId="11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0" fillId="2" borderId="11" xfId="1" applyNumberFormat="1" applyFont="1" applyFill="1" applyBorder="1" applyAlignment="1" applyProtection="1">
      <alignment horizontal="right" vertical="center"/>
      <protection locked="0"/>
    </xf>
    <xf numFmtId="3" fontId="2" fillId="2" borderId="11" xfId="1" applyNumberFormat="1" applyFont="1" applyFill="1" applyBorder="1" applyAlignment="1" applyProtection="1">
      <alignment horizontal="left" vertical="center"/>
      <protection locked="0"/>
    </xf>
    <xf numFmtId="43" fontId="2" fillId="2" borderId="11" xfId="1" applyFont="1" applyFill="1" applyBorder="1" applyAlignment="1" applyProtection="1">
      <alignment vertical="center" wrapText="1"/>
      <protection locked="0"/>
    </xf>
    <xf numFmtId="11" fontId="6" fillId="0" borderId="0" xfId="1" applyNumberFormat="1" applyFont="1" applyFill="1" applyAlignment="1" applyProtection="1">
      <alignment horizontal="center" vertical="center" wrapText="1"/>
      <protection locked="0"/>
    </xf>
    <xf numFmtId="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2" xfId="1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10" fontId="5" fillId="0" borderId="0" xfId="0" applyNumberFormat="1" applyFont="1" applyAlignment="1" applyProtection="1">
      <alignment horizontal="left" vertical="center" wrapText="1"/>
      <protection locked="0"/>
    </xf>
    <xf numFmtId="4" fontId="0" fillId="3" borderId="4" xfId="0" applyNumberFormat="1" applyFill="1" applyBorder="1" applyAlignment="1" applyProtection="1">
      <alignment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1" applyNumberFormat="1" applyFont="1" applyFill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11" fontId="0" fillId="0" borderId="0" xfId="0" applyNumberFormat="1" applyAlignment="1" applyProtection="1">
      <alignment horizontal="center" vertical="center"/>
      <protection locked="0"/>
    </xf>
    <xf numFmtId="11" fontId="0" fillId="0" borderId="7" xfId="0" applyNumberFormat="1" applyBorder="1" applyAlignment="1" applyProtection="1">
      <alignment horizontal="center" vertical="center"/>
      <protection locked="0"/>
    </xf>
    <xf numFmtId="11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1" applyNumberFormat="1" applyFont="1" applyFill="1" applyBorder="1" applyAlignment="1" applyProtection="1">
      <alignment horizontal="right" vertical="center"/>
      <protection locked="0"/>
    </xf>
    <xf numFmtId="3" fontId="2" fillId="2" borderId="0" xfId="1" applyNumberFormat="1" applyFont="1" applyFill="1" applyBorder="1" applyAlignment="1" applyProtection="1">
      <alignment horizontal="left" vertical="center"/>
      <protection locked="0"/>
    </xf>
    <xf numFmtId="43" fontId="2" fillId="2" borderId="0" xfId="1" applyFont="1" applyFill="1" applyBorder="1" applyAlignment="1" applyProtection="1">
      <alignment vertical="center" wrapText="1"/>
      <protection locked="0"/>
    </xf>
    <xf numFmtId="4" fontId="0" fillId="0" borderId="0" xfId="1" applyNumberFormat="1" applyFont="1" applyBorder="1" applyAlignment="1" applyProtection="1">
      <alignment vertical="center"/>
      <protection locked="0"/>
    </xf>
    <xf numFmtId="49" fontId="2" fillId="2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vertical="center" wrapText="1"/>
      <protection locked="0"/>
    </xf>
    <xf numFmtId="4" fontId="0" fillId="0" borderId="0" xfId="1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0" fillId="2" borderId="11" xfId="1" applyNumberFormat="1" applyFont="1" applyFill="1" applyBorder="1" applyAlignment="1" applyProtection="1">
      <alignment horizontal="center" vertical="center"/>
      <protection locked="0"/>
    </xf>
    <xf numFmtId="4" fontId="0" fillId="0" borderId="0" xfId="1" applyNumberFormat="1" applyFont="1" applyBorder="1" applyAlignment="1" applyProtection="1">
      <alignment horizontal="center" vertical="center"/>
      <protection locked="0"/>
    </xf>
    <xf numFmtId="4" fontId="0" fillId="0" borderId="12" xfId="1" applyNumberFormat="1" applyFont="1" applyBorder="1" applyAlignment="1" applyProtection="1">
      <alignment horizontal="center" vertical="center"/>
      <protection locked="0"/>
    </xf>
    <xf numFmtId="4" fontId="0" fillId="2" borderId="0" xfId="1" applyNumberFormat="1" applyFont="1" applyFill="1" applyBorder="1" applyAlignment="1" applyProtection="1">
      <alignment horizontal="center" vertical="center"/>
      <protection locked="0"/>
    </xf>
    <xf numFmtId="4" fontId="0" fillId="0" borderId="0" xfId="1" applyNumberFormat="1" applyFont="1" applyFill="1" applyBorder="1" applyAlignment="1" applyProtection="1">
      <alignment horizontal="center" vertical="center"/>
      <protection locked="0"/>
    </xf>
    <xf numFmtId="4" fontId="1" fillId="0" borderId="0" xfId="1" applyNumberFormat="1" applyFont="1" applyBorder="1" applyAlignment="1" applyProtection="1">
      <alignment horizontal="center" vertical="center"/>
      <protection locked="0"/>
    </xf>
    <xf numFmtId="14" fontId="0" fillId="4" borderId="0" xfId="0" applyNumberForma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14" fontId="0" fillId="4" borderId="12" xfId="0" applyNumberForma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Border="1" applyAlignment="1" applyProtection="1">
      <alignment horizontal="center" vertical="center"/>
      <protection locked="0"/>
    </xf>
    <xf numFmtId="49" fontId="0" fillId="4" borderId="0" xfId="1" applyNumberFormat="1" applyFont="1" applyFill="1" applyBorder="1" applyAlignment="1" applyProtection="1">
      <alignment horizontal="center" vertical="center"/>
      <protection locked="0"/>
    </xf>
    <xf numFmtId="14" fontId="0" fillId="4" borderId="0" xfId="1" applyNumberFormat="1" applyFont="1" applyFill="1" applyBorder="1" applyAlignment="1" applyProtection="1">
      <alignment horizontal="center" vertical="center"/>
      <protection locked="0"/>
    </xf>
    <xf numFmtId="49" fontId="0" fillId="4" borderId="12" xfId="1" applyNumberFormat="1" applyFont="1" applyFill="1" applyBorder="1" applyAlignment="1" applyProtection="1">
      <alignment horizontal="center" vertical="center"/>
      <protection locked="0"/>
    </xf>
    <xf numFmtId="14" fontId="0" fillId="4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0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Fill="1" applyBorder="1" applyAlignment="1" applyProtection="1">
      <alignment horizontal="center" vertical="center"/>
      <protection locked="0"/>
    </xf>
    <xf numFmtId="4" fontId="0" fillId="5" borderId="0" xfId="1" applyNumberFormat="1" applyFont="1" applyFill="1" applyBorder="1" applyAlignment="1" applyProtection="1">
      <alignment horizontal="center" vertical="center"/>
      <protection locked="0"/>
    </xf>
    <xf numFmtId="4" fontId="0" fillId="5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4" fontId="0" fillId="7" borderId="0" xfId="1" applyNumberFormat="1" applyFont="1" applyFill="1" applyAlignment="1" applyProtection="1">
      <alignment horizontal="center" vertical="center"/>
      <protection locked="0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4" fontId="1" fillId="5" borderId="0" xfId="1" applyNumberFormat="1" applyFont="1" applyFill="1" applyBorder="1" applyAlignment="1" applyProtection="1">
      <alignment horizontal="center" vertical="center"/>
      <protection locked="0"/>
    </xf>
    <xf numFmtId="4" fontId="1" fillId="5" borderId="12" xfId="1" applyNumberFormat="1" applyFont="1" applyFill="1" applyBorder="1" applyAlignment="1" applyProtection="1">
      <alignment horizontal="center" vertical="center"/>
      <protection locked="0"/>
    </xf>
    <xf numFmtId="49" fontId="1" fillId="4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9" fontId="0" fillId="4" borderId="0" xfId="2" applyFont="1" applyFill="1" applyBorder="1" applyAlignment="1" applyProtection="1">
      <alignment horizontal="center" vertical="center"/>
      <protection locked="0"/>
    </xf>
    <xf numFmtId="9" fontId="0" fillId="4" borderId="12" xfId="2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vertical="center"/>
      <protection locked="0"/>
    </xf>
    <xf numFmtId="4" fontId="0" fillId="8" borderId="0" xfId="1" applyNumberFormat="1" applyFont="1" applyFill="1" applyBorder="1" applyAlignment="1" applyProtection="1">
      <alignment horizontal="center" vertical="center"/>
      <protection locked="0"/>
    </xf>
    <xf numFmtId="4" fontId="1" fillId="8" borderId="0" xfId="1" applyNumberFormat="1" applyFont="1" applyFill="1" applyBorder="1" applyAlignment="1" applyProtection="1">
      <alignment horizontal="center" vertical="center"/>
      <protection locked="0"/>
    </xf>
    <xf numFmtId="4" fontId="0" fillId="8" borderId="12" xfId="1" applyNumberFormat="1" applyFont="1" applyFill="1" applyBorder="1" applyAlignment="1" applyProtection="1">
      <alignment horizontal="center" vertical="center"/>
      <protection locked="0"/>
    </xf>
    <xf numFmtId="4" fontId="1" fillId="8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3" fontId="15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4" fontId="5" fillId="0" borderId="12" xfId="1" applyNumberFormat="1" applyFont="1" applyBorder="1" applyAlignment="1" applyProtection="1">
      <alignment horizontal="center" vertical="center"/>
      <protection locked="0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" fontId="5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4" fontId="0" fillId="3" borderId="4" xfId="1" applyNumberFormat="1" applyFont="1" applyFill="1" applyBorder="1" applyAlignment="1" applyProtection="1">
      <alignment horizontal="center" vertical="center"/>
      <protection locked="0"/>
    </xf>
    <xf numFmtId="4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0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3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85E7-133B-40A9-B392-9F6C8D4CB338}">
  <dimension ref="A1:K25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12" t="e">
        <f>#REF!</f>
        <v>#REF!</v>
      </c>
      <c r="B1" s="112"/>
      <c r="C1" s="112"/>
      <c r="D1" s="112"/>
      <c r="E1" s="112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13" t="e">
        <f>#REF!</f>
        <v>#REF!</v>
      </c>
      <c r="C2" s="113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4" t="s">
        <v>16</v>
      </c>
      <c r="G3" s="115"/>
      <c r="H3" s="116"/>
      <c r="I3" s="37">
        <f>COUNT(I7:I1978)</f>
        <v>0</v>
      </c>
      <c r="J3" s="43"/>
      <c r="K3" s="5"/>
    </row>
    <row r="4" spans="1:11" s="3" customFormat="1" ht="36.75" customHeight="1" thickTop="1" thickBot="1" x14ac:dyDescent="0.25">
      <c r="A4" s="117" t="s">
        <v>9</v>
      </c>
      <c r="B4" s="119" t="s">
        <v>17</v>
      </c>
      <c r="C4" s="121" t="s">
        <v>6</v>
      </c>
      <c r="D4" s="121" t="s">
        <v>7</v>
      </c>
      <c r="E4" s="123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8"/>
      <c r="B5" s="120"/>
      <c r="C5" s="122"/>
      <c r="D5" s="120"/>
      <c r="E5" s="124"/>
      <c r="F5" s="29">
        <f>SUM(F6:F1978)</f>
        <v>0</v>
      </c>
      <c r="G5" s="30">
        <f>SUM(G6:G1978)</f>
        <v>0</v>
      </c>
      <c r="H5" s="39">
        <f>SUM(H6:H1978)</f>
        <v>0</v>
      </c>
      <c r="I5" s="39">
        <f>SUM(I6:I1978)</f>
        <v>0</v>
      </c>
      <c r="J5" s="10">
        <f>SUM(J6:J1978)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5" si="0">IF(AND(A7="celkem ks:",B7&gt;0,C7="vzorek ks:"),B7,"")</f>
        <v/>
      </c>
      <c r="G7" s="32" t="str">
        <f t="shared" ref="G7:G25" si="1">IF(AND(A7="celkem ks:",B7&gt;0,C7="vzorek ks:",D7&gt;0),D7,"")</f>
        <v/>
      </c>
      <c r="H7" s="41" t="str">
        <f t="shared" ref="H7:H25" si="2">IF(OR(C7="",C7&lt;=0,A7="Suma:",A7="celkem ks:"),"",C7)</f>
        <v/>
      </c>
      <c r="I7" s="35" t="str">
        <f t="shared" ref="I7:I25" si="3">IF(OR(D7="",D7&lt;=0,A7="Suma:",A7="celkem ks:"),"",D7)</f>
        <v/>
      </c>
      <c r="J7" s="42" t="str">
        <f t="shared" ref="J7:J25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C12" s="50"/>
      <c r="D12" s="50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A13" s="19"/>
      <c r="B13" s="20"/>
      <c r="C13" s="21"/>
      <c r="D13" s="21"/>
      <c r="E13" s="22"/>
      <c r="F13" s="32" t="str">
        <f t="shared" si="0"/>
        <v/>
      </c>
      <c r="G13" s="32" t="str">
        <f t="shared" si="1"/>
        <v/>
      </c>
      <c r="H13" s="41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A14" s="4" t="s">
        <v>5</v>
      </c>
      <c r="C14" s="17">
        <f>SUM(C7:C13)</f>
        <v>0</v>
      </c>
      <c r="D14" s="17">
        <f>SUM(D7:D13)</f>
        <v>0</v>
      </c>
      <c r="F14" s="33" t="str">
        <f t="shared" si="0"/>
        <v/>
      </c>
      <c r="G14" s="33" t="str">
        <f t="shared" si="1"/>
        <v/>
      </c>
      <c r="H14" s="35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x14ac:dyDescent="0.2">
      <c r="F15" s="33" t="str">
        <f t="shared" si="0"/>
        <v/>
      </c>
      <c r="G15" s="33" t="str">
        <f t="shared" si="1"/>
        <v/>
      </c>
      <c r="H15" s="35" t="str">
        <f t="shared" si="2"/>
        <v/>
      </c>
      <c r="I15" s="35" t="str">
        <f t="shared" si="3"/>
        <v/>
      </c>
      <c r="J15" s="42" t="str">
        <f t="shared" si="4"/>
        <v/>
      </c>
    </row>
    <row r="16" spans="1:11" ht="18" customHeight="1" x14ac:dyDescent="0.2">
      <c r="A16" s="45" t="s">
        <v>4</v>
      </c>
      <c r="B16" s="46"/>
      <c r="C16" s="47" t="s">
        <v>3</v>
      </c>
      <c r="D16" s="48"/>
      <c r="E16" s="49"/>
      <c r="F16" s="31" t="str">
        <f t="shared" si="0"/>
        <v/>
      </c>
      <c r="G16" s="31" t="str">
        <f t="shared" si="1"/>
        <v/>
      </c>
      <c r="H16" s="40" t="str">
        <f t="shared" si="2"/>
        <v/>
      </c>
      <c r="I16" s="40" t="str">
        <f t="shared" si="3"/>
        <v/>
      </c>
      <c r="J16" s="16" t="str">
        <f t="shared" si="4"/>
        <v/>
      </c>
      <c r="K16" s="5"/>
    </row>
    <row r="17" spans="1:10" x14ac:dyDescent="0.2">
      <c r="C17" s="50"/>
      <c r="D17" s="50"/>
      <c r="F17" s="32" t="str">
        <f t="shared" si="0"/>
        <v/>
      </c>
      <c r="G17" s="32" t="str">
        <f t="shared" si="1"/>
        <v/>
      </c>
      <c r="H17" s="41" t="str">
        <f t="shared" si="2"/>
        <v/>
      </c>
      <c r="I17" s="35" t="str">
        <f t="shared" si="3"/>
        <v/>
      </c>
      <c r="J17" s="42" t="str">
        <f t="shared" si="4"/>
        <v/>
      </c>
    </row>
    <row r="18" spans="1:10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0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0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0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0" x14ac:dyDescent="0.2">
      <c r="C22" s="50"/>
      <c r="D22" s="50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0" x14ac:dyDescent="0.2">
      <c r="A23" s="19"/>
      <c r="B23" s="20"/>
      <c r="C23" s="21"/>
      <c r="D23" s="21"/>
      <c r="E23" s="22"/>
      <c r="F23" s="32" t="str">
        <f t="shared" si="0"/>
        <v/>
      </c>
      <c r="G23" s="32" t="str">
        <f t="shared" si="1"/>
        <v/>
      </c>
      <c r="H23" s="41" t="str">
        <f t="shared" si="2"/>
        <v/>
      </c>
      <c r="I23" s="35" t="str">
        <f t="shared" si="3"/>
        <v/>
      </c>
      <c r="J23" s="42" t="str">
        <f t="shared" si="4"/>
        <v/>
      </c>
    </row>
    <row r="24" spans="1:10" x14ac:dyDescent="0.2">
      <c r="A24" s="4" t="s">
        <v>5</v>
      </c>
      <c r="C24" s="17">
        <f>SUM(C17:C23)</f>
        <v>0</v>
      </c>
      <c r="D24" s="17">
        <f>SUM(D17:D23)</f>
        <v>0</v>
      </c>
      <c r="F24" s="33" t="str">
        <f t="shared" si="0"/>
        <v/>
      </c>
      <c r="G24" s="33" t="str">
        <f t="shared" si="1"/>
        <v/>
      </c>
      <c r="H24" s="35" t="str">
        <f t="shared" si="2"/>
        <v/>
      </c>
      <c r="I24" s="35" t="str">
        <f t="shared" si="3"/>
        <v/>
      </c>
      <c r="J24" s="42" t="str">
        <f t="shared" si="4"/>
        <v/>
      </c>
    </row>
    <row r="25" spans="1:10" x14ac:dyDescent="0.2">
      <c r="F25" s="33" t="str">
        <f t="shared" si="0"/>
        <v/>
      </c>
      <c r="G25" s="33" t="str">
        <f t="shared" si="1"/>
        <v/>
      </c>
      <c r="H25" s="35" t="str">
        <f t="shared" si="2"/>
        <v/>
      </c>
      <c r="I25" s="35" t="str">
        <f t="shared" si="3"/>
        <v/>
      </c>
      <c r="J25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&amp;RPOK</oddHeader>
    <oddFooter>&amp;C&amp;P&amp;R© FIZA, a.s., 2020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5720-5B85-450D-97E2-7C5BE01D53A9}">
  <sheetPr>
    <pageSetUpPr fitToPage="1"/>
  </sheetPr>
  <dimension ref="A1:AB11"/>
  <sheetViews>
    <sheetView tabSelected="1"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5" sqref="T25"/>
    </sheetView>
  </sheetViews>
  <sheetFormatPr defaultColWidth="9.28515625" defaultRowHeight="12.75" x14ac:dyDescent="0.2"/>
  <cols>
    <col min="1" max="1" width="24.140625" style="4" customWidth="1"/>
    <col min="2" max="2" width="11.7109375" style="6" customWidth="1"/>
    <col min="3" max="3" width="15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5.5703125" style="17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tr">
        <f>'sklady (A)'!A1</f>
        <v>Období 1 - 12/2023</v>
      </c>
      <c r="B1" s="82"/>
      <c r="C1" s="82"/>
      <c r="D1" s="52"/>
      <c r="E1" s="52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81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21.75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COUNT(Z6:Z1916)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21</v>
      </c>
      <c r="G4" s="121" t="s">
        <v>22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SUM(W6:W1916)</f>
        <v>533</v>
      </c>
      <c r="X5" s="30">
        <f>D6</f>
        <v>4</v>
      </c>
      <c r="Y5" s="39">
        <f>SUM(Y6:Y1916)</f>
        <v>9947090.4100000001</v>
      </c>
      <c r="Z5" s="39">
        <f>SUM(Z6:Z1916)</f>
        <v>0</v>
      </c>
      <c r="AA5" s="5"/>
      <c r="AB5" s="66" t="s">
        <v>38</v>
      </c>
    </row>
    <row r="6" spans="1:28" ht="39" thickTop="1" x14ac:dyDescent="0.2">
      <c r="A6" s="45" t="s">
        <v>4</v>
      </c>
      <c r="B6" s="93">
        <v>533</v>
      </c>
      <c r="C6" s="47" t="s">
        <v>3</v>
      </c>
      <c r="D6" s="93">
        <v>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04" t="s">
        <v>262</v>
      </c>
      <c r="V6" s="51" t="s">
        <v>238</v>
      </c>
      <c r="W6" s="31">
        <f>IF(AND(A6="celkem ks:",B6&gt;0,C6="vzorek ks:"),B6,"")</f>
        <v>533</v>
      </c>
      <c r="X6" s="31">
        <f>D6</f>
        <v>4</v>
      </c>
      <c r="Y6" s="40" t="str">
        <f t="shared" ref="Y6:Y11" si="0">IF(OR(C6="",C6&lt;=0,A6="Suma:",A6="celkem ks:"),"",C6)</f>
        <v/>
      </c>
      <c r="Z6" s="40" t="str">
        <f t="shared" ref="Z6:Z11" si="1">IF(OR(U6="",U6&lt;=0,A6="Suma:",A6="celkem ks:"),"",U6)</f>
        <v/>
      </c>
      <c r="AA6" s="5"/>
    </row>
    <row r="7" spans="1:28" x14ac:dyDescent="0.2">
      <c r="A7" s="64" t="s">
        <v>239</v>
      </c>
      <c r="B7" s="63"/>
      <c r="C7" s="50">
        <v>2978</v>
      </c>
      <c r="D7" s="72" t="s">
        <v>40</v>
      </c>
      <c r="E7" s="72" t="s">
        <v>40</v>
      </c>
      <c r="F7" s="73" t="s">
        <v>40</v>
      </c>
      <c r="G7" s="73"/>
      <c r="H7" s="94"/>
      <c r="I7" s="98" t="s">
        <v>25</v>
      </c>
      <c r="J7" s="98" t="s">
        <v>26</v>
      </c>
      <c r="K7" s="98" t="s">
        <v>27</v>
      </c>
      <c r="L7" s="98" t="s">
        <v>28</v>
      </c>
      <c r="M7" s="78" t="s">
        <v>29</v>
      </c>
      <c r="N7" s="90" t="s">
        <v>34</v>
      </c>
      <c r="O7" s="78" t="s">
        <v>30</v>
      </c>
      <c r="P7" s="90" t="s">
        <v>35</v>
      </c>
      <c r="Q7" s="98" t="s">
        <v>31</v>
      </c>
      <c r="R7" s="98" t="s">
        <v>32</v>
      </c>
      <c r="S7" s="99" t="s">
        <v>36</v>
      </c>
      <c r="T7" s="99" t="s">
        <v>37</v>
      </c>
      <c r="U7" s="105" t="s">
        <v>259</v>
      </c>
      <c r="V7" s="110" t="s">
        <v>260</v>
      </c>
      <c r="W7" s="32" t="str">
        <f>IF(AND(A7="celkem ks:",B7&gt;0,C7="vzorek ks:"),B7,"")</f>
        <v/>
      </c>
      <c r="X7" s="32" t="str">
        <f t="shared" ref="X7:X11" si="2">IF(AND(A7="celkem ks:",B7&gt;0,C7="vzorek ks:",U7&gt;0),U7,"")</f>
        <v/>
      </c>
      <c r="Y7" s="41">
        <f t="shared" si="0"/>
        <v>2978</v>
      </c>
      <c r="Z7" s="35" t="str">
        <f t="shared" si="1"/>
        <v>Brachová</v>
      </c>
    </row>
    <row r="8" spans="1:28" x14ac:dyDescent="0.2">
      <c r="A8" s="64" t="s">
        <v>240</v>
      </c>
      <c r="B8" s="63"/>
      <c r="C8" s="50">
        <v>1687217</v>
      </c>
      <c r="D8" s="72" t="s">
        <v>40</v>
      </c>
      <c r="E8" s="72" t="s">
        <v>40</v>
      </c>
      <c r="F8" s="73" t="s">
        <v>40</v>
      </c>
      <c r="G8" s="73"/>
      <c r="H8" s="94"/>
      <c r="I8" s="98" t="s">
        <v>25</v>
      </c>
      <c r="J8" s="98" t="s">
        <v>26</v>
      </c>
      <c r="K8" s="98" t="s">
        <v>27</v>
      </c>
      <c r="L8" s="98" t="s">
        <v>28</v>
      </c>
      <c r="M8" s="78" t="s">
        <v>29</v>
      </c>
      <c r="N8" s="90" t="s">
        <v>34</v>
      </c>
      <c r="O8" s="78" t="s">
        <v>30</v>
      </c>
      <c r="P8" s="90" t="s">
        <v>35</v>
      </c>
      <c r="Q8" s="98" t="s">
        <v>31</v>
      </c>
      <c r="R8" s="98" t="s">
        <v>32</v>
      </c>
      <c r="S8" s="99" t="s">
        <v>36</v>
      </c>
      <c r="T8" s="99" t="s">
        <v>37</v>
      </c>
      <c r="U8" s="105" t="s">
        <v>248</v>
      </c>
      <c r="V8" s="103" t="s">
        <v>244</v>
      </c>
      <c r="W8" s="32" t="str">
        <f>IF(AND(A8="celkem ks:",B8&gt;0,C8="vzorek ks:"),B8,"")</f>
        <v/>
      </c>
      <c r="X8" s="32" t="str">
        <f t="shared" ref="X8" si="3">IF(AND(A8="celkem ks:",B8&gt;0,C8="vzorek ks:",U8&gt;0),U8,"")</f>
        <v/>
      </c>
      <c r="Y8" s="41">
        <f t="shared" ref="Y8" si="4">IF(OR(C8="",C8&lt;=0,A8="Suma:",A8="celkem ks:"),"",C8)</f>
        <v>1687217</v>
      </c>
      <c r="Z8" s="35" t="str">
        <f t="shared" ref="Z8" si="5">IF(OR(U8="",U8&lt;=0,A8="Suma:",A8="celkem ks:"),"",U8)</f>
        <v>Reifová</v>
      </c>
    </row>
    <row r="9" spans="1:28" x14ac:dyDescent="0.2">
      <c r="A9" s="64" t="s">
        <v>241</v>
      </c>
      <c r="B9" s="63"/>
      <c r="C9" s="50">
        <v>8188985.4099999992</v>
      </c>
      <c r="D9" s="72" t="s">
        <v>40</v>
      </c>
      <c r="E9" s="72" t="s">
        <v>40</v>
      </c>
      <c r="F9" s="73" t="s">
        <v>40</v>
      </c>
      <c r="G9" s="73"/>
      <c r="H9" s="94"/>
      <c r="I9" s="98" t="s">
        <v>25</v>
      </c>
      <c r="J9" s="98" t="s">
        <v>26</v>
      </c>
      <c r="K9" s="98" t="s">
        <v>27</v>
      </c>
      <c r="L9" s="98" t="s">
        <v>28</v>
      </c>
      <c r="M9" s="78" t="s">
        <v>29</v>
      </c>
      <c r="N9" s="90" t="s">
        <v>34</v>
      </c>
      <c r="O9" s="78" t="s">
        <v>30</v>
      </c>
      <c r="P9" s="90" t="s">
        <v>35</v>
      </c>
      <c r="Q9" s="98" t="s">
        <v>31</v>
      </c>
      <c r="R9" s="98" t="s">
        <v>32</v>
      </c>
      <c r="S9" s="99" t="s">
        <v>36</v>
      </c>
      <c r="T9" s="99" t="s">
        <v>37</v>
      </c>
      <c r="U9" s="105" t="s">
        <v>243</v>
      </c>
      <c r="V9" s="103" t="s">
        <v>244</v>
      </c>
      <c r="W9" s="32" t="str">
        <f t="shared" ref="W9:W11" si="6">IF(AND(A9="celkem ks:",B9&gt;0,C9="vzorek ks:"),B9,"")</f>
        <v/>
      </c>
      <c r="X9" s="32" t="str">
        <f t="shared" si="2"/>
        <v/>
      </c>
      <c r="Y9" s="41">
        <f t="shared" si="0"/>
        <v>8188985.4099999992</v>
      </c>
      <c r="Z9" s="35" t="str">
        <f t="shared" si="1"/>
        <v>Kunická</v>
      </c>
    </row>
    <row r="10" spans="1:28" x14ac:dyDescent="0.2">
      <c r="A10" s="68" t="s">
        <v>242</v>
      </c>
      <c r="B10" s="69"/>
      <c r="C10" s="21">
        <v>67910</v>
      </c>
      <c r="D10" s="74" t="s">
        <v>40</v>
      </c>
      <c r="E10" s="74" t="s">
        <v>40</v>
      </c>
      <c r="F10" s="75" t="s">
        <v>40</v>
      </c>
      <c r="G10" s="75"/>
      <c r="H10" s="95"/>
      <c r="I10" s="100" t="s">
        <v>25</v>
      </c>
      <c r="J10" s="100" t="s">
        <v>26</v>
      </c>
      <c r="K10" s="100" t="s">
        <v>27</v>
      </c>
      <c r="L10" s="100" t="s">
        <v>28</v>
      </c>
      <c r="M10" s="79" t="s">
        <v>29</v>
      </c>
      <c r="N10" s="91" t="s">
        <v>34</v>
      </c>
      <c r="O10" s="79" t="s">
        <v>30</v>
      </c>
      <c r="P10" s="91" t="s">
        <v>35</v>
      </c>
      <c r="Q10" s="100" t="s">
        <v>31</v>
      </c>
      <c r="R10" s="100" t="s">
        <v>32</v>
      </c>
      <c r="S10" s="101" t="s">
        <v>36</v>
      </c>
      <c r="T10" s="101" t="s">
        <v>37</v>
      </c>
      <c r="U10" s="106" t="s">
        <v>261</v>
      </c>
      <c r="V10" s="111" t="s">
        <v>244</v>
      </c>
      <c r="W10" s="32" t="str">
        <f t="shared" si="6"/>
        <v/>
      </c>
      <c r="X10" s="32" t="str">
        <f t="shared" si="2"/>
        <v/>
      </c>
      <c r="Y10" s="41">
        <f t="shared" si="0"/>
        <v>67910</v>
      </c>
      <c r="Z10" s="35" t="str">
        <f t="shared" si="1"/>
        <v>Jakšová</v>
      </c>
    </row>
    <row r="11" spans="1:28" x14ac:dyDescent="0.2">
      <c r="A11" s="4" t="s">
        <v>5</v>
      </c>
      <c r="C11" s="17">
        <f>SUM(C7:C10)</f>
        <v>9947090.4100000001</v>
      </c>
      <c r="U11" s="17">
        <f>SUM(U7:U10)</f>
        <v>0</v>
      </c>
      <c r="W11" s="33" t="str">
        <f t="shared" si="6"/>
        <v/>
      </c>
      <c r="X11" s="33" t="str">
        <f t="shared" si="2"/>
        <v/>
      </c>
      <c r="Y11" s="35" t="str">
        <f t="shared" si="0"/>
        <v/>
      </c>
      <c r="Z11" s="35" t="str">
        <f t="shared" si="1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10" xr:uid="{74A0C38A-1A11-4E22-BDC9-4FA90C22C8EC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&amp;R67x</oddHeader>
    <oddFooter>&amp;C&amp;P&amp;R© FIZA, a.s., 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1A5E-8FFB-4937-A090-D5D13376AABE}">
  <dimension ref="A1:K24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12" t="e">
        <f>#REF!</f>
        <v>#REF!</v>
      </c>
      <c r="B1" s="112"/>
      <c r="C1" s="112"/>
      <c r="D1" s="112"/>
      <c r="E1" s="112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13" t="e">
        <f>#REF!</f>
        <v>#REF!</v>
      </c>
      <c r="C2" s="113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4" t="s">
        <v>16</v>
      </c>
      <c r="G3" s="115"/>
      <c r="H3" s="116"/>
      <c r="I3" s="37">
        <f>COUNT(I7:I1977)</f>
        <v>0</v>
      </c>
      <c r="J3" s="43"/>
      <c r="K3" s="5"/>
    </row>
    <row r="4" spans="1:11" s="3" customFormat="1" ht="36.75" customHeight="1" thickTop="1" thickBot="1" x14ac:dyDescent="0.25">
      <c r="A4" s="117" t="s">
        <v>9</v>
      </c>
      <c r="B4" s="119" t="s">
        <v>17</v>
      </c>
      <c r="C4" s="121" t="s">
        <v>6</v>
      </c>
      <c r="D4" s="121" t="s">
        <v>7</v>
      </c>
      <c r="E4" s="123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8"/>
      <c r="B5" s="120"/>
      <c r="C5" s="122"/>
      <c r="D5" s="120"/>
      <c r="E5" s="124"/>
      <c r="F5" s="29">
        <f>SUM(F6:F1977)</f>
        <v>0</v>
      </c>
      <c r="G5" s="30">
        <f>SUM(G6:G1977)</f>
        <v>0</v>
      </c>
      <c r="H5" s="39">
        <f>SUM(H6:H1977)</f>
        <v>0</v>
      </c>
      <c r="I5" s="39">
        <f>SUM(I6:I1977)</f>
        <v>0</v>
      </c>
      <c r="J5" s="10">
        <f>SUM(J6:J1977)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4" si="0">IF(AND(A7="celkem ks:",B7&gt;0,C7="vzorek ks:"),B7,"")</f>
        <v/>
      </c>
      <c r="G7" s="32" t="str">
        <f t="shared" ref="G7:G24" si="1">IF(AND(A7="celkem ks:",B7&gt;0,C7="vzorek ks:",D7&gt;0),D7,"")</f>
        <v/>
      </c>
      <c r="H7" s="41" t="str">
        <f t="shared" ref="H7:H24" si="2">IF(OR(C7="",C7&lt;=0,A7="Suma:",A7="celkem ks:"),"",C7)</f>
        <v/>
      </c>
      <c r="I7" s="35" t="str">
        <f t="shared" ref="I7:I24" si="3">IF(OR(D7="",D7&lt;=0,A7="Suma:",A7="celkem ks:"),"",D7)</f>
        <v/>
      </c>
      <c r="J7" s="42" t="str">
        <f t="shared" ref="J7:J24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A12" s="19"/>
      <c r="B12" s="20"/>
      <c r="C12" s="21"/>
      <c r="D12" s="21"/>
      <c r="E12" s="22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A13" s="4" t="s">
        <v>5</v>
      </c>
      <c r="C13" s="17">
        <f>SUM(C7:C12)</f>
        <v>0</v>
      </c>
      <c r="D13" s="17">
        <f>SUM(D7:D12)</f>
        <v>0</v>
      </c>
      <c r="F13" s="33" t="str">
        <f t="shared" si="0"/>
        <v/>
      </c>
      <c r="G13" s="33" t="str">
        <f t="shared" si="1"/>
        <v/>
      </c>
      <c r="H13" s="35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F14" s="33" t="str">
        <f t="shared" si="0"/>
        <v/>
      </c>
      <c r="G14" s="33" t="str">
        <f t="shared" si="1"/>
        <v/>
      </c>
      <c r="H14" s="35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ht="18" customHeight="1" x14ac:dyDescent="0.2">
      <c r="A15" s="45" t="s">
        <v>4</v>
      </c>
      <c r="B15" s="46"/>
      <c r="C15" s="47" t="s">
        <v>3</v>
      </c>
      <c r="D15" s="48"/>
      <c r="E15" s="49"/>
      <c r="F15" s="31" t="str">
        <f t="shared" si="0"/>
        <v/>
      </c>
      <c r="G15" s="31" t="str">
        <f t="shared" si="1"/>
        <v/>
      </c>
      <c r="H15" s="40" t="str">
        <f t="shared" si="2"/>
        <v/>
      </c>
      <c r="I15" s="40" t="str">
        <f t="shared" si="3"/>
        <v/>
      </c>
      <c r="J15" s="16" t="str">
        <f t="shared" si="4"/>
        <v/>
      </c>
      <c r="K15" s="5"/>
    </row>
    <row r="16" spans="1:11" x14ac:dyDescent="0.2">
      <c r="C16" s="50"/>
      <c r="D16" s="50"/>
      <c r="F16" s="32" t="str">
        <f t="shared" si="0"/>
        <v/>
      </c>
      <c r="G16" s="32" t="str">
        <f t="shared" si="1"/>
        <v/>
      </c>
      <c r="H16" s="41" t="str">
        <f t="shared" si="2"/>
        <v/>
      </c>
      <c r="I16" s="35" t="str">
        <f t="shared" si="3"/>
        <v/>
      </c>
      <c r="J16" s="42" t="str">
        <f t="shared" si="4"/>
        <v/>
      </c>
    </row>
    <row r="17" spans="1:10" x14ac:dyDescent="0.2">
      <c r="C17" s="50"/>
      <c r="D17" s="50"/>
      <c r="F17" s="32" t="str">
        <f t="shared" si="0"/>
        <v/>
      </c>
      <c r="G17" s="32" t="str">
        <f t="shared" si="1"/>
        <v/>
      </c>
      <c r="H17" s="41" t="str">
        <f t="shared" si="2"/>
        <v/>
      </c>
      <c r="I17" s="35" t="str">
        <f t="shared" si="3"/>
        <v/>
      </c>
      <c r="J17" s="42" t="str">
        <f t="shared" si="4"/>
        <v/>
      </c>
    </row>
    <row r="18" spans="1:10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0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0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0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0" x14ac:dyDescent="0.2">
      <c r="A22" s="19"/>
      <c r="B22" s="20"/>
      <c r="C22" s="21"/>
      <c r="D22" s="21"/>
      <c r="E22" s="22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0" x14ac:dyDescent="0.2">
      <c r="A23" s="4" t="s">
        <v>5</v>
      </c>
      <c r="C23" s="17">
        <f>SUM(C16:C22)</f>
        <v>0</v>
      </c>
      <c r="D23" s="17">
        <f>SUM(D16:D22)</f>
        <v>0</v>
      </c>
      <c r="F23" s="33" t="str">
        <f t="shared" si="0"/>
        <v/>
      </c>
      <c r="G23" s="33" t="str">
        <f t="shared" si="1"/>
        <v/>
      </c>
      <c r="H23" s="35" t="str">
        <f t="shared" si="2"/>
        <v/>
      </c>
      <c r="I23" s="35" t="str">
        <f t="shared" si="3"/>
        <v/>
      </c>
      <c r="J23" s="42" t="str">
        <f t="shared" si="4"/>
        <v/>
      </c>
    </row>
    <row r="24" spans="1:10" x14ac:dyDescent="0.2">
      <c r="F24" s="33" t="str">
        <f t="shared" si="0"/>
        <v/>
      </c>
      <c r="G24" s="33" t="str">
        <f t="shared" si="1"/>
        <v/>
      </c>
      <c r="H24" s="35" t="str">
        <f t="shared" si="2"/>
        <v/>
      </c>
      <c r="I24" s="35" t="str">
        <f t="shared" si="3"/>
        <v/>
      </c>
      <c r="J24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&amp;RBAN</oddHeader>
    <oddFooter>&amp;C&amp;P&amp;R© FIZA, a.s., 2020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8F4A-EBB1-4AC1-A596-0F366BBB4B96}">
  <dimension ref="A1:K27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12" t="e">
        <f>#REF!</f>
        <v>#REF!</v>
      </c>
      <c r="B1" s="112"/>
      <c r="C1" s="112"/>
      <c r="D1" s="112"/>
      <c r="E1" s="112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13" t="e">
        <f>#REF!</f>
        <v>#REF!</v>
      </c>
      <c r="C2" s="113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4" t="s">
        <v>16</v>
      </c>
      <c r="G3" s="115"/>
      <c r="H3" s="116"/>
      <c r="I3" s="37">
        <f>COUNT(I7:I1980)</f>
        <v>0</v>
      </c>
      <c r="J3" s="43"/>
      <c r="K3" s="5"/>
    </row>
    <row r="4" spans="1:11" s="3" customFormat="1" ht="36.75" customHeight="1" thickTop="1" thickBot="1" x14ac:dyDescent="0.25">
      <c r="A4" s="117" t="s">
        <v>9</v>
      </c>
      <c r="B4" s="119" t="s">
        <v>17</v>
      </c>
      <c r="C4" s="121" t="s">
        <v>6</v>
      </c>
      <c r="D4" s="121" t="s">
        <v>7</v>
      </c>
      <c r="E4" s="123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8"/>
      <c r="B5" s="120"/>
      <c r="C5" s="122"/>
      <c r="D5" s="120"/>
      <c r="E5" s="124"/>
      <c r="F5" s="29">
        <f>SUM(F6:F1980)</f>
        <v>0</v>
      </c>
      <c r="G5" s="30">
        <f>SUM(G6:G1980)</f>
        <v>0</v>
      </c>
      <c r="H5" s="39">
        <f>SUM(H6:H1980)</f>
        <v>0</v>
      </c>
      <c r="I5" s="39">
        <f>SUM(I6:I1980)</f>
        <v>0</v>
      </c>
      <c r="J5" s="10">
        <f>SUM(J6:J1980)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7" si="0">IF(AND(A7="celkem ks:",B7&gt;0,C7="vzorek ks:"),B7,"")</f>
        <v/>
      </c>
      <c r="G7" s="32" t="str">
        <f t="shared" ref="G7:G27" si="1">IF(AND(A7="celkem ks:",B7&gt;0,C7="vzorek ks:",D7&gt;0),D7,"")</f>
        <v/>
      </c>
      <c r="H7" s="41" t="str">
        <f t="shared" ref="H7:H27" si="2">IF(OR(C7="",C7&lt;=0,A7="Suma:",A7="celkem ks:"),"",C7)</f>
        <v/>
      </c>
      <c r="I7" s="35" t="str">
        <f t="shared" ref="I7:I27" si="3">IF(OR(D7="",D7&lt;=0,A7="Suma:",A7="celkem ks:"),"",D7)</f>
        <v/>
      </c>
      <c r="J7" s="42" t="str">
        <f t="shared" ref="J7:J27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C12" s="50"/>
      <c r="D12" s="50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C13" s="50"/>
      <c r="D13" s="50"/>
      <c r="F13" s="32" t="str">
        <f t="shared" si="0"/>
        <v/>
      </c>
      <c r="G13" s="32" t="str">
        <f t="shared" si="1"/>
        <v/>
      </c>
      <c r="H13" s="41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A14" s="19"/>
      <c r="B14" s="20"/>
      <c r="C14" s="21"/>
      <c r="D14" s="21"/>
      <c r="E14" s="22"/>
      <c r="F14" s="32" t="str">
        <f t="shared" si="0"/>
        <v/>
      </c>
      <c r="G14" s="32" t="str">
        <f t="shared" si="1"/>
        <v/>
      </c>
      <c r="H14" s="41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x14ac:dyDescent="0.2">
      <c r="A15" s="4" t="s">
        <v>5</v>
      </c>
      <c r="C15" s="17">
        <f>SUM(C7:C14)</f>
        <v>0</v>
      </c>
      <c r="D15" s="17">
        <f>SUM(D7:D14)</f>
        <v>0</v>
      </c>
      <c r="F15" s="33" t="str">
        <f t="shared" si="0"/>
        <v/>
      </c>
      <c r="G15" s="33" t="str">
        <f t="shared" si="1"/>
        <v/>
      </c>
      <c r="H15" s="35" t="str">
        <f t="shared" si="2"/>
        <v/>
      </c>
      <c r="I15" s="35" t="str">
        <f t="shared" si="3"/>
        <v/>
      </c>
      <c r="J15" s="42" t="str">
        <f t="shared" si="4"/>
        <v/>
      </c>
    </row>
    <row r="16" spans="1:11" x14ac:dyDescent="0.2">
      <c r="F16" s="33" t="str">
        <f t="shared" si="0"/>
        <v/>
      </c>
      <c r="G16" s="33" t="str">
        <f t="shared" si="1"/>
        <v/>
      </c>
      <c r="H16" s="35" t="str">
        <f t="shared" si="2"/>
        <v/>
      </c>
      <c r="I16" s="35" t="str">
        <f t="shared" si="3"/>
        <v/>
      </c>
      <c r="J16" s="42" t="str">
        <f t="shared" si="4"/>
        <v/>
      </c>
    </row>
    <row r="17" spans="1:11" ht="18" customHeight="1" x14ac:dyDescent="0.2">
      <c r="A17" s="45" t="s">
        <v>4</v>
      </c>
      <c r="B17" s="46"/>
      <c r="C17" s="47" t="s">
        <v>3</v>
      </c>
      <c r="D17" s="48"/>
      <c r="E17" s="49"/>
      <c r="F17" s="31" t="str">
        <f t="shared" si="0"/>
        <v/>
      </c>
      <c r="G17" s="31" t="str">
        <f t="shared" si="1"/>
        <v/>
      </c>
      <c r="H17" s="40" t="str">
        <f t="shared" si="2"/>
        <v/>
      </c>
      <c r="I17" s="40" t="str">
        <f t="shared" si="3"/>
        <v/>
      </c>
      <c r="J17" s="16" t="str">
        <f t="shared" si="4"/>
        <v/>
      </c>
      <c r="K17" s="5"/>
    </row>
    <row r="18" spans="1:11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1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1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1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1" x14ac:dyDescent="0.2">
      <c r="C22" s="50"/>
      <c r="D22" s="50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1" x14ac:dyDescent="0.2">
      <c r="C23" s="50"/>
      <c r="D23" s="50"/>
      <c r="F23" s="32" t="str">
        <f t="shared" si="0"/>
        <v/>
      </c>
      <c r="G23" s="32" t="str">
        <f t="shared" si="1"/>
        <v/>
      </c>
      <c r="H23" s="41" t="str">
        <f t="shared" si="2"/>
        <v/>
      </c>
      <c r="I23" s="35" t="str">
        <f t="shared" si="3"/>
        <v/>
      </c>
      <c r="J23" s="42" t="str">
        <f t="shared" si="4"/>
        <v/>
      </c>
    </row>
    <row r="24" spans="1:11" x14ac:dyDescent="0.2">
      <c r="C24" s="50"/>
      <c r="D24" s="50"/>
      <c r="F24" s="32" t="str">
        <f t="shared" si="0"/>
        <v/>
      </c>
      <c r="G24" s="32" t="str">
        <f t="shared" si="1"/>
        <v/>
      </c>
      <c r="H24" s="41" t="str">
        <f t="shared" si="2"/>
        <v/>
      </c>
      <c r="I24" s="35" t="str">
        <f t="shared" si="3"/>
        <v/>
      </c>
      <c r="J24" s="42" t="str">
        <f t="shared" si="4"/>
        <v/>
      </c>
    </row>
    <row r="25" spans="1:11" x14ac:dyDescent="0.2">
      <c r="A25" s="19"/>
      <c r="B25" s="20"/>
      <c r="C25" s="21"/>
      <c r="D25" s="21"/>
      <c r="E25" s="22"/>
      <c r="F25" s="32" t="str">
        <f t="shared" si="0"/>
        <v/>
      </c>
      <c r="G25" s="32" t="str">
        <f t="shared" si="1"/>
        <v/>
      </c>
      <c r="H25" s="41" t="str">
        <f t="shared" si="2"/>
        <v/>
      </c>
      <c r="I25" s="35" t="str">
        <f t="shared" si="3"/>
        <v/>
      </c>
      <c r="J25" s="42" t="str">
        <f t="shared" si="4"/>
        <v/>
      </c>
    </row>
    <row r="26" spans="1:11" x14ac:dyDescent="0.2">
      <c r="A26" s="4" t="s">
        <v>5</v>
      </c>
      <c r="C26" s="17">
        <f>SUM(C18:C25)</f>
        <v>0</v>
      </c>
      <c r="D26" s="17">
        <f>SUM(D18:D25)</f>
        <v>0</v>
      </c>
      <c r="F26" s="33" t="str">
        <f t="shared" si="0"/>
        <v/>
      </c>
      <c r="G26" s="33" t="str">
        <f t="shared" si="1"/>
        <v/>
      </c>
      <c r="H26" s="35" t="str">
        <f t="shared" si="2"/>
        <v/>
      </c>
      <c r="I26" s="35" t="str">
        <f t="shared" si="3"/>
        <v/>
      </c>
      <c r="J26" s="42" t="str">
        <f t="shared" si="4"/>
        <v/>
      </c>
    </row>
    <row r="27" spans="1:11" x14ac:dyDescent="0.2">
      <c r="F27" s="33" t="str">
        <f t="shared" si="0"/>
        <v/>
      </c>
      <c r="G27" s="33" t="str">
        <f t="shared" si="1"/>
        <v/>
      </c>
      <c r="H27" s="35" t="str">
        <f t="shared" si="2"/>
        <v/>
      </c>
      <c r="I27" s="35" t="str">
        <f t="shared" si="3"/>
        <v/>
      </c>
      <c r="J27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&amp;RDPH</oddHeader>
    <oddFooter>&amp;C&amp;P&amp;R© FIZA, a.s., 2020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8024-06EC-4BCD-BEEB-400CC45A629B}">
  <sheetPr>
    <pageSetUpPr fitToPage="1"/>
  </sheetPr>
  <dimension ref="A1:AB36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6" sqref="U6"/>
    </sheetView>
  </sheetViews>
  <sheetFormatPr defaultColWidth="9.28515625" defaultRowHeight="12.75" x14ac:dyDescent="0.2"/>
  <cols>
    <col min="1" max="1" width="18.140625" style="4" customWidth="1"/>
    <col min="2" max="2" width="11.7109375" style="6" customWidth="1"/>
    <col min="3" max="3" width="17.42578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8.85546875" style="17" bestFit="1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8" t="s">
        <v>50</v>
      </c>
      <c r="B1" s="80"/>
      <c r="C1" s="80"/>
      <c r="D1" s="80"/>
      <c r="E1" s="80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97" t="s">
        <v>51</v>
      </c>
      <c r="C2" s="67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20.25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COUNT(Z6:Z1929)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42</v>
      </c>
      <c r="G4" s="121" t="s">
        <v>41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SUM(W6:W1929)</f>
        <v>47710</v>
      </c>
      <c r="X5" s="30">
        <f>D6</f>
        <v>29</v>
      </c>
      <c r="Y5" s="39">
        <f>SUM(Y6:Y1929)</f>
        <v>8864406.6300000027</v>
      </c>
      <c r="Z5" s="39">
        <f>SUM(Z6:Z1929)</f>
        <v>0</v>
      </c>
      <c r="AA5" s="5"/>
      <c r="AB5" s="66" t="s">
        <v>38</v>
      </c>
    </row>
    <row r="6" spans="1:28" ht="39" customHeight="1" thickTop="1" x14ac:dyDescent="0.2">
      <c r="A6" s="45" t="s">
        <v>4</v>
      </c>
      <c r="B6" s="93">
        <f>24221+23489</f>
        <v>47710</v>
      </c>
      <c r="C6" s="47" t="s">
        <v>3</v>
      </c>
      <c r="D6" s="93">
        <v>29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04" t="s">
        <v>262</v>
      </c>
      <c r="V6" s="51" t="s">
        <v>49</v>
      </c>
      <c r="W6" s="31">
        <f>IF(AND(A6="celkem ks:",B6&gt;0,C6="vzorek ks:"),B6,"")</f>
        <v>47710</v>
      </c>
      <c r="X6" s="31">
        <f>D6</f>
        <v>29</v>
      </c>
      <c r="Y6" s="40" t="str">
        <f t="shared" ref="Y6:Y36" si="0">IF(OR(C6="",C6&lt;=0,A6="Suma:",A6="celkem ks:"),"",C6)</f>
        <v/>
      </c>
      <c r="Z6" s="40" t="str">
        <f t="shared" ref="Z6:Z36" si="1">IF(OR(U6="",U6&lt;=0,A6="Suma:",A6="celkem ks:"),"",U6)</f>
        <v/>
      </c>
      <c r="AA6" s="5"/>
    </row>
    <row r="7" spans="1:28" x14ac:dyDescent="0.2">
      <c r="A7" s="64" t="s">
        <v>52</v>
      </c>
      <c r="B7" s="63"/>
      <c r="C7" s="50">
        <v>6839.55</v>
      </c>
      <c r="D7" s="72"/>
      <c r="E7" s="72"/>
      <c r="F7" s="73"/>
      <c r="G7" s="73"/>
      <c r="H7" s="94"/>
      <c r="I7" s="61" t="s">
        <v>25</v>
      </c>
      <c r="J7" s="61" t="s">
        <v>26</v>
      </c>
      <c r="K7" s="61" t="s">
        <v>27</v>
      </c>
      <c r="L7" s="61" t="s">
        <v>28</v>
      </c>
      <c r="M7" s="61" t="s">
        <v>29</v>
      </c>
      <c r="N7" s="90" t="s">
        <v>34</v>
      </c>
      <c r="O7" s="61" t="s">
        <v>30</v>
      </c>
      <c r="P7" s="90" t="s">
        <v>35</v>
      </c>
      <c r="Q7" s="61" t="s">
        <v>31</v>
      </c>
      <c r="R7" s="61" t="s">
        <v>32</v>
      </c>
      <c r="S7" s="76" t="s">
        <v>36</v>
      </c>
      <c r="T7" s="76" t="s">
        <v>37</v>
      </c>
      <c r="U7" s="105" t="s">
        <v>243</v>
      </c>
      <c r="V7" s="102" t="s">
        <v>244</v>
      </c>
      <c r="W7" s="32" t="str">
        <f>IF(AND(A7="celkem ks:",B7&gt;0,C7="vzorek ks:"),B7,"")</f>
        <v/>
      </c>
      <c r="X7" s="32" t="str">
        <f t="shared" ref="X7:X36" si="2">IF(AND(A7="celkem ks:",B7&gt;0,C7="vzorek ks:",U7&gt;0),U7,"")</f>
        <v/>
      </c>
      <c r="Y7" s="41">
        <f t="shared" si="0"/>
        <v>6839.55</v>
      </c>
      <c r="Z7" s="35" t="str">
        <f t="shared" si="1"/>
        <v>Kunická</v>
      </c>
    </row>
    <row r="8" spans="1:28" x14ac:dyDescent="0.2">
      <c r="A8" s="64" t="s">
        <v>53</v>
      </c>
      <c r="B8" s="63"/>
      <c r="C8" s="50">
        <v>76844.34</v>
      </c>
      <c r="D8" s="72"/>
      <c r="E8" s="72"/>
      <c r="F8" s="73"/>
      <c r="G8" s="73"/>
      <c r="H8" s="94"/>
      <c r="I8" s="61" t="s">
        <v>25</v>
      </c>
      <c r="J8" s="61" t="s">
        <v>26</v>
      </c>
      <c r="K8" s="61" t="s">
        <v>27</v>
      </c>
      <c r="L8" s="61" t="s">
        <v>28</v>
      </c>
      <c r="M8" s="61" t="s">
        <v>29</v>
      </c>
      <c r="N8" s="90" t="s">
        <v>34</v>
      </c>
      <c r="O8" s="61" t="s">
        <v>30</v>
      </c>
      <c r="P8" s="90" t="s">
        <v>35</v>
      </c>
      <c r="Q8" s="61" t="s">
        <v>31</v>
      </c>
      <c r="R8" s="61" t="s">
        <v>32</v>
      </c>
      <c r="S8" s="76" t="s">
        <v>36</v>
      </c>
      <c r="T8" s="76" t="s">
        <v>37</v>
      </c>
      <c r="U8" s="105" t="s">
        <v>243</v>
      </c>
      <c r="V8" s="102" t="s">
        <v>244</v>
      </c>
      <c r="W8" s="32" t="str">
        <f t="shared" ref="W8:W35" si="3">IF(AND(A8="celkem ks:",B8&gt;0,C8="vzorek ks:"),B8,"")</f>
        <v/>
      </c>
      <c r="X8" s="32" t="str">
        <f t="shared" ref="X8:X35" si="4">IF(AND(A8="celkem ks:",B8&gt;0,C8="vzorek ks:",U8&gt;0),U8,"")</f>
        <v/>
      </c>
      <c r="Y8" s="41">
        <f t="shared" ref="Y8:Y35" si="5">IF(OR(C8="",C8&lt;=0,A8="Suma:",A8="celkem ks:"),"",C8)</f>
        <v>76844.34</v>
      </c>
      <c r="Z8" s="35" t="str">
        <f t="shared" ref="Z8:Z35" si="6">IF(OR(U8="",U8&lt;=0,A8="Suma:",A8="celkem ks:"),"",U8)</f>
        <v>Kunická</v>
      </c>
    </row>
    <row r="9" spans="1:28" x14ac:dyDescent="0.2">
      <c r="A9" s="64" t="s">
        <v>54</v>
      </c>
      <c r="B9" s="63"/>
      <c r="C9" s="50">
        <v>3068993.68</v>
      </c>
      <c r="D9" s="72"/>
      <c r="E9" s="72"/>
      <c r="F9" s="73"/>
      <c r="G9" s="73"/>
      <c r="H9" s="94"/>
      <c r="I9" s="61" t="s">
        <v>25</v>
      </c>
      <c r="J9" s="61" t="s">
        <v>26</v>
      </c>
      <c r="K9" s="61" t="s">
        <v>27</v>
      </c>
      <c r="L9" s="61" t="s">
        <v>28</v>
      </c>
      <c r="M9" s="61" t="s">
        <v>29</v>
      </c>
      <c r="N9" s="90" t="s">
        <v>34</v>
      </c>
      <c r="O9" s="61" t="s">
        <v>30</v>
      </c>
      <c r="P9" s="90" t="s">
        <v>35</v>
      </c>
      <c r="Q9" s="61" t="s">
        <v>31</v>
      </c>
      <c r="R9" s="61" t="s">
        <v>32</v>
      </c>
      <c r="S9" s="76" t="s">
        <v>36</v>
      </c>
      <c r="T9" s="76" t="s">
        <v>37</v>
      </c>
      <c r="U9" s="105" t="s">
        <v>243</v>
      </c>
      <c r="V9" s="102" t="s">
        <v>244</v>
      </c>
      <c r="W9" s="32" t="str">
        <f t="shared" si="3"/>
        <v/>
      </c>
      <c r="X9" s="32" t="str">
        <f t="shared" si="4"/>
        <v/>
      </c>
      <c r="Y9" s="41">
        <f t="shared" si="5"/>
        <v>3068993.68</v>
      </c>
      <c r="Z9" s="35" t="str">
        <f t="shared" si="6"/>
        <v>Kunická</v>
      </c>
    </row>
    <row r="10" spans="1:28" x14ac:dyDescent="0.2">
      <c r="A10" s="64" t="s">
        <v>55</v>
      </c>
      <c r="B10" s="63"/>
      <c r="C10" s="50">
        <v>174240</v>
      </c>
      <c r="D10" s="72"/>
      <c r="E10" s="72"/>
      <c r="F10" s="73"/>
      <c r="G10" s="73"/>
      <c r="H10" s="94"/>
      <c r="I10" s="61" t="s">
        <v>25</v>
      </c>
      <c r="J10" s="61" t="s">
        <v>26</v>
      </c>
      <c r="K10" s="61" t="s">
        <v>27</v>
      </c>
      <c r="L10" s="61" t="s">
        <v>28</v>
      </c>
      <c r="M10" s="61" t="s">
        <v>29</v>
      </c>
      <c r="N10" s="90" t="s">
        <v>34</v>
      </c>
      <c r="O10" s="61" t="s">
        <v>30</v>
      </c>
      <c r="P10" s="90" t="s">
        <v>35</v>
      </c>
      <c r="Q10" s="61" t="s">
        <v>31</v>
      </c>
      <c r="R10" s="61" t="s">
        <v>32</v>
      </c>
      <c r="S10" s="76" t="s">
        <v>36</v>
      </c>
      <c r="T10" s="76" t="s">
        <v>37</v>
      </c>
      <c r="U10" s="105" t="s">
        <v>246</v>
      </c>
      <c r="V10" s="102" t="s">
        <v>245</v>
      </c>
      <c r="W10" s="32" t="str">
        <f t="shared" si="3"/>
        <v/>
      </c>
      <c r="X10" s="32" t="str">
        <f t="shared" si="4"/>
        <v/>
      </c>
      <c r="Y10" s="41">
        <f t="shared" si="5"/>
        <v>174240</v>
      </c>
      <c r="Z10" s="35" t="str">
        <f t="shared" si="6"/>
        <v>Trochtová</v>
      </c>
    </row>
    <row r="11" spans="1:28" x14ac:dyDescent="0.2">
      <c r="A11" s="64" t="s">
        <v>56</v>
      </c>
      <c r="B11" s="63"/>
      <c r="C11" s="50">
        <v>14161.31</v>
      </c>
      <c r="D11" s="72"/>
      <c r="E11" s="72"/>
      <c r="F11" s="73"/>
      <c r="G11" s="73"/>
      <c r="H11" s="94"/>
      <c r="I11" s="61" t="s">
        <v>25</v>
      </c>
      <c r="J11" s="61" t="s">
        <v>26</v>
      </c>
      <c r="K11" s="61" t="s">
        <v>27</v>
      </c>
      <c r="L11" s="61" t="s">
        <v>28</v>
      </c>
      <c r="M11" s="61" t="s">
        <v>29</v>
      </c>
      <c r="N11" s="90" t="s">
        <v>34</v>
      </c>
      <c r="O11" s="61" t="s">
        <v>30</v>
      </c>
      <c r="P11" s="90" t="s">
        <v>35</v>
      </c>
      <c r="Q11" s="61" t="s">
        <v>31</v>
      </c>
      <c r="R11" s="61" t="s">
        <v>32</v>
      </c>
      <c r="S11" s="76" t="s">
        <v>36</v>
      </c>
      <c r="T11" s="76" t="s">
        <v>37</v>
      </c>
      <c r="U11" s="105" t="s">
        <v>246</v>
      </c>
      <c r="V11" s="102" t="s">
        <v>245</v>
      </c>
      <c r="W11" s="32" t="str">
        <f t="shared" si="3"/>
        <v/>
      </c>
      <c r="X11" s="32" t="str">
        <f t="shared" si="4"/>
        <v/>
      </c>
      <c r="Y11" s="41">
        <f t="shared" si="5"/>
        <v>14161.31</v>
      </c>
      <c r="Z11" s="35" t="str">
        <f t="shared" si="6"/>
        <v>Trochtová</v>
      </c>
    </row>
    <row r="12" spans="1:28" x14ac:dyDescent="0.2">
      <c r="A12" s="64" t="s">
        <v>57</v>
      </c>
      <c r="B12" s="63"/>
      <c r="C12" s="50">
        <v>165528</v>
      </c>
      <c r="D12" s="72"/>
      <c r="E12" s="72"/>
      <c r="F12" s="73"/>
      <c r="G12" s="73"/>
      <c r="H12" s="94"/>
      <c r="I12" s="61" t="s">
        <v>25</v>
      </c>
      <c r="J12" s="61" t="s">
        <v>26</v>
      </c>
      <c r="K12" s="61" t="s">
        <v>27</v>
      </c>
      <c r="L12" s="61" t="s">
        <v>28</v>
      </c>
      <c r="M12" s="61" t="s">
        <v>29</v>
      </c>
      <c r="N12" s="90" t="s">
        <v>34</v>
      </c>
      <c r="O12" s="61" t="s">
        <v>30</v>
      </c>
      <c r="P12" s="90" t="s">
        <v>35</v>
      </c>
      <c r="Q12" s="61" t="s">
        <v>31</v>
      </c>
      <c r="R12" s="61" t="s">
        <v>32</v>
      </c>
      <c r="S12" s="76" t="s">
        <v>36</v>
      </c>
      <c r="T12" s="76" t="s">
        <v>37</v>
      </c>
      <c r="U12" s="105" t="s">
        <v>246</v>
      </c>
      <c r="V12" s="102" t="s">
        <v>245</v>
      </c>
      <c r="W12" s="32" t="str">
        <f t="shared" si="3"/>
        <v/>
      </c>
      <c r="X12" s="32" t="str">
        <f t="shared" si="4"/>
        <v/>
      </c>
      <c r="Y12" s="41">
        <f t="shared" si="5"/>
        <v>165528</v>
      </c>
      <c r="Z12" s="35" t="str">
        <f t="shared" si="6"/>
        <v>Trochtová</v>
      </c>
    </row>
    <row r="13" spans="1:28" x14ac:dyDescent="0.2">
      <c r="A13" s="64" t="s">
        <v>58</v>
      </c>
      <c r="B13" s="63"/>
      <c r="C13" s="50">
        <v>2293702.98</v>
      </c>
      <c r="D13" s="72"/>
      <c r="E13" s="72"/>
      <c r="F13" s="73"/>
      <c r="G13" s="73"/>
      <c r="H13" s="94"/>
      <c r="I13" s="61" t="s">
        <v>25</v>
      </c>
      <c r="J13" s="61" t="s">
        <v>26</v>
      </c>
      <c r="K13" s="61" t="s">
        <v>27</v>
      </c>
      <c r="L13" s="61" t="s">
        <v>28</v>
      </c>
      <c r="M13" s="61" t="s">
        <v>29</v>
      </c>
      <c r="N13" s="90" t="s">
        <v>34</v>
      </c>
      <c r="O13" s="61" t="s">
        <v>30</v>
      </c>
      <c r="P13" s="90" t="s">
        <v>35</v>
      </c>
      <c r="Q13" s="61" t="s">
        <v>31</v>
      </c>
      <c r="R13" s="61" t="s">
        <v>32</v>
      </c>
      <c r="S13" s="76" t="s">
        <v>36</v>
      </c>
      <c r="T13" s="76" t="s">
        <v>37</v>
      </c>
      <c r="U13" s="105" t="s">
        <v>246</v>
      </c>
      <c r="V13" s="102" t="s">
        <v>245</v>
      </c>
      <c r="W13" s="32" t="str">
        <f t="shared" si="3"/>
        <v/>
      </c>
      <c r="X13" s="32" t="str">
        <f t="shared" si="4"/>
        <v/>
      </c>
      <c r="Y13" s="41">
        <f t="shared" si="5"/>
        <v>2293702.98</v>
      </c>
      <c r="Z13" s="35" t="str">
        <f t="shared" si="6"/>
        <v>Trochtová</v>
      </c>
    </row>
    <row r="14" spans="1:28" x14ac:dyDescent="0.2">
      <c r="A14" s="64" t="s">
        <v>59</v>
      </c>
      <c r="B14" s="63"/>
      <c r="C14" s="50">
        <v>137579.4</v>
      </c>
      <c r="D14" s="72"/>
      <c r="E14" s="72"/>
      <c r="F14" s="73"/>
      <c r="G14" s="73"/>
      <c r="H14" s="94"/>
      <c r="I14" s="61" t="s">
        <v>25</v>
      </c>
      <c r="J14" s="61" t="s">
        <v>26</v>
      </c>
      <c r="K14" s="61" t="s">
        <v>27</v>
      </c>
      <c r="L14" s="61" t="s">
        <v>28</v>
      </c>
      <c r="M14" s="61" t="s">
        <v>29</v>
      </c>
      <c r="N14" s="90" t="s">
        <v>34</v>
      </c>
      <c r="O14" s="61" t="s">
        <v>30</v>
      </c>
      <c r="P14" s="90" t="s">
        <v>35</v>
      </c>
      <c r="Q14" s="61" t="s">
        <v>31</v>
      </c>
      <c r="R14" s="61" t="s">
        <v>32</v>
      </c>
      <c r="S14" s="76" t="s">
        <v>36</v>
      </c>
      <c r="T14" s="76" t="s">
        <v>37</v>
      </c>
      <c r="U14" s="105" t="s">
        <v>246</v>
      </c>
      <c r="V14" s="102" t="s">
        <v>245</v>
      </c>
      <c r="W14" s="32" t="str">
        <f t="shared" si="3"/>
        <v/>
      </c>
      <c r="X14" s="32" t="str">
        <f t="shared" si="4"/>
        <v/>
      </c>
      <c r="Y14" s="41">
        <f t="shared" si="5"/>
        <v>137579.4</v>
      </c>
      <c r="Z14" s="35" t="str">
        <f t="shared" si="6"/>
        <v>Trochtová</v>
      </c>
    </row>
    <row r="15" spans="1:28" x14ac:dyDescent="0.2">
      <c r="A15" s="64" t="s">
        <v>60</v>
      </c>
      <c r="B15" s="63"/>
      <c r="C15" s="50">
        <v>119020</v>
      </c>
      <c r="D15" s="72"/>
      <c r="E15" s="72"/>
      <c r="F15" s="73"/>
      <c r="G15" s="73"/>
      <c r="H15" s="94"/>
      <c r="I15" s="61" t="s">
        <v>25</v>
      </c>
      <c r="J15" s="61" t="s">
        <v>26</v>
      </c>
      <c r="K15" s="61" t="s">
        <v>27</v>
      </c>
      <c r="L15" s="61" t="s">
        <v>28</v>
      </c>
      <c r="M15" s="61" t="s">
        <v>29</v>
      </c>
      <c r="N15" s="90" t="s">
        <v>34</v>
      </c>
      <c r="O15" s="61" t="s">
        <v>30</v>
      </c>
      <c r="P15" s="90" t="s">
        <v>35</v>
      </c>
      <c r="Q15" s="61" t="s">
        <v>31</v>
      </c>
      <c r="R15" s="61" t="s">
        <v>32</v>
      </c>
      <c r="S15" s="76" t="s">
        <v>36</v>
      </c>
      <c r="T15" s="76" t="s">
        <v>37</v>
      </c>
      <c r="U15" s="105" t="s">
        <v>246</v>
      </c>
      <c r="V15" s="102" t="s">
        <v>245</v>
      </c>
      <c r="W15" s="32" t="str">
        <f t="shared" si="3"/>
        <v/>
      </c>
      <c r="X15" s="32" t="str">
        <f t="shared" si="4"/>
        <v/>
      </c>
      <c r="Y15" s="41">
        <f t="shared" si="5"/>
        <v>119020</v>
      </c>
      <c r="Z15" s="35" t="str">
        <f t="shared" si="6"/>
        <v>Trochtová</v>
      </c>
    </row>
    <row r="16" spans="1:28" x14ac:dyDescent="0.2">
      <c r="A16" s="64" t="s">
        <v>61</v>
      </c>
      <c r="B16" s="63"/>
      <c r="C16" s="50">
        <v>55593.01</v>
      </c>
      <c r="D16" s="72"/>
      <c r="E16" s="72"/>
      <c r="F16" s="73"/>
      <c r="G16" s="73"/>
      <c r="H16" s="94"/>
      <c r="I16" s="61" t="s">
        <v>25</v>
      </c>
      <c r="J16" s="61" t="s">
        <v>26</v>
      </c>
      <c r="K16" s="61" t="s">
        <v>27</v>
      </c>
      <c r="L16" s="61" t="s">
        <v>28</v>
      </c>
      <c r="M16" s="61" t="s">
        <v>29</v>
      </c>
      <c r="N16" s="90" t="s">
        <v>34</v>
      </c>
      <c r="O16" s="61" t="s">
        <v>30</v>
      </c>
      <c r="P16" s="90" t="s">
        <v>35</v>
      </c>
      <c r="Q16" s="61" t="s">
        <v>31</v>
      </c>
      <c r="R16" s="61" t="s">
        <v>32</v>
      </c>
      <c r="S16" s="76" t="s">
        <v>36</v>
      </c>
      <c r="T16" s="76" t="s">
        <v>37</v>
      </c>
      <c r="U16" s="105" t="s">
        <v>243</v>
      </c>
      <c r="V16" s="102" t="s">
        <v>244</v>
      </c>
      <c r="W16" s="32" t="str">
        <f t="shared" si="3"/>
        <v/>
      </c>
      <c r="X16" s="32" t="str">
        <f t="shared" si="4"/>
        <v/>
      </c>
      <c r="Y16" s="41">
        <f t="shared" si="5"/>
        <v>55593.01</v>
      </c>
      <c r="Z16" s="35" t="str">
        <f t="shared" si="6"/>
        <v>Kunická</v>
      </c>
    </row>
    <row r="17" spans="1:26" x14ac:dyDescent="0.2">
      <c r="A17" s="64" t="s">
        <v>62</v>
      </c>
      <c r="B17" s="63"/>
      <c r="C17" s="50">
        <v>24200</v>
      </c>
      <c r="D17" s="72"/>
      <c r="E17" s="72"/>
      <c r="F17" s="73"/>
      <c r="G17" s="73"/>
      <c r="H17" s="94"/>
      <c r="I17" s="61" t="s">
        <v>25</v>
      </c>
      <c r="J17" s="61" t="s">
        <v>26</v>
      </c>
      <c r="K17" s="61" t="s">
        <v>27</v>
      </c>
      <c r="L17" s="61" t="s">
        <v>28</v>
      </c>
      <c r="M17" s="61" t="s">
        <v>29</v>
      </c>
      <c r="N17" s="90" t="s">
        <v>34</v>
      </c>
      <c r="O17" s="61" t="s">
        <v>30</v>
      </c>
      <c r="P17" s="90" t="s">
        <v>35</v>
      </c>
      <c r="Q17" s="61" t="s">
        <v>31</v>
      </c>
      <c r="R17" s="61" t="s">
        <v>32</v>
      </c>
      <c r="S17" s="76" t="s">
        <v>36</v>
      </c>
      <c r="T17" s="76" t="s">
        <v>37</v>
      </c>
      <c r="U17" s="105" t="s">
        <v>247</v>
      </c>
      <c r="V17" s="102" t="s">
        <v>245</v>
      </c>
      <c r="W17" s="32" t="str">
        <f t="shared" si="3"/>
        <v/>
      </c>
      <c r="X17" s="32" t="str">
        <f t="shared" si="4"/>
        <v/>
      </c>
      <c r="Y17" s="41">
        <f t="shared" si="5"/>
        <v>24200</v>
      </c>
      <c r="Z17" s="35" t="str">
        <f t="shared" si="6"/>
        <v>Applová, Šmelková</v>
      </c>
    </row>
    <row r="18" spans="1:26" x14ac:dyDescent="0.2">
      <c r="A18" s="64" t="s">
        <v>63</v>
      </c>
      <c r="B18" s="63"/>
      <c r="C18" s="50">
        <v>79134</v>
      </c>
      <c r="D18" s="72"/>
      <c r="E18" s="72"/>
      <c r="F18" s="73"/>
      <c r="G18" s="73"/>
      <c r="H18" s="94"/>
      <c r="I18" s="61" t="s">
        <v>25</v>
      </c>
      <c r="J18" s="61" t="s">
        <v>26</v>
      </c>
      <c r="K18" s="61" t="s">
        <v>27</v>
      </c>
      <c r="L18" s="61" t="s">
        <v>28</v>
      </c>
      <c r="M18" s="61" t="s">
        <v>29</v>
      </c>
      <c r="N18" s="90" t="s">
        <v>34</v>
      </c>
      <c r="O18" s="61" t="s">
        <v>30</v>
      </c>
      <c r="P18" s="90" t="s">
        <v>35</v>
      </c>
      <c r="Q18" s="61" t="s">
        <v>31</v>
      </c>
      <c r="R18" s="61" t="s">
        <v>32</v>
      </c>
      <c r="S18" s="76" t="s">
        <v>36</v>
      </c>
      <c r="T18" s="76" t="s">
        <v>37</v>
      </c>
      <c r="U18" s="105" t="s">
        <v>247</v>
      </c>
      <c r="V18" s="102" t="s">
        <v>245</v>
      </c>
      <c r="W18" s="32" t="str">
        <f t="shared" si="3"/>
        <v/>
      </c>
      <c r="X18" s="32" t="str">
        <f t="shared" si="4"/>
        <v/>
      </c>
      <c r="Y18" s="41">
        <f t="shared" si="5"/>
        <v>79134</v>
      </c>
      <c r="Z18" s="35" t="str">
        <f t="shared" si="6"/>
        <v>Applová, Šmelková</v>
      </c>
    </row>
    <row r="19" spans="1:26" x14ac:dyDescent="0.2">
      <c r="A19" s="64" t="s">
        <v>64</v>
      </c>
      <c r="B19" s="63"/>
      <c r="C19" s="50">
        <v>146131.70000000001</v>
      </c>
      <c r="D19" s="72"/>
      <c r="E19" s="72"/>
      <c r="F19" s="73"/>
      <c r="G19" s="73"/>
      <c r="H19" s="94"/>
      <c r="I19" s="61" t="s">
        <v>25</v>
      </c>
      <c r="J19" s="61" t="s">
        <v>26</v>
      </c>
      <c r="K19" s="61" t="s">
        <v>27</v>
      </c>
      <c r="L19" s="61" t="s">
        <v>28</v>
      </c>
      <c r="M19" s="61" t="s">
        <v>29</v>
      </c>
      <c r="N19" s="90" t="s">
        <v>34</v>
      </c>
      <c r="O19" s="61" t="s">
        <v>30</v>
      </c>
      <c r="P19" s="90" t="s">
        <v>35</v>
      </c>
      <c r="Q19" s="61" t="s">
        <v>31</v>
      </c>
      <c r="R19" s="61" t="s">
        <v>32</v>
      </c>
      <c r="S19" s="76" t="s">
        <v>36</v>
      </c>
      <c r="T19" s="76" t="s">
        <v>37</v>
      </c>
      <c r="U19" s="105" t="s">
        <v>247</v>
      </c>
      <c r="V19" s="102" t="s">
        <v>245</v>
      </c>
      <c r="W19" s="32" t="str">
        <f t="shared" si="3"/>
        <v/>
      </c>
      <c r="X19" s="32" t="str">
        <f t="shared" si="4"/>
        <v/>
      </c>
      <c r="Y19" s="41">
        <f t="shared" si="5"/>
        <v>146131.70000000001</v>
      </c>
      <c r="Z19" s="35" t="str">
        <f t="shared" si="6"/>
        <v>Applová, Šmelková</v>
      </c>
    </row>
    <row r="20" spans="1:26" x14ac:dyDescent="0.2">
      <c r="A20" s="64" t="s">
        <v>65</v>
      </c>
      <c r="B20" s="63"/>
      <c r="C20" s="50">
        <v>200526.04</v>
      </c>
      <c r="D20" s="72"/>
      <c r="E20" s="72"/>
      <c r="F20" s="73"/>
      <c r="G20" s="73"/>
      <c r="H20" s="94"/>
      <c r="I20" s="61" t="s">
        <v>25</v>
      </c>
      <c r="J20" s="61" t="s">
        <v>26</v>
      </c>
      <c r="K20" s="61" t="s">
        <v>27</v>
      </c>
      <c r="L20" s="61" t="s">
        <v>28</v>
      </c>
      <c r="M20" s="61" t="s">
        <v>29</v>
      </c>
      <c r="N20" s="90" t="s">
        <v>34</v>
      </c>
      <c r="O20" s="61" t="s">
        <v>30</v>
      </c>
      <c r="P20" s="90" t="s">
        <v>35</v>
      </c>
      <c r="Q20" s="61" t="s">
        <v>31</v>
      </c>
      <c r="R20" s="61" t="s">
        <v>32</v>
      </c>
      <c r="S20" s="76" t="s">
        <v>36</v>
      </c>
      <c r="T20" s="76" t="s">
        <v>37</v>
      </c>
      <c r="U20" s="105" t="s">
        <v>247</v>
      </c>
      <c r="V20" s="102" t="s">
        <v>245</v>
      </c>
      <c r="W20" s="32" t="str">
        <f t="shared" si="3"/>
        <v/>
      </c>
      <c r="X20" s="32" t="str">
        <f t="shared" si="4"/>
        <v/>
      </c>
      <c r="Y20" s="41">
        <f t="shared" si="5"/>
        <v>200526.04</v>
      </c>
      <c r="Z20" s="35" t="str">
        <f t="shared" si="6"/>
        <v>Applová, Šmelková</v>
      </c>
    </row>
    <row r="21" spans="1:26" x14ac:dyDescent="0.2">
      <c r="A21" s="64" t="s">
        <v>66</v>
      </c>
      <c r="B21" s="63"/>
      <c r="C21" s="50">
        <v>1770.95</v>
      </c>
      <c r="D21" s="72"/>
      <c r="E21" s="72"/>
      <c r="F21" s="73"/>
      <c r="G21" s="73"/>
      <c r="H21" s="94"/>
      <c r="I21" s="61" t="s">
        <v>25</v>
      </c>
      <c r="J21" s="61" t="s">
        <v>26</v>
      </c>
      <c r="K21" s="61" t="s">
        <v>27</v>
      </c>
      <c r="L21" s="61" t="s">
        <v>28</v>
      </c>
      <c r="M21" s="61" t="s">
        <v>29</v>
      </c>
      <c r="N21" s="90" t="s">
        <v>34</v>
      </c>
      <c r="O21" s="61" t="s">
        <v>30</v>
      </c>
      <c r="P21" s="90" t="s">
        <v>35</v>
      </c>
      <c r="Q21" s="61" t="s">
        <v>31</v>
      </c>
      <c r="R21" s="61" t="s">
        <v>32</v>
      </c>
      <c r="S21" s="76" t="s">
        <v>36</v>
      </c>
      <c r="T21" s="76" t="s">
        <v>37</v>
      </c>
      <c r="U21" s="105" t="s">
        <v>243</v>
      </c>
      <c r="V21" s="102" t="s">
        <v>244</v>
      </c>
      <c r="W21" s="32" t="str">
        <f t="shared" si="3"/>
        <v/>
      </c>
      <c r="X21" s="32" t="str">
        <f t="shared" si="4"/>
        <v/>
      </c>
      <c r="Y21" s="41">
        <f t="shared" si="5"/>
        <v>1770.95</v>
      </c>
      <c r="Z21" s="35" t="str">
        <f t="shared" si="6"/>
        <v>Kunická</v>
      </c>
    </row>
    <row r="22" spans="1:26" x14ac:dyDescent="0.2">
      <c r="A22" s="64" t="s">
        <v>67</v>
      </c>
      <c r="B22" s="63"/>
      <c r="C22" s="50">
        <v>6503.7</v>
      </c>
      <c r="D22" s="72"/>
      <c r="E22" s="72"/>
      <c r="F22" s="73"/>
      <c r="G22" s="73"/>
      <c r="H22" s="94"/>
      <c r="I22" s="61" t="s">
        <v>25</v>
      </c>
      <c r="J22" s="61" t="s">
        <v>26</v>
      </c>
      <c r="K22" s="61" t="s">
        <v>27</v>
      </c>
      <c r="L22" s="61" t="s">
        <v>28</v>
      </c>
      <c r="M22" s="61" t="s">
        <v>29</v>
      </c>
      <c r="N22" s="90" t="s">
        <v>34</v>
      </c>
      <c r="O22" s="61" t="s">
        <v>30</v>
      </c>
      <c r="P22" s="90" t="s">
        <v>35</v>
      </c>
      <c r="Q22" s="61" t="s">
        <v>31</v>
      </c>
      <c r="R22" s="61" t="s">
        <v>32</v>
      </c>
      <c r="S22" s="76" t="s">
        <v>36</v>
      </c>
      <c r="T22" s="76" t="s">
        <v>37</v>
      </c>
      <c r="U22" s="105" t="s">
        <v>243</v>
      </c>
      <c r="V22" s="102" t="s">
        <v>244</v>
      </c>
      <c r="W22" s="32" t="str">
        <f t="shared" si="3"/>
        <v/>
      </c>
      <c r="X22" s="32" t="str">
        <f t="shared" si="4"/>
        <v/>
      </c>
      <c r="Y22" s="41">
        <f t="shared" si="5"/>
        <v>6503.7</v>
      </c>
      <c r="Z22" s="35" t="str">
        <f t="shared" si="6"/>
        <v>Kunická</v>
      </c>
    </row>
    <row r="23" spans="1:26" x14ac:dyDescent="0.2">
      <c r="A23" s="64" t="s">
        <v>68</v>
      </c>
      <c r="B23" s="63"/>
      <c r="C23" s="50">
        <v>31925.15</v>
      </c>
      <c r="D23" s="72"/>
      <c r="E23" s="72"/>
      <c r="F23" s="73"/>
      <c r="G23" s="73"/>
      <c r="H23" s="94"/>
      <c r="I23" s="61" t="s">
        <v>25</v>
      </c>
      <c r="J23" s="61" t="s">
        <v>26</v>
      </c>
      <c r="K23" s="61" t="s">
        <v>27</v>
      </c>
      <c r="L23" s="61" t="s">
        <v>28</v>
      </c>
      <c r="M23" s="61" t="s">
        <v>29</v>
      </c>
      <c r="N23" s="90" t="s">
        <v>34</v>
      </c>
      <c r="O23" s="61" t="s">
        <v>30</v>
      </c>
      <c r="P23" s="90" t="s">
        <v>35</v>
      </c>
      <c r="Q23" s="61" t="s">
        <v>31</v>
      </c>
      <c r="R23" s="61" t="s">
        <v>32</v>
      </c>
      <c r="S23" s="76" t="s">
        <v>36</v>
      </c>
      <c r="T23" s="76" t="s">
        <v>37</v>
      </c>
      <c r="U23" s="105" t="s">
        <v>246</v>
      </c>
      <c r="V23" s="102" t="s">
        <v>245</v>
      </c>
      <c r="W23" s="32" t="str">
        <f t="shared" si="3"/>
        <v/>
      </c>
      <c r="X23" s="32" t="str">
        <f t="shared" si="4"/>
        <v/>
      </c>
      <c r="Y23" s="41">
        <f t="shared" si="5"/>
        <v>31925.15</v>
      </c>
      <c r="Z23" s="35" t="str">
        <f t="shared" si="6"/>
        <v>Trochtová</v>
      </c>
    </row>
    <row r="24" spans="1:26" x14ac:dyDescent="0.2">
      <c r="A24" s="64" t="s">
        <v>69</v>
      </c>
      <c r="B24" s="63"/>
      <c r="C24" s="50">
        <v>274064.63</v>
      </c>
      <c r="D24" s="72"/>
      <c r="E24" s="72"/>
      <c r="F24" s="73"/>
      <c r="G24" s="73"/>
      <c r="H24" s="94"/>
      <c r="I24" s="61" t="s">
        <v>25</v>
      </c>
      <c r="J24" s="61" t="s">
        <v>26</v>
      </c>
      <c r="K24" s="61" t="s">
        <v>27</v>
      </c>
      <c r="L24" s="61" t="s">
        <v>28</v>
      </c>
      <c r="M24" s="61" t="s">
        <v>29</v>
      </c>
      <c r="N24" s="90" t="s">
        <v>34</v>
      </c>
      <c r="O24" s="61" t="s">
        <v>30</v>
      </c>
      <c r="P24" s="90" t="s">
        <v>35</v>
      </c>
      <c r="Q24" s="61" t="s">
        <v>31</v>
      </c>
      <c r="R24" s="61" t="s">
        <v>32</v>
      </c>
      <c r="S24" s="76" t="s">
        <v>36</v>
      </c>
      <c r="T24" s="76" t="s">
        <v>37</v>
      </c>
      <c r="U24" s="105" t="s">
        <v>246</v>
      </c>
      <c r="V24" s="102" t="s">
        <v>245</v>
      </c>
      <c r="W24" s="32" t="str">
        <f t="shared" si="3"/>
        <v/>
      </c>
      <c r="X24" s="32" t="str">
        <f t="shared" si="4"/>
        <v/>
      </c>
      <c r="Y24" s="41">
        <f t="shared" si="5"/>
        <v>274064.63</v>
      </c>
      <c r="Z24" s="35" t="str">
        <f t="shared" si="6"/>
        <v>Trochtová</v>
      </c>
    </row>
    <row r="25" spans="1:26" x14ac:dyDescent="0.2">
      <c r="A25" s="64" t="s">
        <v>70</v>
      </c>
      <c r="B25" s="63"/>
      <c r="C25" s="50">
        <v>31220</v>
      </c>
      <c r="D25" s="72"/>
      <c r="E25" s="72"/>
      <c r="F25" s="73"/>
      <c r="G25" s="73"/>
      <c r="H25" s="94"/>
      <c r="I25" s="61" t="s">
        <v>25</v>
      </c>
      <c r="J25" s="61" t="s">
        <v>26</v>
      </c>
      <c r="K25" s="61" t="s">
        <v>27</v>
      </c>
      <c r="L25" s="61" t="s">
        <v>28</v>
      </c>
      <c r="M25" s="61" t="s">
        <v>29</v>
      </c>
      <c r="N25" s="90" t="s">
        <v>34</v>
      </c>
      <c r="O25" s="61" t="s">
        <v>30</v>
      </c>
      <c r="P25" s="90" t="s">
        <v>35</v>
      </c>
      <c r="Q25" s="61" t="s">
        <v>31</v>
      </c>
      <c r="R25" s="61" t="s">
        <v>32</v>
      </c>
      <c r="S25" s="76" t="s">
        <v>36</v>
      </c>
      <c r="T25" s="76" t="s">
        <v>37</v>
      </c>
      <c r="U25" s="105" t="s">
        <v>246</v>
      </c>
      <c r="V25" s="102" t="s">
        <v>245</v>
      </c>
      <c r="W25" s="32" t="str">
        <f t="shared" si="3"/>
        <v/>
      </c>
      <c r="X25" s="32" t="str">
        <f t="shared" si="4"/>
        <v/>
      </c>
      <c r="Y25" s="41">
        <f t="shared" si="5"/>
        <v>31220</v>
      </c>
      <c r="Z25" s="35" t="str">
        <f t="shared" si="6"/>
        <v>Trochtová</v>
      </c>
    </row>
    <row r="26" spans="1:26" x14ac:dyDescent="0.2">
      <c r="A26" s="64" t="s">
        <v>71</v>
      </c>
      <c r="B26" s="63"/>
      <c r="C26" s="50">
        <v>3775.2</v>
      </c>
      <c r="D26" s="72"/>
      <c r="E26" s="72"/>
      <c r="F26" s="73"/>
      <c r="G26" s="73"/>
      <c r="H26" s="94"/>
      <c r="I26" s="61" t="s">
        <v>25</v>
      </c>
      <c r="J26" s="61" t="s">
        <v>26</v>
      </c>
      <c r="K26" s="61" t="s">
        <v>27</v>
      </c>
      <c r="L26" s="61" t="s">
        <v>28</v>
      </c>
      <c r="M26" s="61" t="s">
        <v>29</v>
      </c>
      <c r="N26" s="90" t="s">
        <v>34</v>
      </c>
      <c r="O26" s="61" t="s">
        <v>30</v>
      </c>
      <c r="P26" s="90" t="s">
        <v>35</v>
      </c>
      <c r="Q26" s="61" t="s">
        <v>31</v>
      </c>
      <c r="R26" s="61" t="s">
        <v>32</v>
      </c>
      <c r="S26" s="76" t="s">
        <v>36</v>
      </c>
      <c r="T26" s="76" t="s">
        <v>37</v>
      </c>
      <c r="U26" s="105" t="s">
        <v>246</v>
      </c>
      <c r="V26" s="102" t="s">
        <v>245</v>
      </c>
      <c r="W26" s="32" t="str">
        <f t="shared" si="3"/>
        <v/>
      </c>
      <c r="X26" s="32" t="str">
        <f t="shared" si="4"/>
        <v/>
      </c>
      <c r="Y26" s="41">
        <f t="shared" si="5"/>
        <v>3775.2</v>
      </c>
      <c r="Z26" s="35" t="str">
        <f t="shared" si="6"/>
        <v>Trochtová</v>
      </c>
    </row>
    <row r="27" spans="1:26" x14ac:dyDescent="0.2">
      <c r="A27" s="64" t="s">
        <v>72</v>
      </c>
      <c r="B27" s="63"/>
      <c r="C27" s="50">
        <v>851840</v>
      </c>
      <c r="D27" s="72"/>
      <c r="E27" s="72"/>
      <c r="F27" s="73"/>
      <c r="G27" s="73"/>
      <c r="H27" s="94"/>
      <c r="I27" s="61" t="s">
        <v>25</v>
      </c>
      <c r="J27" s="61" t="s">
        <v>26</v>
      </c>
      <c r="K27" s="61" t="s">
        <v>27</v>
      </c>
      <c r="L27" s="61" t="s">
        <v>28</v>
      </c>
      <c r="M27" s="61" t="s">
        <v>29</v>
      </c>
      <c r="N27" s="90" t="s">
        <v>34</v>
      </c>
      <c r="O27" s="61" t="s">
        <v>30</v>
      </c>
      <c r="P27" s="90" t="s">
        <v>35</v>
      </c>
      <c r="Q27" s="61" t="s">
        <v>31</v>
      </c>
      <c r="R27" s="61" t="s">
        <v>32</v>
      </c>
      <c r="S27" s="76" t="s">
        <v>36</v>
      </c>
      <c r="T27" s="76" t="s">
        <v>37</v>
      </c>
      <c r="U27" s="105" t="s">
        <v>246</v>
      </c>
      <c r="V27" s="102" t="s">
        <v>245</v>
      </c>
      <c r="W27" s="32" t="str">
        <f t="shared" si="3"/>
        <v/>
      </c>
      <c r="X27" s="32" t="str">
        <f t="shared" si="4"/>
        <v/>
      </c>
      <c r="Y27" s="41">
        <f t="shared" si="5"/>
        <v>851840</v>
      </c>
      <c r="Z27" s="35" t="str">
        <f t="shared" si="6"/>
        <v>Trochtová</v>
      </c>
    </row>
    <row r="28" spans="1:26" x14ac:dyDescent="0.2">
      <c r="A28" s="64" t="s">
        <v>73</v>
      </c>
      <c r="B28" s="63"/>
      <c r="C28" s="50">
        <v>78468.48000000001</v>
      </c>
      <c r="D28" s="72"/>
      <c r="E28" s="72"/>
      <c r="F28" s="73"/>
      <c r="G28" s="73"/>
      <c r="H28" s="94"/>
      <c r="I28" s="61" t="s">
        <v>25</v>
      </c>
      <c r="J28" s="61" t="s">
        <v>26</v>
      </c>
      <c r="K28" s="61" t="s">
        <v>27</v>
      </c>
      <c r="L28" s="61" t="s">
        <v>28</v>
      </c>
      <c r="M28" s="61" t="s">
        <v>29</v>
      </c>
      <c r="N28" s="90" t="s">
        <v>34</v>
      </c>
      <c r="O28" s="61" t="s">
        <v>30</v>
      </c>
      <c r="P28" s="90" t="s">
        <v>35</v>
      </c>
      <c r="Q28" s="61" t="s">
        <v>31</v>
      </c>
      <c r="R28" s="61" t="s">
        <v>32</v>
      </c>
      <c r="S28" s="76" t="s">
        <v>36</v>
      </c>
      <c r="T28" s="76" t="s">
        <v>37</v>
      </c>
      <c r="U28" s="105" t="s">
        <v>246</v>
      </c>
      <c r="V28" s="102" t="s">
        <v>245</v>
      </c>
      <c r="W28" s="32" t="str">
        <f t="shared" si="3"/>
        <v/>
      </c>
      <c r="X28" s="32" t="str">
        <f t="shared" si="4"/>
        <v/>
      </c>
      <c r="Y28" s="41">
        <f t="shared" si="5"/>
        <v>78468.48000000001</v>
      </c>
      <c r="Z28" s="35" t="str">
        <f t="shared" si="6"/>
        <v>Trochtová</v>
      </c>
    </row>
    <row r="29" spans="1:26" x14ac:dyDescent="0.2">
      <c r="A29" s="64" t="s">
        <v>74</v>
      </c>
      <c r="B29" s="63"/>
      <c r="C29" s="50">
        <v>16468.72</v>
      </c>
      <c r="D29" s="72"/>
      <c r="E29" s="72"/>
      <c r="F29" s="73"/>
      <c r="G29" s="73"/>
      <c r="H29" s="94"/>
      <c r="I29" s="61" t="s">
        <v>25</v>
      </c>
      <c r="J29" s="61" t="s">
        <v>26</v>
      </c>
      <c r="K29" s="61" t="s">
        <v>27</v>
      </c>
      <c r="L29" s="61" t="s">
        <v>28</v>
      </c>
      <c r="M29" s="61" t="s">
        <v>29</v>
      </c>
      <c r="N29" s="90" t="s">
        <v>34</v>
      </c>
      <c r="O29" s="61" t="s">
        <v>30</v>
      </c>
      <c r="P29" s="90" t="s">
        <v>35</v>
      </c>
      <c r="Q29" s="61" t="s">
        <v>31</v>
      </c>
      <c r="R29" s="61" t="s">
        <v>32</v>
      </c>
      <c r="S29" s="76" t="s">
        <v>36</v>
      </c>
      <c r="T29" s="76" t="s">
        <v>37</v>
      </c>
      <c r="U29" s="105" t="s">
        <v>246</v>
      </c>
      <c r="V29" s="102" t="s">
        <v>245</v>
      </c>
      <c r="W29" s="32" t="str">
        <f t="shared" si="3"/>
        <v/>
      </c>
      <c r="X29" s="32" t="str">
        <f t="shared" si="4"/>
        <v/>
      </c>
      <c r="Y29" s="41">
        <f t="shared" si="5"/>
        <v>16468.72</v>
      </c>
      <c r="Z29" s="35" t="str">
        <f t="shared" si="6"/>
        <v>Trochtová</v>
      </c>
    </row>
    <row r="30" spans="1:26" x14ac:dyDescent="0.2">
      <c r="A30" s="64" t="s">
        <v>75</v>
      </c>
      <c r="B30" s="63"/>
      <c r="C30" s="50">
        <v>10764</v>
      </c>
      <c r="D30" s="72"/>
      <c r="E30" s="72"/>
      <c r="F30" s="73"/>
      <c r="G30" s="73"/>
      <c r="H30" s="94"/>
      <c r="I30" s="61" t="s">
        <v>25</v>
      </c>
      <c r="J30" s="61" t="s">
        <v>26</v>
      </c>
      <c r="K30" s="61" t="s">
        <v>27</v>
      </c>
      <c r="L30" s="61" t="s">
        <v>28</v>
      </c>
      <c r="M30" s="61" t="s">
        <v>29</v>
      </c>
      <c r="N30" s="90" t="s">
        <v>34</v>
      </c>
      <c r="O30" s="61" t="s">
        <v>30</v>
      </c>
      <c r="P30" s="90" t="s">
        <v>35</v>
      </c>
      <c r="Q30" s="61" t="s">
        <v>31</v>
      </c>
      <c r="R30" s="61" t="s">
        <v>32</v>
      </c>
      <c r="S30" s="76" t="s">
        <v>36</v>
      </c>
      <c r="T30" s="76" t="s">
        <v>37</v>
      </c>
      <c r="U30" s="105" t="s">
        <v>246</v>
      </c>
      <c r="V30" s="102" t="s">
        <v>245</v>
      </c>
      <c r="W30" s="32" t="str">
        <f t="shared" si="3"/>
        <v/>
      </c>
      <c r="X30" s="32" t="str">
        <f t="shared" si="4"/>
        <v/>
      </c>
      <c r="Y30" s="41">
        <f t="shared" si="5"/>
        <v>10764</v>
      </c>
      <c r="Z30" s="35" t="str">
        <f t="shared" si="6"/>
        <v>Trochtová</v>
      </c>
    </row>
    <row r="31" spans="1:26" x14ac:dyDescent="0.2">
      <c r="A31" s="64" t="s">
        <v>76</v>
      </c>
      <c r="B31" s="63"/>
      <c r="C31" s="50">
        <v>70472.13</v>
      </c>
      <c r="D31" s="72"/>
      <c r="E31" s="72"/>
      <c r="F31" s="73"/>
      <c r="G31" s="73"/>
      <c r="H31" s="94"/>
      <c r="I31" s="61" t="s">
        <v>25</v>
      </c>
      <c r="J31" s="61" t="s">
        <v>26</v>
      </c>
      <c r="K31" s="61" t="s">
        <v>27</v>
      </c>
      <c r="L31" s="61" t="s">
        <v>28</v>
      </c>
      <c r="M31" s="61" t="s">
        <v>29</v>
      </c>
      <c r="N31" s="90" t="s">
        <v>34</v>
      </c>
      <c r="O31" s="61" t="s">
        <v>30</v>
      </c>
      <c r="P31" s="90" t="s">
        <v>35</v>
      </c>
      <c r="Q31" s="61" t="s">
        <v>31</v>
      </c>
      <c r="R31" s="61" t="s">
        <v>32</v>
      </c>
      <c r="S31" s="76" t="s">
        <v>36</v>
      </c>
      <c r="T31" s="76" t="s">
        <v>37</v>
      </c>
      <c r="U31" s="105" t="s">
        <v>243</v>
      </c>
      <c r="V31" s="102" t="s">
        <v>244</v>
      </c>
      <c r="W31" s="32" t="str">
        <f t="shared" si="3"/>
        <v/>
      </c>
      <c r="X31" s="32" t="str">
        <f t="shared" si="4"/>
        <v/>
      </c>
      <c r="Y31" s="41">
        <f t="shared" si="5"/>
        <v>70472.13</v>
      </c>
      <c r="Z31" s="35" t="str">
        <f t="shared" si="6"/>
        <v>Kunická</v>
      </c>
    </row>
    <row r="32" spans="1:26" x14ac:dyDescent="0.2">
      <c r="A32" s="64" t="s">
        <v>77</v>
      </c>
      <c r="B32" s="63"/>
      <c r="C32" s="50">
        <v>14488.060000000001</v>
      </c>
      <c r="D32" s="72"/>
      <c r="E32" s="72"/>
      <c r="F32" s="73"/>
      <c r="G32" s="73"/>
      <c r="H32" s="94"/>
      <c r="I32" s="61" t="s">
        <v>25</v>
      </c>
      <c r="J32" s="61" t="s">
        <v>26</v>
      </c>
      <c r="K32" s="61" t="s">
        <v>27</v>
      </c>
      <c r="L32" s="61" t="s">
        <v>28</v>
      </c>
      <c r="M32" s="61" t="s">
        <v>29</v>
      </c>
      <c r="N32" s="90" t="s">
        <v>34</v>
      </c>
      <c r="O32" s="61" t="s">
        <v>30</v>
      </c>
      <c r="P32" s="90" t="s">
        <v>35</v>
      </c>
      <c r="Q32" s="61" t="s">
        <v>31</v>
      </c>
      <c r="R32" s="61" t="s">
        <v>32</v>
      </c>
      <c r="S32" s="76" t="s">
        <v>36</v>
      </c>
      <c r="T32" s="76" t="s">
        <v>37</v>
      </c>
      <c r="U32" s="105" t="s">
        <v>247</v>
      </c>
      <c r="V32" s="102" t="s">
        <v>245</v>
      </c>
      <c r="W32" s="32" t="str">
        <f t="shared" si="3"/>
        <v/>
      </c>
      <c r="X32" s="32" t="str">
        <f t="shared" si="4"/>
        <v/>
      </c>
      <c r="Y32" s="41">
        <f t="shared" si="5"/>
        <v>14488.060000000001</v>
      </c>
      <c r="Z32" s="35" t="str">
        <f t="shared" si="6"/>
        <v>Applová, Šmelková</v>
      </c>
    </row>
    <row r="33" spans="1:26" x14ac:dyDescent="0.2">
      <c r="A33" s="64" t="s">
        <v>78</v>
      </c>
      <c r="B33" s="63"/>
      <c r="C33" s="50">
        <v>43789.9</v>
      </c>
      <c r="D33" s="72"/>
      <c r="E33" s="72"/>
      <c r="F33" s="73"/>
      <c r="G33" s="73"/>
      <c r="H33" s="94"/>
      <c r="I33" s="61" t="s">
        <v>25</v>
      </c>
      <c r="J33" s="61" t="s">
        <v>26</v>
      </c>
      <c r="K33" s="61" t="s">
        <v>27</v>
      </c>
      <c r="L33" s="61" t="s">
        <v>28</v>
      </c>
      <c r="M33" s="61" t="s">
        <v>29</v>
      </c>
      <c r="N33" s="90" t="s">
        <v>34</v>
      </c>
      <c r="O33" s="61" t="s">
        <v>30</v>
      </c>
      <c r="P33" s="90" t="s">
        <v>35</v>
      </c>
      <c r="Q33" s="61" t="s">
        <v>31</v>
      </c>
      <c r="R33" s="61" t="s">
        <v>32</v>
      </c>
      <c r="S33" s="76" t="s">
        <v>36</v>
      </c>
      <c r="T33" s="76" t="s">
        <v>37</v>
      </c>
      <c r="U33" s="105" t="s">
        <v>247</v>
      </c>
      <c r="V33" s="102" t="s">
        <v>245</v>
      </c>
      <c r="W33" s="32" t="str">
        <f t="shared" si="3"/>
        <v/>
      </c>
      <c r="X33" s="32" t="str">
        <f t="shared" si="4"/>
        <v/>
      </c>
      <c r="Y33" s="41">
        <f t="shared" si="5"/>
        <v>43789.9</v>
      </c>
      <c r="Z33" s="35" t="str">
        <f t="shared" si="6"/>
        <v>Applová, Šmelková</v>
      </c>
    </row>
    <row r="34" spans="1:26" x14ac:dyDescent="0.2">
      <c r="A34" s="64" t="s">
        <v>79</v>
      </c>
      <c r="B34" s="63"/>
      <c r="C34" s="50">
        <v>169024.9</v>
      </c>
      <c r="D34" s="72"/>
      <c r="E34" s="72"/>
      <c r="F34" s="73"/>
      <c r="G34" s="73"/>
      <c r="H34" s="94"/>
      <c r="I34" s="61" t="s">
        <v>25</v>
      </c>
      <c r="J34" s="61" t="s">
        <v>26</v>
      </c>
      <c r="K34" s="61" t="s">
        <v>27</v>
      </c>
      <c r="L34" s="61" t="s">
        <v>28</v>
      </c>
      <c r="M34" s="61" t="s">
        <v>29</v>
      </c>
      <c r="N34" s="90" t="s">
        <v>34</v>
      </c>
      <c r="O34" s="61" t="s">
        <v>30</v>
      </c>
      <c r="P34" s="90" t="s">
        <v>35</v>
      </c>
      <c r="Q34" s="61" t="s">
        <v>31</v>
      </c>
      <c r="R34" s="61" t="s">
        <v>32</v>
      </c>
      <c r="S34" s="76" t="s">
        <v>36</v>
      </c>
      <c r="T34" s="76" t="s">
        <v>37</v>
      </c>
      <c r="U34" s="105" t="s">
        <v>247</v>
      </c>
      <c r="V34" s="102" t="s">
        <v>245</v>
      </c>
      <c r="W34" s="32" t="str">
        <f t="shared" si="3"/>
        <v/>
      </c>
      <c r="X34" s="32" t="str">
        <f t="shared" si="4"/>
        <v/>
      </c>
      <c r="Y34" s="41">
        <f t="shared" si="5"/>
        <v>169024.9</v>
      </c>
      <c r="Z34" s="35" t="str">
        <f t="shared" si="6"/>
        <v>Applová, Šmelková</v>
      </c>
    </row>
    <row r="35" spans="1:26" x14ac:dyDescent="0.2">
      <c r="A35" s="68" t="s">
        <v>80</v>
      </c>
      <c r="B35" s="69"/>
      <c r="C35" s="21">
        <v>697336.8</v>
      </c>
      <c r="D35" s="74"/>
      <c r="E35" s="74"/>
      <c r="F35" s="75"/>
      <c r="G35" s="75"/>
      <c r="H35" s="95"/>
      <c r="I35" s="70" t="s">
        <v>25</v>
      </c>
      <c r="J35" s="70" t="s">
        <v>26</v>
      </c>
      <c r="K35" s="70" t="s">
        <v>27</v>
      </c>
      <c r="L35" s="70" t="s">
        <v>28</v>
      </c>
      <c r="M35" s="70" t="s">
        <v>29</v>
      </c>
      <c r="N35" s="91" t="s">
        <v>34</v>
      </c>
      <c r="O35" s="70" t="s">
        <v>30</v>
      </c>
      <c r="P35" s="91" t="s">
        <v>35</v>
      </c>
      <c r="Q35" s="70" t="s">
        <v>31</v>
      </c>
      <c r="R35" s="70" t="s">
        <v>32</v>
      </c>
      <c r="S35" s="77" t="s">
        <v>36</v>
      </c>
      <c r="T35" s="77" t="s">
        <v>37</v>
      </c>
      <c r="U35" s="106" t="s">
        <v>247</v>
      </c>
      <c r="V35" s="102" t="s">
        <v>245</v>
      </c>
      <c r="W35" s="32" t="str">
        <f t="shared" si="3"/>
        <v/>
      </c>
      <c r="X35" s="32" t="str">
        <f t="shared" si="4"/>
        <v/>
      </c>
      <c r="Y35" s="41">
        <f t="shared" si="5"/>
        <v>697336.8</v>
      </c>
      <c r="Z35" s="35" t="str">
        <f t="shared" si="6"/>
        <v>Applová, Šmelková</v>
      </c>
    </row>
    <row r="36" spans="1:26" x14ac:dyDescent="0.2">
      <c r="A36" s="4" t="s">
        <v>5</v>
      </c>
      <c r="C36" s="17">
        <f>SUM(C7:C35)</f>
        <v>8864406.6300000027</v>
      </c>
      <c r="U36" s="17">
        <f>SUM(U7:U35)</f>
        <v>0</v>
      </c>
      <c r="W36" s="33" t="str">
        <f t="shared" ref="W36" si="7">IF(AND(A36="celkem ks:",B36&gt;0,C36="vzorek ks:"),B36,"")</f>
        <v/>
      </c>
      <c r="X36" s="33" t="str">
        <f t="shared" si="2"/>
        <v/>
      </c>
      <c r="Y36" s="35" t="str">
        <f t="shared" si="0"/>
        <v/>
      </c>
      <c r="Z36" s="35" t="str">
        <f t="shared" si="1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35" xr:uid="{93D20E87-2C91-41F5-8DE6-9BB2AC4872A4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&amp;Rsklady (A)</oddHeader>
    <oddFooter>&amp;C&amp;P&amp;R© FIZA, a.s., 2024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98266-BD78-406F-BBB4-568287C47222}">
  <sheetPr>
    <pageSetUpPr fitToPage="1"/>
  </sheetPr>
  <dimension ref="A1:AB52"/>
  <sheetViews>
    <sheetView zoomScaleNormal="100" zoomScalePageLayoutView="75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U29" sqref="U29"/>
    </sheetView>
  </sheetViews>
  <sheetFormatPr defaultColWidth="9.28515625" defaultRowHeight="12.75" x14ac:dyDescent="0.2"/>
  <cols>
    <col min="1" max="1" width="25.85546875" style="4" customWidth="1"/>
    <col min="2" max="2" width="11.7109375" style="6" customWidth="1"/>
    <col min="3" max="3" width="15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8.85546875" style="17" bestFit="1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8" t="str">
        <f>'sklady (A)'!A1</f>
        <v>Období 1 - 12/2023</v>
      </c>
      <c r="B1" s="55"/>
      <c r="C1" s="55"/>
      <c r="D1" s="55"/>
      <c r="E1" s="55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67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18.75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COUNT(Z6:Z1945)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42</v>
      </c>
      <c r="G4" s="121" t="s">
        <v>41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SUM(W6:W1945)</f>
        <v>2790</v>
      </c>
      <c r="X5" s="30">
        <f>D6+D20+D29</f>
        <v>38</v>
      </c>
      <c r="Y5" s="39">
        <f>SUM(Y6:Y1945)</f>
        <v>247002864.06000006</v>
      </c>
      <c r="Z5" s="39">
        <f>SUM(Z6:Z1945)</f>
        <v>0</v>
      </c>
      <c r="AA5" s="5"/>
      <c r="AB5" s="66" t="s">
        <v>38</v>
      </c>
    </row>
    <row r="6" spans="1:28" ht="39" customHeight="1" thickTop="1" x14ac:dyDescent="0.2">
      <c r="A6" s="45" t="s">
        <v>4</v>
      </c>
      <c r="B6" s="93">
        <v>1533</v>
      </c>
      <c r="C6" s="47" t="s">
        <v>3</v>
      </c>
      <c r="D6" s="93">
        <v>10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04" t="s">
        <v>262</v>
      </c>
      <c r="V6" s="51" t="s">
        <v>43</v>
      </c>
      <c r="W6" s="31">
        <f>IF(AND(A6="celkem ks:",B6&gt;0,C6="vzorek ks:"),B6,"")</f>
        <v>1533</v>
      </c>
      <c r="X6" s="31">
        <f>D6</f>
        <v>10</v>
      </c>
      <c r="Y6" s="40" t="str">
        <f t="shared" ref="Y6:Y18" si="0">IF(OR(C6="",C6&lt;=0,A6="Suma:",A6="celkem ks:"),"",C6)</f>
        <v/>
      </c>
      <c r="Z6" s="40" t="str">
        <f t="shared" ref="Z6:Z18" si="1">IF(OR(U6="",U6&lt;=0,A6="Suma:",A6="celkem ks:"),"",U6)</f>
        <v/>
      </c>
      <c r="AA6" s="5"/>
    </row>
    <row r="7" spans="1:28" x14ac:dyDescent="0.2">
      <c r="A7" s="64" t="s">
        <v>81</v>
      </c>
      <c r="B7" s="63"/>
      <c r="C7" s="50">
        <v>5269.77</v>
      </c>
      <c r="D7" s="72"/>
      <c r="E7" s="72"/>
      <c r="F7" s="73"/>
      <c r="G7" s="73"/>
      <c r="H7" s="94"/>
      <c r="I7" s="61" t="s">
        <v>25</v>
      </c>
      <c r="J7" s="61" t="s">
        <v>26</v>
      </c>
      <c r="K7" s="61" t="s">
        <v>27</v>
      </c>
      <c r="L7" s="61" t="s">
        <v>28</v>
      </c>
      <c r="M7" s="61" t="s">
        <v>29</v>
      </c>
      <c r="N7" s="90" t="s">
        <v>34</v>
      </c>
      <c r="O7" s="78" t="s">
        <v>30</v>
      </c>
      <c r="P7" s="90" t="s">
        <v>35</v>
      </c>
      <c r="Q7" s="61" t="s">
        <v>31</v>
      </c>
      <c r="R7" s="61" t="s">
        <v>32</v>
      </c>
      <c r="S7" s="76" t="s">
        <v>36</v>
      </c>
      <c r="T7" s="76" t="s">
        <v>37</v>
      </c>
      <c r="U7" s="105" t="s">
        <v>248</v>
      </c>
      <c r="V7" s="102" t="s">
        <v>244</v>
      </c>
      <c r="W7" s="32" t="str">
        <f>IF(AND(A7="celkem ks:",B7&gt;0,C7="vzorek ks:"),B7,"")</f>
        <v/>
      </c>
      <c r="X7" s="32" t="str">
        <f t="shared" ref="X7:X18" si="2">IF(AND(A7="celkem ks:",B7&gt;0,C7="vzorek ks:",U7&gt;0),U7,"")</f>
        <v/>
      </c>
      <c r="Y7" s="41">
        <f t="shared" si="0"/>
        <v>5269.77</v>
      </c>
      <c r="Z7" s="35" t="str">
        <f t="shared" si="1"/>
        <v>Reifová</v>
      </c>
    </row>
    <row r="8" spans="1:28" x14ac:dyDescent="0.2">
      <c r="A8" s="64" t="s">
        <v>82</v>
      </c>
      <c r="B8" s="63"/>
      <c r="C8" s="50">
        <v>874500</v>
      </c>
      <c r="D8" s="72"/>
      <c r="E8" s="72"/>
      <c r="F8" s="73"/>
      <c r="G8" s="73"/>
      <c r="H8" s="94"/>
      <c r="I8" s="61" t="s">
        <v>25</v>
      </c>
      <c r="J8" s="61" t="s">
        <v>26</v>
      </c>
      <c r="K8" s="61" t="s">
        <v>27</v>
      </c>
      <c r="L8" s="61" t="s">
        <v>28</v>
      </c>
      <c r="M8" s="61" t="s">
        <v>29</v>
      </c>
      <c r="N8" s="90" t="s">
        <v>34</v>
      </c>
      <c r="O8" s="78" t="s">
        <v>30</v>
      </c>
      <c r="P8" s="90" t="s">
        <v>35</v>
      </c>
      <c r="Q8" s="61" t="s">
        <v>31</v>
      </c>
      <c r="R8" s="61" t="s">
        <v>32</v>
      </c>
      <c r="S8" s="76" t="s">
        <v>36</v>
      </c>
      <c r="T8" s="76" t="s">
        <v>37</v>
      </c>
      <c r="U8" s="105" t="s">
        <v>249</v>
      </c>
      <c r="V8" s="102" t="s">
        <v>245</v>
      </c>
      <c r="W8" s="32" t="str">
        <f t="shared" ref="W8:W11" si="3">IF(AND(A8="celkem ks:",B8&gt;0,C8="vzorek ks:"),B8,"")</f>
        <v/>
      </c>
      <c r="X8" s="32" t="str">
        <f t="shared" ref="X8:X11" si="4">IF(AND(A8="celkem ks:",B8&gt;0,C8="vzorek ks:",U8&gt;0),U8,"")</f>
        <v/>
      </c>
      <c r="Y8" s="41">
        <f t="shared" ref="Y8:Y11" si="5">IF(OR(C8="",C8&lt;=0,A8="Suma:",A8="celkem ks:"),"",C8)</f>
        <v>874500</v>
      </c>
      <c r="Z8" s="35" t="str">
        <f t="shared" ref="Z8:Z11" si="6">IF(OR(U8="",U8&lt;=0,A8="Suma:",A8="celkem ks:"),"",U8)</f>
        <v>Davidová</v>
      </c>
    </row>
    <row r="9" spans="1:28" x14ac:dyDescent="0.2">
      <c r="A9" s="64" t="s">
        <v>83</v>
      </c>
      <c r="B9" s="63"/>
      <c r="C9" s="50">
        <v>4920973.2</v>
      </c>
      <c r="D9" s="72"/>
      <c r="E9" s="72"/>
      <c r="F9" s="73"/>
      <c r="G9" s="73"/>
      <c r="H9" s="94"/>
      <c r="I9" s="61" t="s">
        <v>25</v>
      </c>
      <c r="J9" s="61" t="s">
        <v>26</v>
      </c>
      <c r="K9" s="61" t="s">
        <v>27</v>
      </c>
      <c r="L9" s="61" t="s">
        <v>28</v>
      </c>
      <c r="M9" s="61" t="s">
        <v>29</v>
      </c>
      <c r="N9" s="90" t="s">
        <v>34</v>
      </c>
      <c r="O9" s="78" t="s">
        <v>30</v>
      </c>
      <c r="P9" s="90" t="s">
        <v>35</v>
      </c>
      <c r="Q9" s="61" t="s">
        <v>31</v>
      </c>
      <c r="R9" s="61" t="s">
        <v>32</v>
      </c>
      <c r="S9" s="76" t="s">
        <v>36</v>
      </c>
      <c r="T9" s="76" t="s">
        <v>37</v>
      </c>
      <c r="U9" s="105" t="s">
        <v>250</v>
      </c>
      <c r="V9" s="102" t="s">
        <v>245</v>
      </c>
      <c r="W9" s="32" t="str">
        <f t="shared" si="3"/>
        <v/>
      </c>
      <c r="X9" s="32" t="str">
        <f t="shared" si="4"/>
        <v/>
      </c>
      <c r="Y9" s="41">
        <f t="shared" si="5"/>
        <v>4920973.2</v>
      </c>
      <c r="Z9" s="35" t="str">
        <f t="shared" si="6"/>
        <v>Jankowská</v>
      </c>
    </row>
    <row r="10" spans="1:28" x14ac:dyDescent="0.2">
      <c r="A10" s="64" t="s">
        <v>84</v>
      </c>
      <c r="B10" s="63"/>
      <c r="C10" s="50">
        <v>26340978.469999999</v>
      </c>
      <c r="D10" s="72"/>
      <c r="E10" s="72"/>
      <c r="F10" s="73"/>
      <c r="G10" s="73"/>
      <c r="H10" s="94"/>
      <c r="I10" s="61" t="s">
        <v>25</v>
      </c>
      <c r="J10" s="61" t="s">
        <v>26</v>
      </c>
      <c r="K10" s="61" t="s">
        <v>27</v>
      </c>
      <c r="L10" s="61" t="s">
        <v>28</v>
      </c>
      <c r="M10" s="61" t="s">
        <v>29</v>
      </c>
      <c r="N10" s="90" t="s">
        <v>34</v>
      </c>
      <c r="O10" s="78" t="s">
        <v>30</v>
      </c>
      <c r="P10" s="90" t="s">
        <v>35</v>
      </c>
      <c r="Q10" s="61" t="s">
        <v>31</v>
      </c>
      <c r="R10" s="61" t="s">
        <v>32</v>
      </c>
      <c r="S10" s="76" t="s">
        <v>36</v>
      </c>
      <c r="T10" s="76" t="s">
        <v>37</v>
      </c>
      <c r="U10" s="105" t="s">
        <v>250</v>
      </c>
      <c r="V10" s="102" t="s">
        <v>245</v>
      </c>
      <c r="W10" s="32" t="str">
        <f t="shared" si="3"/>
        <v/>
      </c>
      <c r="X10" s="32" t="str">
        <f t="shared" si="4"/>
        <v/>
      </c>
      <c r="Y10" s="41">
        <f t="shared" si="5"/>
        <v>26340978.469999999</v>
      </c>
      <c r="Z10" s="35" t="str">
        <f t="shared" si="6"/>
        <v>Jankowská</v>
      </c>
    </row>
    <row r="11" spans="1:28" x14ac:dyDescent="0.2">
      <c r="A11" s="64" t="s">
        <v>85</v>
      </c>
      <c r="B11" s="63"/>
      <c r="C11" s="50">
        <v>992795</v>
      </c>
      <c r="D11" s="72"/>
      <c r="E11" s="72"/>
      <c r="F11" s="73"/>
      <c r="G11" s="73"/>
      <c r="H11" s="94"/>
      <c r="I11" s="61" t="s">
        <v>25</v>
      </c>
      <c r="J11" s="61" t="s">
        <v>26</v>
      </c>
      <c r="K11" s="61" t="s">
        <v>27</v>
      </c>
      <c r="L11" s="61" t="s">
        <v>28</v>
      </c>
      <c r="M11" s="61" t="s">
        <v>29</v>
      </c>
      <c r="N11" s="90" t="s">
        <v>34</v>
      </c>
      <c r="O11" s="78" t="s">
        <v>30</v>
      </c>
      <c r="P11" s="90" t="s">
        <v>35</v>
      </c>
      <c r="Q11" s="61" t="s">
        <v>31</v>
      </c>
      <c r="R11" s="61" t="s">
        <v>32</v>
      </c>
      <c r="S11" s="76" t="s">
        <v>36</v>
      </c>
      <c r="T11" s="76" t="s">
        <v>37</v>
      </c>
      <c r="U11" s="105" t="s">
        <v>250</v>
      </c>
      <c r="V11" s="102" t="s">
        <v>245</v>
      </c>
      <c r="W11" s="32" t="str">
        <f t="shared" si="3"/>
        <v/>
      </c>
      <c r="X11" s="32" t="str">
        <f t="shared" si="4"/>
        <v/>
      </c>
      <c r="Y11" s="41">
        <f t="shared" si="5"/>
        <v>992795</v>
      </c>
      <c r="Z11" s="35" t="str">
        <f t="shared" si="6"/>
        <v>Jankowská</v>
      </c>
    </row>
    <row r="12" spans="1:28" x14ac:dyDescent="0.2">
      <c r="A12" s="64" t="s">
        <v>86</v>
      </c>
      <c r="B12" s="63"/>
      <c r="C12" s="50">
        <v>1065181.75</v>
      </c>
      <c r="D12" s="72"/>
      <c r="E12" s="72"/>
      <c r="F12" s="73"/>
      <c r="G12" s="73"/>
      <c r="H12" s="94"/>
      <c r="I12" s="61" t="s">
        <v>25</v>
      </c>
      <c r="J12" s="61" t="s">
        <v>26</v>
      </c>
      <c r="K12" s="61" t="s">
        <v>27</v>
      </c>
      <c r="L12" s="61" t="s">
        <v>28</v>
      </c>
      <c r="M12" s="61" t="s">
        <v>29</v>
      </c>
      <c r="N12" s="90" t="s">
        <v>34</v>
      </c>
      <c r="O12" s="78" t="s">
        <v>30</v>
      </c>
      <c r="P12" s="90" t="s">
        <v>35</v>
      </c>
      <c r="Q12" s="61" t="s">
        <v>31</v>
      </c>
      <c r="R12" s="61" t="s">
        <v>32</v>
      </c>
      <c r="S12" s="76" t="s">
        <v>36</v>
      </c>
      <c r="T12" s="76" t="s">
        <v>37</v>
      </c>
      <c r="U12" s="105" t="s">
        <v>250</v>
      </c>
      <c r="V12" s="102" t="s">
        <v>245</v>
      </c>
      <c r="W12" s="32" t="str">
        <f t="shared" ref="W12:W15" si="7">IF(AND(A12="celkem ks:",B12&gt;0,C12="vzorek ks:"),B12,"")</f>
        <v/>
      </c>
      <c r="X12" s="32" t="str">
        <f t="shared" ref="X12:X15" si="8">IF(AND(A12="celkem ks:",B12&gt;0,C12="vzorek ks:",U12&gt;0),U12,"")</f>
        <v/>
      </c>
      <c r="Y12" s="41">
        <f t="shared" ref="Y12:Y15" si="9">IF(OR(C12="",C12&lt;=0,A12="Suma:",A12="celkem ks:"),"",C12)</f>
        <v>1065181.75</v>
      </c>
      <c r="Z12" s="35" t="str">
        <f t="shared" ref="Z12:Z15" si="10">IF(OR(U12="",U12&lt;=0,A12="Suma:",A12="celkem ks:"),"",U12)</f>
        <v>Jankowská</v>
      </c>
    </row>
    <row r="13" spans="1:28" x14ac:dyDescent="0.2">
      <c r="A13" s="64" t="s">
        <v>87</v>
      </c>
      <c r="B13" s="63"/>
      <c r="C13" s="50">
        <v>35096478.759999998</v>
      </c>
      <c r="D13" s="72"/>
      <c r="E13" s="72"/>
      <c r="F13" s="73"/>
      <c r="G13" s="73"/>
      <c r="H13" s="94"/>
      <c r="I13" s="61" t="s">
        <v>25</v>
      </c>
      <c r="J13" s="61" t="s">
        <v>26</v>
      </c>
      <c r="K13" s="61" t="s">
        <v>27</v>
      </c>
      <c r="L13" s="61" t="s">
        <v>28</v>
      </c>
      <c r="M13" s="61" t="s">
        <v>29</v>
      </c>
      <c r="N13" s="90" t="s">
        <v>34</v>
      </c>
      <c r="O13" s="78" t="s">
        <v>30</v>
      </c>
      <c r="P13" s="90" t="s">
        <v>35</v>
      </c>
      <c r="Q13" s="61" t="s">
        <v>31</v>
      </c>
      <c r="R13" s="61" t="s">
        <v>32</v>
      </c>
      <c r="S13" s="76" t="s">
        <v>36</v>
      </c>
      <c r="T13" s="76" t="s">
        <v>37</v>
      </c>
      <c r="U13" s="105" t="s">
        <v>250</v>
      </c>
      <c r="V13" s="102" t="s">
        <v>245</v>
      </c>
      <c r="W13" s="32" t="str">
        <f t="shared" si="7"/>
        <v/>
      </c>
      <c r="X13" s="32" t="str">
        <f t="shared" si="8"/>
        <v/>
      </c>
      <c r="Y13" s="41">
        <f t="shared" si="9"/>
        <v>35096478.759999998</v>
      </c>
      <c r="Z13" s="35" t="str">
        <f t="shared" si="10"/>
        <v>Jankowská</v>
      </c>
    </row>
    <row r="14" spans="1:28" x14ac:dyDescent="0.2">
      <c r="A14" s="64" t="s">
        <v>88</v>
      </c>
      <c r="B14" s="63"/>
      <c r="C14" s="50">
        <v>0.28999999999999998</v>
      </c>
      <c r="D14" s="72"/>
      <c r="E14" s="72"/>
      <c r="F14" s="73"/>
      <c r="G14" s="73"/>
      <c r="H14" s="94"/>
      <c r="I14" s="61" t="s">
        <v>25</v>
      </c>
      <c r="J14" s="61" t="s">
        <v>26</v>
      </c>
      <c r="K14" s="61" t="s">
        <v>27</v>
      </c>
      <c r="L14" s="61" t="s">
        <v>28</v>
      </c>
      <c r="M14" s="61" t="s">
        <v>29</v>
      </c>
      <c r="N14" s="90" t="s">
        <v>34</v>
      </c>
      <c r="O14" s="78" t="s">
        <v>30</v>
      </c>
      <c r="P14" s="90" t="s">
        <v>35</v>
      </c>
      <c r="Q14" s="61" t="s">
        <v>31</v>
      </c>
      <c r="R14" s="61" t="s">
        <v>32</v>
      </c>
      <c r="S14" s="76" t="s">
        <v>36</v>
      </c>
      <c r="T14" s="76" t="s">
        <v>37</v>
      </c>
      <c r="U14" s="105" t="s">
        <v>247</v>
      </c>
      <c r="V14" s="102" t="s">
        <v>245</v>
      </c>
      <c r="W14" s="32" t="str">
        <f t="shared" si="7"/>
        <v/>
      </c>
      <c r="X14" s="32" t="str">
        <f t="shared" si="8"/>
        <v/>
      </c>
      <c r="Y14" s="41">
        <f t="shared" si="9"/>
        <v>0.28999999999999998</v>
      </c>
      <c r="Z14" s="35" t="str">
        <f t="shared" si="10"/>
        <v>Applová, Šmelková</v>
      </c>
    </row>
    <row r="15" spans="1:28" x14ac:dyDescent="0.2">
      <c r="A15" s="64" t="s">
        <v>89</v>
      </c>
      <c r="B15" s="63"/>
      <c r="C15" s="50">
        <v>76800026.819999993</v>
      </c>
      <c r="D15" s="72"/>
      <c r="E15" s="72"/>
      <c r="F15" s="73"/>
      <c r="G15" s="73"/>
      <c r="H15" s="94"/>
      <c r="I15" s="61" t="s">
        <v>25</v>
      </c>
      <c r="J15" s="61" t="s">
        <v>26</v>
      </c>
      <c r="K15" s="61" t="s">
        <v>27</v>
      </c>
      <c r="L15" s="61" t="s">
        <v>28</v>
      </c>
      <c r="M15" s="61" t="s">
        <v>29</v>
      </c>
      <c r="N15" s="90" t="s">
        <v>34</v>
      </c>
      <c r="O15" s="78" t="s">
        <v>30</v>
      </c>
      <c r="P15" s="90" t="s">
        <v>35</v>
      </c>
      <c r="Q15" s="61" t="s">
        <v>31</v>
      </c>
      <c r="R15" s="61" t="s">
        <v>32</v>
      </c>
      <c r="S15" s="76" t="s">
        <v>36</v>
      </c>
      <c r="T15" s="76" t="s">
        <v>37</v>
      </c>
      <c r="U15" s="105" t="s">
        <v>251</v>
      </c>
      <c r="V15" s="102" t="s">
        <v>244</v>
      </c>
      <c r="W15" s="32" t="str">
        <f t="shared" si="7"/>
        <v/>
      </c>
      <c r="X15" s="32" t="str">
        <f t="shared" si="8"/>
        <v/>
      </c>
      <c r="Y15" s="41">
        <f t="shared" si="9"/>
        <v>76800026.819999993</v>
      </c>
      <c r="Z15" s="35" t="str">
        <f t="shared" si="10"/>
        <v>Buzková</v>
      </c>
    </row>
    <row r="16" spans="1:28" x14ac:dyDescent="0.2">
      <c r="A16" s="64" t="s">
        <v>90</v>
      </c>
      <c r="B16" s="63"/>
      <c r="C16" s="50">
        <v>44030586.690000013</v>
      </c>
      <c r="D16" s="72"/>
      <c r="E16" s="72"/>
      <c r="F16" s="73"/>
      <c r="G16" s="73"/>
      <c r="H16" s="94"/>
      <c r="I16" s="61" t="s">
        <v>25</v>
      </c>
      <c r="J16" s="61" t="s">
        <v>26</v>
      </c>
      <c r="K16" s="61" t="s">
        <v>27</v>
      </c>
      <c r="L16" s="61" t="s">
        <v>28</v>
      </c>
      <c r="M16" s="61" t="s">
        <v>29</v>
      </c>
      <c r="N16" s="90" t="s">
        <v>34</v>
      </c>
      <c r="O16" s="78" t="s">
        <v>30</v>
      </c>
      <c r="P16" s="90" t="s">
        <v>35</v>
      </c>
      <c r="Q16" s="61" t="s">
        <v>31</v>
      </c>
      <c r="R16" s="61" t="s">
        <v>32</v>
      </c>
      <c r="S16" s="76" t="s">
        <v>36</v>
      </c>
      <c r="T16" s="76" t="s">
        <v>37</v>
      </c>
      <c r="U16" s="105" t="s">
        <v>243</v>
      </c>
      <c r="V16" s="102" t="s">
        <v>244</v>
      </c>
      <c r="W16" s="32" t="str">
        <f t="shared" ref="W16:W18" si="11">IF(AND(A16="celkem ks:",B16&gt;0,C16="vzorek ks:"),B16,"")</f>
        <v/>
      </c>
      <c r="X16" s="32" t="str">
        <f t="shared" si="2"/>
        <v/>
      </c>
      <c r="Y16" s="41">
        <f t="shared" si="0"/>
        <v>44030586.690000013</v>
      </c>
      <c r="Z16" s="35" t="str">
        <f t="shared" si="1"/>
        <v>Kunická</v>
      </c>
    </row>
    <row r="17" spans="1:27" x14ac:dyDescent="0.2">
      <c r="A17" s="68"/>
      <c r="B17" s="69"/>
      <c r="C17" s="21"/>
      <c r="D17" s="74"/>
      <c r="E17" s="74"/>
      <c r="F17" s="75"/>
      <c r="G17" s="75"/>
      <c r="H17" s="95"/>
      <c r="I17" s="70" t="s">
        <v>25</v>
      </c>
      <c r="J17" s="70" t="s">
        <v>26</v>
      </c>
      <c r="K17" s="70" t="s">
        <v>27</v>
      </c>
      <c r="L17" s="70" t="s">
        <v>28</v>
      </c>
      <c r="M17" s="70" t="s">
        <v>29</v>
      </c>
      <c r="N17" s="91" t="s">
        <v>34</v>
      </c>
      <c r="O17" s="79" t="s">
        <v>30</v>
      </c>
      <c r="P17" s="91" t="s">
        <v>35</v>
      </c>
      <c r="Q17" s="70" t="s">
        <v>31</v>
      </c>
      <c r="R17" s="70" t="s">
        <v>32</v>
      </c>
      <c r="S17" s="77" t="s">
        <v>36</v>
      </c>
      <c r="T17" s="77" t="s">
        <v>37</v>
      </c>
      <c r="U17" s="59"/>
      <c r="V17" s="22"/>
      <c r="W17" s="32" t="str">
        <f t="shared" si="11"/>
        <v/>
      </c>
      <c r="X17" s="32" t="str">
        <f t="shared" si="2"/>
        <v/>
      </c>
      <c r="Y17" s="41" t="str">
        <f t="shared" si="0"/>
        <v/>
      </c>
      <c r="Z17" s="35" t="str">
        <f t="shared" si="1"/>
        <v/>
      </c>
    </row>
    <row r="18" spans="1:27" x14ac:dyDescent="0.2">
      <c r="A18" s="4" t="s">
        <v>5</v>
      </c>
      <c r="C18" s="17">
        <f>SUM(C7:C17)</f>
        <v>190126790.75</v>
      </c>
      <c r="U18" s="17">
        <f>SUM(U7:U17)</f>
        <v>0</v>
      </c>
      <c r="W18" s="33" t="str">
        <f t="shared" si="11"/>
        <v/>
      </c>
      <c r="X18" s="33" t="str">
        <f t="shared" si="2"/>
        <v/>
      </c>
      <c r="Y18" s="35" t="str">
        <f t="shared" si="0"/>
        <v/>
      </c>
      <c r="Z18" s="35" t="str">
        <f t="shared" si="1"/>
        <v/>
      </c>
    </row>
    <row r="20" spans="1:27" ht="35.25" customHeight="1" x14ac:dyDescent="0.2">
      <c r="A20" s="45" t="s">
        <v>4</v>
      </c>
      <c r="B20" s="93">
        <v>453</v>
      </c>
      <c r="C20" s="47" t="s">
        <v>3</v>
      </c>
      <c r="D20" s="93">
        <v>6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104" t="s">
        <v>262</v>
      </c>
      <c r="V20" s="51" t="s">
        <v>119</v>
      </c>
      <c r="W20" s="31">
        <f>IF(AND(A20="celkem ks:",B20&gt;0,C20="vzorek ks:"),B20,"")</f>
        <v>453</v>
      </c>
      <c r="X20" s="31">
        <f>D20</f>
        <v>6</v>
      </c>
      <c r="Y20" s="40" t="str">
        <f t="shared" ref="Y20:Y27" si="12">IF(OR(C20="",C20&lt;=0,A20="Suma:",A20="celkem ks:"),"",C20)</f>
        <v/>
      </c>
      <c r="Z20" s="40" t="str">
        <f t="shared" ref="Z20:Z27" si="13">IF(OR(U20="",U20&lt;=0,A20="Suma:",A20="celkem ks:"),"",U20)</f>
        <v/>
      </c>
      <c r="AA20" s="5"/>
    </row>
    <row r="21" spans="1:27" x14ac:dyDescent="0.2">
      <c r="A21" s="64" t="s">
        <v>91</v>
      </c>
      <c r="B21" s="63"/>
      <c r="C21" s="50">
        <v>130380.11</v>
      </c>
      <c r="D21" s="72" t="s">
        <v>40</v>
      </c>
      <c r="E21" s="92" t="s">
        <v>40</v>
      </c>
      <c r="F21" s="73" t="s">
        <v>40</v>
      </c>
      <c r="G21" s="73"/>
      <c r="H21" s="94"/>
      <c r="I21" s="61" t="s">
        <v>25</v>
      </c>
      <c r="J21" s="61" t="s">
        <v>26</v>
      </c>
      <c r="K21" s="61" t="s">
        <v>27</v>
      </c>
      <c r="L21" s="61" t="s">
        <v>28</v>
      </c>
      <c r="M21" s="61" t="s">
        <v>29</v>
      </c>
      <c r="N21" s="76" t="s">
        <v>34</v>
      </c>
      <c r="O21" s="78" t="s">
        <v>30</v>
      </c>
      <c r="P21" s="76" t="s">
        <v>35</v>
      </c>
      <c r="Q21" s="61" t="s">
        <v>31</v>
      </c>
      <c r="R21" s="61" t="s">
        <v>32</v>
      </c>
      <c r="S21" s="76" t="s">
        <v>36</v>
      </c>
      <c r="T21" s="76" t="s">
        <v>37</v>
      </c>
      <c r="U21" s="105" t="s">
        <v>243</v>
      </c>
      <c r="V21" s="102" t="s">
        <v>244</v>
      </c>
      <c r="W21" s="32" t="str">
        <f>IF(AND(A21="celkem ks:",B21&gt;0,C21="vzorek ks:"),B21,"")</f>
        <v/>
      </c>
      <c r="X21" s="32" t="str">
        <f t="shared" ref="X21:X27" si="14">IF(AND(A21="celkem ks:",B21&gt;0,C21="vzorek ks:",U21&gt;0),U21,"")</f>
        <v/>
      </c>
      <c r="Y21" s="41">
        <f t="shared" si="12"/>
        <v>130380.11</v>
      </c>
      <c r="Z21" s="35" t="str">
        <f t="shared" si="13"/>
        <v>Kunická</v>
      </c>
    </row>
    <row r="22" spans="1:27" x14ac:dyDescent="0.2">
      <c r="A22" s="64" t="s">
        <v>92</v>
      </c>
      <c r="B22" s="63"/>
      <c r="C22" s="50">
        <v>1563754.55</v>
      </c>
      <c r="D22" s="72" t="s">
        <v>40</v>
      </c>
      <c r="E22" s="92" t="s">
        <v>40</v>
      </c>
      <c r="F22" s="73" t="s">
        <v>40</v>
      </c>
      <c r="G22" s="73"/>
      <c r="H22" s="94"/>
      <c r="I22" s="61" t="s">
        <v>25</v>
      </c>
      <c r="J22" s="61" t="s">
        <v>26</v>
      </c>
      <c r="K22" s="61" t="s">
        <v>27</v>
      </c>
      <c r="L22" s="61" t="s">
        <v>28</v>
      </c>
      <c r="M22" s="61" t="s">
        <v>29</v>
      </c>
      <c r="N22" s="76" t="s">
        <v>34</v>
      </c>
      <c r="O22" s="78" t="s">
        <v>30</v>
      </c>
      <c r="P22" s="76" t="s">
        <v>35</v>
      </c>
      <c r="Q22" s="61" t="s">
        <v>31</v>
      </c>
      <c r="R22" s="61" t="s">
        <v>32</v>
      </c>
      <c r="S22" s="76" t="s">
        <v>36</v>
      </c>
      <c r="T22" s="76" t="s">
        <v>37</v>
      </c>
      <c r="U22" s="105" t="s">
        <v>243</v>
      </c>
      <c r="V22" s="102" t="s">
        <v>244</v>
      </c>
      <c r="W22" s="32" t="str">
        <f t="shared" ref="W22:W24" si="15">IF(AND(A22="celkem ks:",B22&gt;0,C22="vzorek ks:"),B22,"")</f>
        <v/>
      </c>
      <c r="X22" s="32" t="str">
        <f t="shared" ref="X22:X24" si="16">IF(AND(A22="celkem ks:",B22&gt;0,C22="vzorek ks:",U22&gt;0),U22,"")</f>
        <v/>
      </c>
      <c r="Y22" s="41">
        <f t="shared" ref="Y22:Y24" si="17">IF(OR(C22="",C22&lt;=0,A22="Suma:",A22="celkem ks:"),"",C22)</f>
        <v>1563754.55</v>
      </c>
    </row>
    <row r="23" spans="1:27" x14ac:dyDescent="0.2">
      <c r="A23" s="64" t="s">
        <v>93</v>
      </c>
      <c r="B23" s="63"/>
      <c r="C23" s="50">
        <v>4315320.8000000007</v>
      </c>
      <c r="D23" s="72" t="s">
        <v>40</v>
      </c>
      <c r="E23" s="92" t="s">
        <v>40</v>
      </c>
      <c r="F23" s="73" t="s">
        <v>40</v>
      </c>
      <c r="G23" s="73"/>
      <c r="H23" s="94"/>
      <c r="I23" s="61" t="s">
        <v>25</v>
      </c>
      <c r="J23" s="61" t="s">
        <v>26</v>
      </c>
      <c r="K23" s="61" t="s">
        <v>27</v>
      </c>
      <c r="L23" s="61" t="s">
        <v>28</v>
      </c>
      <c r="M23" s="61" t="s">
        <v>29</v>
      </c>
      <c r="N23" s="76" t="s">
        <v>34</v>
      </c>
      <c r="O23" s="78" t="s">
        <v>30</v>
      </c>
      <c r="P23" s="76" t="s">
        <v>35</v>
      </c>
      <c r="Q23" s="61" t="s">
        <v>31</v>
      </c>
      <c r="R23" s="61" t="s">
        <v>32</v>
      </c>
      <c r="S23" s="76" t="s">
        <v>36</v>
      </c>
      <c r="T23" s="76" t="s">
        <v>37</v>
      </c>
      <c r="U23" s="105" t="s">
        <v>243</v>
      </c>
      <c r="V23" s="102" t="s">
        <v>244</v>
      </c>
      <c r="W23" s="32" t="str">
        <f t="shared" si="15"/>
        <v/>
      </c>
      <c r="X23" s="32" t="str">
        <f t="shared" si="16"/>
        <v/>
      </c>
      <c r="Y23" s="41">
        <f t="shared" si="17"/>
        <v>4315320.8000000007</v>
      </c>
    </row>
    <row r="24" spans="1:27" x14ac:dyDescent="0.2">
      <c r="A24" s="64" t="s">
        <v>94</v>
      </c>
      <c r="B24" s="63"/>
      <c r="C24" s="50">
        <v>1499390</v>
      </c>
      <c r="D24" s="72" t="s">
        <v>40</v>
      </c>
      <c r="E24" s="92" t="s">
        <v>40</v>
      </c>
      <c r="F24" s="73" t="s">
        <v>40</v>
      </c>
      <c r="G24" s="73"/>
      <c r="H24" s="94"/>
      <c r="I24" s="61" t="s">
        <v>25</v>
      </c>
      <c r="J24" s="61" t="s">
        <v>26</v>
      </c>
      <c r="K24" s="61" t="s">
        <v>27</v>
      </c>
      <c r="L24" s="61" t="s">
        <v>28</v>
      </c>
      <c r="M24" s="61" t="s">
        <v>29</v>
      </c>
      <c r="N24" s="76" t="s">
        <v>34</v>
      </c>
      <c r="O24" s="78" t="s">
        <v>30</v>
      </c>
      <c r="P24" s="76" t="s">
        <v>35</v>
      </c>
      <c r="Q24" s="61" t="s">
        <v>31</v>
      </c>
      <c r="R24" s="61" t="s">
        <v>32</v>
      </c>
      <c r="S24" s="76" t="s">
        <v>36</v>
      </c>
      <c r="T24" s="76" t="s">
        <v>37</v>
      </c>
      <c r="U24" s="105" t="s">
        <v>243</v>
      </c>
      <c r="V24" s="102" t="s">
        <v>244</v>
      </c>
      <c r="W24" s="32" t="str">
        <f t="shared" si="15"/>
        <v/>
      </c>
      <c r="X24" s="32" t="str">
        <f t="shared" si="16"/>
        <v/>
      </c>
      <c r="Y24" s="41">
        <f t="shared" si="17"/>
        <v>1499390</v>
      </c>
    </row>
    <row r="25" spans="1:27" x14ac:dyDescent="0.2">
      <c r="A25" s="64" t="s">
        <v>95</v>
      </c>
      <c r="B25" s="63"/>
      <c r="C25" s="50">
        <v>4579405.6899999985</v>
      </c>
      <c r="D25" s="72" t="s">
        <v>40</v>
      </c>
      <c r="E25" s="72" t="s">
        <v>40</v>
      </c>
      <c r="F25" s="73" t="s">
        <v>40</v>
      </c>
      <c r="G25" s="73"/>
      <c r="H25" s="94"/>
      <c r="I25" s="61" t="s">
        <v>25</v>
      </c>
      <c r="J25" s="61" t="s">
        <v>26</v>
      </c>
      <c r="K25" s="61" t="s">
        <v>27</v>
      </c>
      <c r="L25" s="61" t="s">
        <v>28</v>
      </c>
      <c r="M25" s="61" t="s">
        <v>29</v>
      </c>
      <c r="N25" s="76" t="s">
        <v>34</v>
      </c>
      <c r="O25" s="78" t="s">
        <v>30</v>
      </c>
      <c r="P25" s="76" t="s">
        <v>35</v>
      </c>
      <c r="Q25" s="61" t="s">
        <v>31</v>
      </c>
      <c r="R25" s="61" t="s">
        <v>32</v>
      </c>
      <c r="S25" s="76" t="s">
        <v>36</v>
      </c>
      <c r="T25" s="76" t="s">
        <v>37</v>
      </c>
      <c r="U25" s="105" t="s">
        <v>243</v>
      </c>
      <c r="V25" s="102" t="s">
        <v>244</v>
      </c>
      <c r="W25" s="32" t="str">
        <f t="shared" ref="W25:W27" si="18">IF(AND(A25="celkem ks:",B25&gt;0,C25="vzorek ks:"),B25,"")</f>
        <v/>
      </c>
      <c r="X25" s="32" t="str">
        <f t="shared" si="14"/>
        <v/>
      </c>
      <c r="Y25" s="41">
        <f t="shared" si="12"/>
        <v>4579405.6899999985</v>
      </c>
      <c r="Z25" s="35" t="str">
        <f t="shared" si="13"/>
        <v>Kunická</v>
      </c>
    </row>
    <row r="26" spans="1:27" x14ac:dyDescent="0.2">
      <c r="A26" s="68" t="s">
        <v>96</v>
      </c>
      <c r="B26" s="69"/>
      <c r="C26" s="21">
        <v>3746272.6600000011</v>
      </c>
      <c r="D26" s="74" t="s">
        <v>40</v>
      </c>
      <c r="E26" s="74" t="s">
        <v>40</v>
      </c>
      <c r="F26" s="75" t="s">
        <v>40</v>
      </c>
      <c r="G26" s="75"/>
      <c r="H26" s="95"/>
      <c r="I26" s="70" t="s">
        <v>25</v>
      </c>
      <c r="J26" s="70" t="s">
        <v>26</v>
      </c>
      <c r="K26" s="70" t="s">
        <v>27</v>
      </c>
      <c r="L26" s="70" t="s">
        <v>28</v>
      </c>
      <c r="M26" s="70" t="s">
        <v>29</v>
      </c>
      <c r="N26" s="77" t="s">
        <v>34</v>
      </c>
      <c r="O26" s="79" t="s">
        <v>30</v>
      </c>
      <c r="P26" s="77" t="s">
        <v>35</v>
      </c>
      <c r="Q26" s="70" t="s">
        <v>31</v>
      </c>
      <c r="R26" s="70" t="s">
        <v>32</v>
      </c>
      <c r="S26" s="77" t="s">
        <v>36</v>
      </c>
      <c r="T26" s="77" t="s">
        <v>37</v>
      </c>
      <c r="U26" s="106" t="s">
        <v>243</v>
      </c>
      <c r="V26" s="102" t="s">
        <v>244</v>
      </c>
      <c r="W26" s="32" t="str">
        <f t="shared" si="18"/>
        <v/>
      </c>
      <c r="X26" s="32" t="str">
        <f t="shared" si="14"/>
        <v/>
      </c>
      <c r="Y26" s="41">
        <f t="shared" si="12"/>
        <v>3746272.6600000011</v>
      </c>
      <c r="Z26" s="35" t="str">
        <f t="shared" si="13"/>
        <v>Kunická</v>
      </c>
    </row>
    <row r="27" spans="1:27" x14ac:dyDescent="0.2">
      <c r="A27" s="4" t="s">
        <v>5</v>
      </c>
      <c r="C27" s="17">
        <f>SUM(C21:C26)</f>
        <v>15834523.809999999</v>
      </c>
      <c r="U27" s="17">
        <f>SUM(U21:U26)</f>
        <v>0</v>
      </c>
      <c r="W27" s="33" t="str">
        <f t="shared" si="18"/>
        <v/>
      </c>
      <c r="X27" s="33" t="str">
        <f t="shared" si="14"/>
        <v/>
      </c>
      <c r="Y27" s="35" t="str">
        <f t="shared" si="12"/>
        <v/>
      </c>
      <c r="Z27" s="35" t="str">
        <f t="shared" si="13"/>
        <v/>
      </c>
    </row>
    <row r="29" spans="1:27" ht="35.25" customHeight="1" x14ac:dyDescent="0.2">
      <c r="A29" s="45" t="s">
        <v>4</v>
      </c>
      <c r="B29" s="93">
        <v>804</v>
      </c>
      <c r="C29" s="47" t="s">
        <v>3</v>
      </c>
      <c r="D29" s="93">
        <v>22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104" t="s">
        <v>262</v>
      </c>
      <c r="V29" s="51" t="s">
        <v>44</v>
      </c>
      <c r="W29" s="31">
        <f>IF(AND(A29="celkem ks:",B29&gt;0,C29="vzorek ks:"),B29,"")</f>
        <v>804</v>
      </c>
      <c r="X29" s="31">
        <f>D29</f>
        <v>22</v>
      </c>
      <c r="Y29" s="40" t="str">
        <f t="shared" ref="Y29:Y52" si="19">IF(OR(C29="",C29&lt;=0,A29="Suma:",A29="celkem ks:"),"",C29)</f>
        <v/>
      </c>
      <c r="Z29" s="40" t="str">
        <f t="shared" ref="Z29:Z52" si="20">IF(OR(U29="",U29&lt;=0,A29="Suma:",A29="celkem ks:"),"",U29)</f>
        <v/>
      </c>
      <c r="AA29" s="5"/>
    </row>
    <row r="30" spans="1:27" x14ac:dyDescent="0.2">
      <c r="A30" s="64" t="s">
        <v>110</v>
      </c>
      <c r="B30" s="63"/>
      <c r="C30" s="50">
        <v>1029798.13</v>
      </c>
      <c r="D30" s="72"/>
      <c r="E30" s="72"/>
      <c r="F30" s="73"/>
      <c r="G30" s="73"/>
      <c r="H30" s="94"/>
      <c r="I30" s="61" t="s">
        <v>25</v>
      </c>
      <c r="J30" s="61" t="s">
        <v>26</v>
      </c>
      <c r="K30" s="61" t="s">
        <v>27</v>
      </c>
      <c r="L30" s="61" t="s">
        <v>28</v>
      </c>
      <c r="M30" s="61" t="s">
        <v>29</v>
      </c>
      <c r="N30" s="90" t="s">
        <v>34</v>
      </c>
      <c r="O30" s="78" t="s">
        <v>30</v>
      </c>
      <c r="P30" s="90" t="s">
        <v>35</v>
      </c>
      <c r="Q30" s="61" t="s">
        <v>31</v>
      </c>
      <c r="R30" s="61" t="s">
        <v>32</v>
      </c>
      <c r="S30" s="76" t="s">
        <v>36</v>
      </c>
      <c r="T30" s="76" t="s">
        <v>37</v>
      </c>
      <c r="U30" s="105" t="s">
        <v>249</v>
      </c>
      <c r="V30" s="102" t="s">
        <v>245</v>
      </c>
      <c r="W30" s="32" t="str">
        <f>IF(AND(A30="celkem ks:",B30&gt;0,C30="vzorek ks:"),B30,"")</f>
        <v/>
      </c>
      <c r="X30" s="32" t="str">
        <f t="shared" ref="X30:X52" si="21">IF(AND(A30="celkem ks:",B30&gt;0,C30="vzorek ks:",U30&gt;0),U30,"")</f>
        <v/>
      </c>
      <c r="Y30" s="41">
        <f t="shared" si="19"/>
        <v>1029798.13</v>
      </c>
      <c r="Z30" s="35" t="str">
        <f t="shared" si="20"/>
        <v>Davidová</v>
      </c>
    </row>
    <row r="31" spans="1:27" x14ac:dyDescent="0.2">
      <c r="A31" s="64" t="s">
        <v>111</v>
      </c>
      <c r="B31" s="63"/>
      <c r="C31" s="50">
        <v>1182478</v>
      </c>
      <c r="D31" s="72"/>
      <c r="E31" s="72"/>
      <c r="F31" s="73"/>
      <c r="G31" s="73"/>
      <c r="H31" s="94"/>
      <c r="I31" s="61" t="s">
        <v>25</v>
      </c>
      <c r="J31" s="61" t="s">
        <v>26</v>
      </c>
      <c r="K31" s="61" t="s">
        <v>27</v>
      </c>
      <c r="L31" s="61" t="s">
        <v>28</v>
      </c>
      <c r="M31" s="61" t="s">
        <v>29</v>
      </c>
      <c r="N31" s="90" t="s">
        <v>34</v>
      </c>
      <c r="O31" s="78" t="s">
        <v>30</v>
      </c>
      <c r="P31" s="90" t="s">
        <v>35</v>
      </c>
      <c r="Q31" s="61" t="s">
        <v>31</v>
      </c>
      <c r="R31" s="61" t="s">
        <v>32</v>
      </c>
      <c r="S31" s="76" t="s">
        <v>36</v>
      </c>
      <c r="T31" s="76" t="s">
        <v>37</v>
      </c>
      <c r="U31" s="105" t="s">
        <v>249</v>
      </c>
      <c r="V31" s="102" t="s">
        <v>245</v>
      </c>
      <c r="W31" s="32" t="str">
        <f t="shared" ref="W31:W51" si="22">IF(AND(A31="celkem ks:",B31&gt;0,C31="vzorek ks:"),B31,"")</f>
        <v/>
      </c>
      <c r="X31" s="32" t="str">
        <f t="shared" ref="X31:X51" si="23">IF(AND(A31="celkem ks:",B31&gt;0,C31="vzorek ks:",U31&gt;0),U31,"")</f>
        <v/>
      </c>
      <c r="Y31" s="41">
        <f t="shared" ref="Y31:Y51" si="24">IF(OR(C31="",C31&lt;=0,A31="Suma:",A31="celkem ks:"),"",C31)</f>
        <v>1182478</v>
      </c>
    </row>
    <row r="32" spans="1:27" x14ac:dyDescent="0.2">
      <c r="A32" s="64" t="s">
        <v>112</v>
      </c>
      <c r="B32" s="63"/>
      <c r="C32" s="50">
        <v>5986397.5899999999</v>
      </c>
      <c r="D32" s="72"/>
      <c r="E32" s="72"/>
      <c r="F32" s="73"/>
      <c r="G32" s="73"/>
      <c r="H32" s="94"/>
      <c r="I32" s="61" t="s">
        <v>25</v>
      </c>
      <c r="J32" s="61" t="s">
        <v>26</v>
      </c>
      <c r="K32" s="61" t="s">
        <v>27</v>
      </c>
      <c r="L32" s="61" t="s">
        <v>28</v>
      </c>
      <c r="M32" s="61" t="s">
        <v>29</v>
      </c>
      <c r="N32" s="90" t="s">
        <v>34</v>
      </c>
      <c r="O32" s="78" t="s">
        <v>30</v>
      </c>
      <c r="P32" s="90" t="s">
        <v>35</v>
      </c>
      <c r="Q32" s="61" t="s">
        <v>31</v>
      </c>
      <c r="R32" s="61" t="s">
        <v>32</v>
      </c>
      <c r="S32" s="76" t="s">
        <v>36</v>
      </c>
      <c r="T32" s="76" t="s">
        <v>37</v>
      </c>
      <c r="U32" s="105" t="s">
        <v>251</v>
      </c>
      <c r="V32" s="102" t="s">
        <v>244</v>
      </c>
      <c r="W32" s="32" t="str">
        <f t="shared" si="22"/>
        <v/>
      </c>
      <c r="X32" s="32" t="str">
        <f t="shared" si="23"/>
        <v/>
      </c>
      <c r="Y32" s="41">
        <f t="shared" si="24"/>
        <v>5986397.5899999999</v>
      </c>
    </row>
    <row r="33" spans="1:25" x14ac:dyDescent="0.2">
      <c r="A33" s="64" t="s">
        <v>113</v>
      </c>
      <c r="B33" s="63"/>
      <c r="C33" s="50">
        <v>1403267.6</v>
      </c>
      <c r="D33" s="72"/>
      <c r="E33" s="72"/>
      <c r="F33" s="73"/>
      <c r="G33" s="73"/>
      <c r="H33" s="94"/>
      <c r="I33" s="61" t="s">
        <v>25</v>
      </c>
      <c r="J33" s="61" t="s">
        <v>26</v>
      </c>
      <c r="K33" s="61" t="s">
        <v>27</v>
      </c>
      <c r="L33" s="61" t="s">
        <v>28</v>
      </c>
      <c r="M33" s="61" t="s">
        <v>29</v>
      </c>
      <c r="N33" s="90" t="s">
        <v>34</v>
      </c>
      <c r="O33" s="78" t="s">
        <v>30</v>
      </c>
      <c r="P33" s="90" t="s">
        <v>35</v>
      </c>
      <c r="Q33" s="61" t="s">
        <v>31</v>
      </c>
      <c r="R33" s="61" t="s">
        <v>32</v>
      </c>
      <c r="S33" s="76" t="s">
        <v>36</v>
      </c>
      <c r="T33" s="76" t="s">
        <v>37</v>
      </c>
      <c r="U33" s="105" t="s">
        <v>247</v>
      </c>
      <c r="V33" s="102" t="s">
        <v>245</v>
      </c>
      <c r="W33" s="32" t="str">
        <f t="shared" si="22"/>
        <v/>
      </c>
      <c r="X33" s="32" t="str">
        <f t="shared" si="23"/>
        <v/>
      </c>
      <c r="Y33" s="41">
        <f t="shared" si="24"/>
        <v>1403267.6</v>
      </c>
    </row>
    <row r="34" spans="1:25" x14ac:dyDescent="0.2">
      <c r="A34" s="64" t="s">
        <v>114</v>
      </c>
      <c r="B34" s="63"/>
      <c r="C34" s="50">
        <v>1274091.97</v>
      </c>
      <c r="D34" s="72"/>
      <c r="E34" s="72"/>
      <c r="F34" s="73"/>
      <c r="G34" s="73"/>
      <c r="H34" s="94"/>
      <c r="I34" s="61" t="s">
        <v>25</v>
      </c>
      <c r="J34" s="61" t="s">
        <v>26</v>
      </c>
      <c r="K34" s="61" t="s">
        <v>27</v>
      </c>
      <c r="L34" s="61" t="s">
        <v>28</v>
      </c>
      <c r="M34" s="61" t="s">
        <v>29</v>
      </c>
      <c r="N34" s="90" t="s">
        <v>34</v>
      </c>
      <c r="O34" s="78" t="s">
        <v>30</v>
      </c>
      <c r="P34" s="90" t="s">
        <v>35</v>
      </c>
      <c r="Q34" s="61" t="s">
        <v>31</v>
      </c>
      <c r="R34" s="61" t="s">
        <v>32</v>
      </c>
      <c r="S34" s="76" t="s">
        <v>36</v>
      </c>
      <c r="T34" s="76" t="s">
        <v>37</v>
      </c>
      <c r="U34" s="105" t="s">
        <v>247</v>
      </c>
      <c r="V34" s="102" t="s">
        <v>245</v>
      </c>
      <c r="W34" s="32" t="str">
        <f t="shared" si="22"/>
        <v/>
      </c>
      <c r="X34" s="32" t="str">
        <f t="shared" si="23"/>
        <v/>
      </c>
      <c r="Y34" s="41">
        <f t="shared" si="24"/>
        <v>1274091.97</v>
      </c>
    </row>
    <row r="35" spans="1:25" x14ac:dyDescent="0.2">
      <c r="A35" s="64" t="s">
        <v>115</v>
      </c>
      <c r="B35" s="63"/>
      <c r="C35" s="50">
        <v>1332149.49</v>
      </c>
      <c r="D35" s="72"/>
      <c r="E35" s="72"/>
      <c r="F35" s="73"/>
      <c r="G35" s="73"/>
      <c r="H35" s="94"/>
      <c r="I35" s="61" t="s">
        <v>25</v>
      </c>
      <c r="J35" s="61" t="s">
        <v>26</v>
      </c>
      <c r="K35" s="61" t="s">
        <v>27</v>
      </c>
      <c r="L35" s="61" t="s">
        <v>28</v>
      </c>
      <c r="M35" s="61" t="s">
        <v>29</v>
      </c>
      <c r="N35" s="90" t="s">
        <v>34</v>
      </c>
      <c r="O35" s="78" t="s">
        <v>30</v>
      </c>
      <c r="P35" s="90" t="s">
        <v>35</v>
      </c>
      <c r="Q35" s="61" t="s">
        <v>31</v>
      </c>
      <c r="R35" s="61" t="s">
        <v>32</v>
      </c>
      <c r="S35" s="76" t="s">
        <v>36</v>
      </c>
      <c r="T35" s="76" t="s">
        <v>37</v>
      </c>
      <c r="U35" s="105" t="s">
        <v>247</v>
      </c>
      <c r="V35" s="102" t="s">
        <v>245</v>
      </c>
      <c r="W35" s="32" t="str">
        <f t="shared" ref="W35:W40" si="25">IF(AND(A35="celkem ks:",B35&gt;0,C35="vzorek ks:"),B35,"")</f>
        <v/>
      </c>
      <c r="X35" s="32" t="str">
        <f t="shared" ref="X35:X40" si="26">IF(AND(A35="celkem ks:",B35&gt;0,C35="vzorek ks:",U35&gt;0),U35,"")</f>
        <v/>
      </c>
      <c r="Y35" s="41">
        <f t="shared" ref="Y35:Y40" si="27">IF(OR(C35="",C35&lt;=0,A35="Suma:",A35="celkem ks:"),"",C35)</f>
        <v>1332149.49</v>
      </c>
    </row>
    <row r="36" spans="1:25" x14ac:dyDescent="0.2">
      <c r="A36" s="64" t="s">
        <v>116</v>
      </c>
      <c r="B36" s="63"/>
      <c r="C36" s="50">
        <v>2202808.77</v>
      </c>
      <c r="D36" s="72"/>
      <c r="E36" s="72"/>
      <c r="F36" s="73"/>
      <c r="G36" s="73"/>
      <c r="H36" s="94"/>
      <c r="I36" s="61" t="s">
        <v>25</v>
      </c>
      <c r="J36" s="61" t="s">
        <v>26</v>
      </c>
      <c r="K36" s="61" t="s">
        <v>27</v>
      </c>
      <c r="L36" s="61" t="s">
        <v>28</v>
      </c>
      <c r="M36" s="61" t="s">
        <v>29</v>
      </c>
      <c r="N36" s="90" t="s">
        <v>34</v>
      </c>
      <c r="O36" s="78" t="s">
        <v>30</v>
      </c>
      <c r="P36" s="90" t="s">
        <v>35</v>
      </c>
      <c r="Q36" s="61" t="s">
        <v>31</v>
      </c>
      <c r="R36" s="61" t="s">
        <v>32</v>
      </c>
      <c r="S36" s="76" t="s">
        <v>36</v>
      </c>
      <c r="T36" s="76" t="s">
        <v>37</v>
      </c>
      <c r="U36" s="105" t="s">
        <v>247</v>
      </c>
      <c r="V36" s="102" t="s">
        <v>245</v>
      </c>
      <c r="W36" s="32" t="str">
        <f t="shared" si="25"/>
        <v/>
      </c>
      <c r="X36" s="32" t="str">
        <f t="shared" si="26"/>
        <v/>
      </c>
      <c r="Y36" s="41">
        <f t="shared" si="27"/>
        <v>2202808.77</v>
      </c>
    </row>
    <row r="37" spans="1:25" x14ac:dyDescent="0.2">
      <c r="A37" s="64" t="s">
        <v>117</v>
      </c>
      <c r="B37" s="63"/>
      <c r="C37" s="50">
        <v>3078714.26</v>
      </c>
      <c r="D37" s="72"/>
      <c r="E37" s="72"/>
      <c r="F37" s="73"/>
      <c r="G37" s="73"/>
      <c r="H37" s="94"/>
      <c r="I37" s="61" t="s">
        <v>25</v>
      </c>
      <c r="J37" s="61" t="s">
        <v>26</v>
      </c>
      <c r="K37" s="61" t="s">
        <v>27</v>
      </c>
      <c r="L37" s="61" t="s">
        <v>28</v>
      </c>
      <c r="M37" s="61" t="s">
        <v>29</v>
      </c>
      <c r="N37" s="90" t="s">
        <v>34</v>
      </c>
      <c r="O37" s="78" t="s">
        <v>30</v>
      </c>
      <c r="P37" s="90" t="s">
        <v>35</v>
      </c>
      <c r="Q37" s="61" t="s">
        <v>31</v>
      </c>
      <c r="R37" s="61" t="s">
        <v>32</v>
      </c>
      <c r="S37" s="76" t="s">
        <v>36</v>
      </c>
      <c r="T37" s="76" t="s">
        <v>37</v>
      </c>
      <c r="U37" s="105" t="s">
        <v>247</v>
      </c>
      <c r="V37" s="102" t="s">
        <v>245</v>
      </c>
      <c r="W37" s="32" t="str">
        <f t="shared" si="25"/>
        <v/>
      </c>
      <c r="X37" s="32" t="str">
        <f t="shared" si="26"/>
        <v/>
      </c>
      <c r="Y37" s="41">
        <f t="shared" si="27"/>
        <v>3078714.26</v>
      </c>
    </row>
    <row r="38" spans="1:25" x14ac:dyDescent="0.2">
      <c r="A38" s="64" t="s">
        <v>118</v>
      </c>
      <c r="B38" s="63"/>
      <c r="C38" s="50">
        <v>4195415.66</v>
      </c>
      <c r="D38" s="72"/>
      <c r="E38" s="72"/>
      <c r="F38" s="73"/>
      <c r="G38" s="73"/>
      <c r="H38" s="94"/>
      <c r="I38" s="61" t="s">
        <v>25</v>
      </c>
      <c r="J38" s="61" t="s">
        <v>26</v>
      </c>
      <c r="K38" s="61" t="s">
        <v>27</v>
      </c>
      <c r="L38" s="61" t="s">
        <v>28</v>
      </c>
      <c r="M38" s="61" t="s">
        <v>29</v>
      </c>
      <c r="N38" s="90" t="s">
        <v>34</v>
      </c>
      <c r="O38" s="78" t="s">
        <v>30</v>
      </c>
      <c r="P38" s="90" t="s">
        <v>35</v>
      </c>
      <c r="Q38" s="61" t="s">
        <v>31</v>
      </c>
      <c r="R38" s="61" t="s">
        <v>32</v>
      </c>
      <c r="S38" s="76" t="s">
        <v>36</v>
      </c>
      <c r="T38" s="76" t="s">
        <v>37</v>
      </c>
      <c r="U38" s="105" t="s">
        <v>247</v>
      </c>
      <c r="V38" s="102" t="s">
        <v>245</v>
      </c>
      <c r="W38" s="32" t="str">
        <f t="shared" si="25"/>
        <v/>
      </c>
      <c r="X38" s="32" t="str">
        <f t="shared" si="26"/>
        <v/>
      </c>
      <c r="Y38" s="41">
        <f t="shared" si="27"/>
        <v>4195415.66</v>
      </c>
    </row>
    <row r="39" spans="1:25" x14ac:dyDescent="0.2">
      <c r="A39" s="64" t="s">
        <v>97</v>
      </c>
      <c r="B39" s="63"/>
      <c r="C39" s="50">
        <v>3792112.3</v>
      </c>
      <c r="D39" s="72"/>
      <c r="E39" s="72"/>
      <c r="F39" s="73"/>
      <c r="G39" s="73"/>
      <c r="H39" s="94"/>
      <c r="I39" s="61" t="s">
        <v>25</v>
      </c>
      <c r="J39" s="61" t="s">
        <v>26</v>
      </c>
      <c r="K39" s="61" t="s">
        <v>27</v>
      </c>
      <c r="L39" s="61" t="s">
        <v>28</v>
      </c>
      <c r="M39" s="61" t="s">
        <v>29</v>
      </c>
      <c r="N39" s="90" t="s">
        <v>34</v>
      </c>
      <c r="O39" s="78" t="s">
        <v>30</v>
      </c>
      <c r="P39" s="90" t="s">
        <v>35</v>
      </c>
      <c r="Q39" s="61" t="s">
        <v>31</v>
      </c>
      <c r="R39" s="61" t="s">
        <v>32</v>
      </c>
      <c r="S39" s="76" t="s">
        <v>36</v>
      </c>
      <c r="T39" s="76" t="s">
        <v>37</v>
      </c>
      <c r="U39" s="105" t="s">
        <v>247</v>
      </c>
      <c r="V39" s="102" t="s">
        <v>245</v>
      </c>
      <c r="W39" s="32" t="str">
        <f t="shared" si="25"/>
        <v/>
      </c>
      <c r="X39" s="32" t="str">
        <f t="shared" si="26"/>
        <v/>
      </c>
      <c r="Y39" s="41">
        <f t="shared" si="27"/>
        <v>3792112.3</v>
      </c>
    </row>
    <row r="40" spans="1:25" x14ac:dyDescent="0.2">
      <c r="A40" s="64" t="s">
        <v>98</v>
      </c>
      <c r="B40" s="63"/>
      <c r="C40" s="50">
        <v>272369.71000000002</v>
      </c>
      <c r="D40" s="72"/>
      <c r="E40" s="72"/>
      <c r="F40" s="73"/>
      <c r="G40" s="73"/>
      <c r="H40" s="94"/>
      <c r="I40" s="61" t="s">
        <v>25</v>
      </c>
      <c r="J40" s="61" t="s">
        <v>26</v>
      </c>
      <c r="K40" s="61" t="s">
        <v>27</v>
      </c>
      <c r="L40" s="61" t="s">
        <v>28</v>
      </c>
      <c r="M40" s="61" t="s">
        <v>29</v>
      </c>
      <c r="N40" s="90" t="s">
        <v>34</v>
      </c>
      <c r="O40" s="78" t="s">
        <v>30</v>
      </c>
      <c r="P40" s="90" t="s">
        <v>35</v>
      </c>
      <c r="Q40" s="61" t="s">
        <v>31</v>
      </c>
      <c r="R40" s="61" t="s">
        <v>32</v>
      </c>
      <c r="S40" s="76" t="s">
        <v>36</v>
      </c>
      <c r="T40" s="76" t="s">
        <v>37</v>
      </c>
      <c r="U40" s="105" t="s">
        <v>247</v>
      </c>
      <c r="V40" s="102" t="s">
        <v>245</v>
      </c>
      <c r="W40" s="32" t="str">
        <f t="shared" si="25"/>
        <v/>
      </c>
      <c r="X40" s="32" t="str">
        <f t="shared" si="26"/>
        <v/>
      </c>
      <c r="Y40" s="41">
        <f t="shared" si="27"/>
        <v>272369.71000000002</v>
      </c>
    </row>
    <row r="41" spans="1:25" x14ac:dyDescent="0.2">
      <c r="A41" s="64" t="s">
        <v>99</v>
      </c>
      <c r="B41" s="63"/>
      <c r="C41" s="50">
        <v>1312874.74</v>
      </c>
      <c r="D41" s="72"/>
      <c r="E41" s="72"/>
      <c r="F41" s="73"/>
      <c r="G41" s="73"/>
      <c r="H41" s="94"/>
      <c r="I41" s="61" t="s">
        <v>25</v>
      </c>
      <c r="J41" s="61" t="s">
        <v>26</v>
      </c>
      <c r="K41" s="61" t="s">
        <v>27</v>
      </c>
      <c r="L41" s="61" t="s">
        <v>28</v>
      </c>
      <c r="M41" s="61" t="s">
        <v>29</v>
      </c>
      <c r="N41" s="90" t="s">
        <v>34</v>
      </c>
      <c r="O41" s="78" t="s">
        <v>30</v>
      </c>
      <c r="P41" s="90" t="s">
        <v>35</v>
      </c>
      <c r="Q41" s="61" t="s">
        <v>31</v>
      </c>
      <c r="R41" s="61" t="s">
        <v>32</v>
      </c>
      <c r="S41" s="76" t="s">
        <v>36</v>
      </c>
      <c r="T41" s="76" t="s">
        <v>37</v>
      </c>
      <c r="U41" s="105" t="s">
        <v>247</v>
      </c>
      <c r="V41" s="102" t="s">
        <v>245</v>
      </c>
      <c r="W41" s="32" t="str">
        <f t="shared" si="22"/>
        <v/>
      </c>
      <c r="X41" s="32" t="str">
        <f t="shared" si="23"/>
        <v/>
      </c>
      <c r="Y41" s="41">
        <f t="shared" si="24"/>
        <v>1312874.74</v>
      </c>
    </row>
    <row r="42" spans="1:25" x14ac:dyDescent="0.2">
      <c r="A42" s="64" t="s">
        <v>100</v>
      </c>
      <c r="B42" s="63"/>
      <c r="C42" s="50">
        <v>1361207.33</v>
      </c>
      <c r="D42" s="72"/>
      <c r="E42" s="72"/>
      <c r="F42" s="73"/>
      <c r="G42" s="73"/>
      <c r="H42" s="94"/>
      <c r="I42" s="61" t="s">
        <v>25</v>
      </c>
      <c r="J42" s="61" t="s">
        <v>26</v>
      </c>
      <c r="K42" s="61" t="s">
        <v>27</v>
      </c>
      <c r="L42" s="61" t="s">
        <v>28</v>
      </c>
      <c r="M42" s="61" t="s">
        <v>29</v>
      </c>
      <c r="N42" s="90" t="s">
        <v>34</v>
      </c>
      <c r="O42" s="78" t="s">
        <v>30</v>
      </c>
      <c r="P42" s="90" t="s">
        <v>35</v>
      </c>
      <c r="Q42" s="61" t="s">
        <v>31</v>
      </c>
      <c r="R42" s="61" t="s">
        <v>32</v>
      </c>
      <c r="S42" s="76" t="s">
        <v>36</v>
      </c>
      <c r="T42" s="76" t="s">
        <v>37</v>
      </c>
      <c r="U42" s="105" t="s">
        <v>247</v>
      </c>
      <c r="V42" s="102" t="s">
        <v>245</v>
      </c>
      <c r="W42" s="32" t="str">
        <f t="shared" si="22"/>
        <v/>
      </c>
      <c r="X42" s="32" t="str">
        <f t="shared" si="23"/>
        <v/>
      </c>
      <c r="Y42" s="41">
        <f t="shared" si="24"/>
        <v>1361207.33</v>
      </c>
    </row>
    <row r="43" spans="1:25" x14ac:dyDescent="0.2">
      <c r="A43" s="64" t="s">
        <v>101</v>
      </c>
      <c r="B43" s="63"/>
      <c r="C43" s="50">
        <v>51750</v>
      </c>
      <c r="D43" s="72"/>
      <c r="E43" s="72"/>
      <c r="F43" s="73"/>
      <c r="G43" s="73"/>
      <c r="H43" s="94"/>
      <c r="I43" s="61" t="s">
        <v>25</v>
      </c>
      <c r="J43" s="61" t="s">
        <v>26</v>
      </c>
      <c r="K43" s="61" t="s">
        <v>27</v>
      </c>
      <c r="L43" s="61" t="s">
        <v>28</v>
      </c>
      <c r="M43" s="61" t="s">
        <v>29</v>
      </c>
      <c r="N43" s="90" t="s">
        <v>34</v>
      </c>
      <c r="O43" s="78" t="s">
        <v>30</v>
      </c>
      <c r="P43" s="90" t="s">
        <v>35</v>
      </c>
      <c r="Q43" s="61" t="s">
        <v>31</v>
      </c>
      <c r="R43" s="61" t="s">
        <v>32</v>
      </c>
      <c r="S43" s="76" t="s">
        <v>36</v>
      </c>
      <c r="T43" s="76" t="s">
        <v>37</v>
      </c>
      <c r="U43" s="105" t="s">
        <v>247</v>
      </c>
      <c r="V43" s="102" t="s">
        <v>245</v>
      </c>
      <c r="W43" s="32" t="str">
        <f t="shared" si="22"/>
        <v/>
      </c>
      <c r="X43" s="32" t="str">
        <f t="shared" si="23"/>
        <v/>
      </c>
      <c r="Y43" s="41">
        <f t="shared" si="24"/>
        <v>51750</v>
      </c>
    </row>
    <row r="44" spans="1:25" x14ac:dyDescent="0.2">
      <c r="A44" s="64" t="s">
        <v>102</v>
      </c>
      <c r="B44" s="63"/>
      <c r="C44" s="50">
        <v>64840.28</v>
      </c>
      <c r="D44" s="72"/>
      <c r="E44" s="72"/>
      <c r="F44" s="73"/>
      <c r="G44" s="73"/>
      <c r="H44" s="94"/>
      <c r="I44" s="61" t="s">
        <v>25</v>
      </c>
      <c r="J44" s="61" t="s">
        <v>26</v>
      </c>
      <c r="K44" s="61" t="s">
        <v>27</v>
      </c>
      <c r="L44" s="61" t="s">
        <v>28</v>
      </c>
      <c r="M44" s="61" t="s">
        <v>29</v>
      </c>
      <c r="N44" s="90" t="s">
        <v>34</v>
      </c>
      <c r="O44" s="78" t="s">
        <v>30</v>
      </c>
      <c r="P44" s="90" t="s">
        <v>35</v>
      </c>
      <c r="Q44" s="61" t="s">
        <v>31</v>
      </c>
      <c r="R44" s="61" t="s">
        <v>32</v>
      </c>
      <c r="S44" s="76" t="s">
        <v>36</v>
      </c>
      <c r="T44" s="76" t="s">
        <v>37</v>
      </c>
      <c r="U44" s="105" t="s">
        <v>247</v>
      </c>
      <c r="V44" s="102" t="s">
        <v>245</v>
      </c>
      <c r="W44" s="32" t="str">
        <f t="shared" si="22"/>
        <v/>
      </c>
      <c r="X44" s="32" t="str">
        <f t="shared" si="23"/>
        <v/>
      </c>
      <c r="Y44" s="41">
        <f t="shared" si="24"/>
        <v>64840.28</v>
      </c>
    </row>
    <row r="45" spans="1:25" x14ac:dyDescent="0.2">
      <c r="A45" s="64" t="s">
        <v>103</v>
      </c>
      <c r="B45" s="63"/>
      <c r="C45" s="50">
        <v>1430809.7</v>
      </c>
      <c r="D45" s="72"/>
      <c r="E45" s="72"/>
      <c r="F45" s="73"/>
      <c r="G45" s="73"/>
      <c r="H45" s="94"/>
      <c r="I45" s="61" t="s">
        <v>25</v>
      </c>
      <c r="J45" s="61" t="s">
        <v>26</v>
      </c>
      <c r="K45" s="61" t="s">
        <v>27</v>
      </c>
      <c r="L45" s="61" t="s">
        <v>28</v>
      </c>
      <c r="M45" s="61" t="s">
        <v>29</v>
      </c>
      <c r="N45" s="90" t="s">
        <v>34</v>
      </c>
      <c r="O45" s="78" t="s">
        <v>30</v>
      </c>
      <c r="P45" s="90" t="s">
        <v>35</v>
      </c>
      <c r="Q45" s="61" t="s">
        <v>31</v>
      </c>
      <c r="R45" s="61" t="s">
        <v>32</v>
      </c>
      <c r="S45" s="76" t="s">
        <v>36</v>
      </c>
      <c r="T45" s="76" t="s">
        <v>37</v>
      </c>
      <c r="U45" s="105" t="s">
        <v>247</v>
      </c>
      <c r="V45" s="102" t="s">
        <v>245</v>
      </c>
      <c r="W45" s="32" t="str">
        <f t="shared" si="22"/>
        <v/>
      </c>
      <c r="X45" s="32" t="str">
        <f t="shared" si="23"/>
        <v/>
      </c>
      <c r="Y45" s="41">
        <f t="shared" si="24"/>
        <v>1430809.7</v>
      </c>
    </row>
    <row r="46" spans="1:25" x14ac:dyDescent="0.2">
      <c r="A46" s="64" t="s">
        <v>104</v>
      </c>
      <c r="B46" s="63"/>
      <c r="C46" s="50">
        <v>1374531.92</v>
      </c>
      <c r="D46" s="72"/>
      <c r="E46" s="72"/>
      <c r="F46" s="73"/>
      <c r="G46" s="73"/>
      <c r="H46" s="94"/>
      <c r="I46" s="61" t="s">
        <v>25</v>
      </c>
      <c r="J46" s="61" t="s">
        <v>26</v>
      </c>
      <c r="K46" s="61" t="s">
        <v>27</v>
      </c>
      <c r="L46" s="61" t="s">
        <v>28</v>
      </c>
      <c r="M46" s="61" t="s">
        <v>29</v>
      </c>
      <c r="N46" s="90" t="s">
        <v>34</v>
      </c>
      <c r="O46" s="78" t="s">
        <v>30</v>
      </c>
      <c r="P46" s="90" t="s">
        <v>35</v>
      </c>
      <c r="Q46" s="61" t="s">
        <v>31</v>
      </c>
      <c r="R46" s="61" t="s">
        <v>32</v>
      </c>
      <c r="S46" s="76" t="s">
        <v>36</v>
      </c>
      <c r="T46" s="76" t="s">
        <v>37</v>
      </c>
      <c r="U46" s="105" t="s">
        <v>247</v>
      </c>
      <c r="V46" s="102" t="s">
        <v>245</v>
      </c>
      <c r="W46" s="32" t="str">
        <f t="shared" si="22"/>
        <v/>
      </c>
      <c r="X46" s="32" t="str">
        <f t="shared" si="23"/>
        <v/>
      </c>
      <c r="Y46" s="41">
        <f t="shared" si="24"/>
        <v>1374531.92</v>
      </c>
    </row>
    <row r="47" spans="1:25" x14ac:dyDescent="0.2">
      <c r="A47" s="64" t="s">
        <v>105</v>
      </c>
      <c r="B47" s="63"/>
      <c r="C47" s="50">
        <v>1483854.25</v>
      </c>
      <c r="D47" s="72"/>
      <c r="E47" s="72"/>
      <c r="F47" s="73"/>
      <c r="G47" s="73"/>
      <c r="H47" s="94"/>
      <c r="I47" s="61" t="s">
        <v>25</v>
      </c>
      <c r="J47" s="61" t="s">
        <v>26</v>
      </c>
      <c r="K47" s="61" t="s">
        <v>27</v>
      </c>
      <c r="L47" s="61" t="s">
        <v>28</v>
      </c>
      <c r="M47" s="61" t="s">
        <v>29</v>
      </c>
      <c r="N47" s="90" t="s">
        <v>34</v>
      </c>
      <c r="O47" s="78" t="s">
        <v>30</v>
      </c>
      <c r="P47" s="90" t="s">
        <v>35</v>
      </c>
      <c r="Q47" s="61" t="s">
        <v>31</v>
      </c>
      <c r="R47" s="61" t="s">
        <v>32</v>
      </c>
      <c r="S47" s="76" t="s">
        <v>36</v>
      </c>
      <c r="T47" s="76" t="s">
        <v>37</v>
      </c>
      <c r="U47" s="105" t="s">
        <v>247</v>
      </c>
      <c r="V47" s="102" t="s">
        <v>245</v>
      </c>
      <c r="W47" s="32" t="str">
        <f t="shared" si="22"/>
        <v/>
      </c>
      <c r="X47" s="32" t="str">
        <f t="shared" si="23"/>
        <v/>
      </c>
      <c r="Y47" s="41">
        <f t="shared" si="24"/>
        <v>1483854.25</v>
      </c>
    </row>
    <row r="48" spans="1:25" x14ac:dyDescent="0.2">
      <c r="A48" s="64" t="s">
        <v>106</v>
      </c>
      <c r="B48" s="63"/>
      <c r="C48" s="50">
        <v>1478367.19</v>
      </c>
      <c r="D48" s="72"/>
      <c r="E48" s="72"/>
      <c r="F48" s="73"/>
      <c r="G48" s="73"/>
      <c r="H48" s="94"/>
      <c r="I48" s="61" t="s">
        <v>25</v>
      </c>
      <c r="J48" s="61" t="s">
        <v>26</v>
      </c>
      <c r="K48" s="61" t="s">
        <v>27</v>
      </c>
      <c r="L48" s="61" t="s">
        <v>28</v>
      </c>
      <c r="M48" s="61" t="s">
        <v>29</v>
      </c>
      <c r="N48" s="90" t="s">
        <v>34</v>
      </c>
      <c r="O48" s="78" t="s">
        <v>30</v>
      </c>
      <c r="P48" s="90" t="s">
        <v>35</v>
      </c>
      <c r="Q48" s="61" t="s">
        <v>31</v>
      </c>
      <c r="R48" s="61" t="s">
        <v>32</v>
      </c>
      <c r="S48" s="76" t="s">
        <v>36</v>
      </c>
      <c r="T48" s="76" t="s">
        <v>37</v>
      </c>
      <c r="U48" s="105" t="s">
        <v>247</v>
      </c>
      <c r="V48" s="102" t="s">
        <v>245</v>
      </c>
      <c r="W48" s="32" t="str">
        <f t="shared" si="22"/>
        <v/>
      </c>
      <c r="X48" s="32" t="str">
        <f t="shared" si="23"/>
        <v/>
      </c>
      <c r="Y48" s="41">
        <f t="shared" si="24"/>
        <v>1478367.19</v>
      </c>
    </row>
    <row r="49" spans="1:26" x14ac:dyDescent="0.2">
      <c r="A49" s="64" t="s">
        <v>107</v>
      </c>
      <c r="B49" s="63"/>
      <c r="C49" s="50">
        <v>1386148.52</v>
      </c>
      <c r="D49" s="72"/>
      <c r="E49" s="72"/>
      <c r="F49" s="73"/>
      <c r="G49" s="73"/>
      <c r="H49" s="94"/>
      <c r="I49" s="61" t="s">
        <v>25</v>
      </c>
      <c r="J49" s="61" t="s">
        <v>26</v>
      </c>
      <c r="K49" s="61" t="s">
        <v>27</v>
      </c>
      <c r="L49" s="61" t="s">
        <v>28</v>
      </c>
      <c r="M49" s="61" t="s">
        <v>29</v>
      </c>
      <c r="N49" s="90" t="s">
        <v>34</v>
      </c>
      <c r="O49" s="78" t="s">
        <v>30</v>
      </c>
      <c r="P49" s="90" t="s">
        <v>35</v>
      </c>
      <c r="Q49" s="61" t="s">
        <v>31</v>
      </c>
      <c r="R49" s="61" t="s">
        <v>32</v>
      </c>
      <c r="S49" s="76" t="s">
        <v>36</v>
      </c>
      <c r="T49" s="76" t="s">
        <v>37</v>
      </c>
      <c r="U49" s="105" t="s">
        <v>247</v>
      </c>
      <c r="V49" s="102" t="s">
        <v>245</v>
      </c>
      <c r="W49" s="32" t="str">
        <f t="shared" si="22"/>
        <v/>
      </c>
      <c r="X49" s="32" t="str">
        <f t="shared" si="23"/>
        <v/>
      </c>
      <c r="Y49" s="41">
        <f t="shared" si="24"/>
        <v>1386148.52</v>
      </c>
    </row>
    <row r="50" spans="1:26" x14ac:dyDescent="0.2">
      <c r="A50" s="64" t="s">
        <v>108</v>
      </c>
      <c r="B50" s="63"/>
      <c r="C50" s="50">
        <v>2273389.7400000002</v>
      </c>
      <c r="D50" s="72"/>
      <c r="E50" s="72"/>
      <c r="F50" s="73"/>
      <c r="G50" s="73"/>
      <c r="H50" s="94"/>
      <c r="I50" s="61" t="s">
        <v>25</v>
      </c>
      <c r="J50" s="61" t="s">
        <v>26</v>
      </c>
      <c r="K50" s="61" t="s">
        <v>27</v>
      </c>
      <c r="L50" s="61" t="s">
        <v>28</v>
      </c>
      <c r="M50" s="61" t="s">
        <v>29</v>
      </c>
      <c r="N50" s="90" t="s">
        <v>34</v>
      </c>
      <c r="O50" s="78" t="s">
        <v>30</v>
      </c>
      <c r="P50" s="90" t="s">
        <v>35</v>
      </c>
      <c r="Q50" s="61" t="s">
        <v>31</v>
      </c>
      <c r="R50" s="61" t="s">
        <v>32</v>
      </c>
      <c r="S50" s="76" t="s">
        <v>36</v>
      </c>
      <c r="T50" s="76" t="s">
        <v>37</v>
      </c>
      <c r="U50" s="105" t="s">
        <v>247</v>
      </c>
      <c r="V50" s="102" t="s">
        <v>245</v>
      </c>
      <c r="W50" s="32" t="str">
        <f t="shared" si="22"/>
        <v/>
      </c>
      <c r="X50" s="32" t="str">
        <f t="shared" si="23"/>
        <v/>
      </c>
      <c r="Y50" s="41">
        <f t="shared" si="24"/>
        <v>2273389.7400000002</v>
      </c>
    </row>
    <row r="51" spans="1:26" x14ac:dyDescent="0.2">
      <c r="A51" s="68" t="s">
        <v>109</v>
      </c>
      <c r="B51" s="69"/>
      <c r="C51" s="21">
        <v>3074172.35</v>
      </c>
      <c r="D51" s="74"/>
      <c r="E51" s="74"/>
      <c r="F51" s="75"/>
      <c r="G51" s="75"/>
      <c r="H51" s="95"/>
      <c r="I51" s="70" t="s">
        <v>25</v>
      </c>
      <c r="J51" s="70" t="s">
        <v>26</v>
      </c>
      <c r="K51" s="70" t="s">
        <v>27</v>
      </c>
      <c r="L51" s="70" t="s">
        <v>28</v>
      </c>
      <c r="M51" s="70" t="s">
        <v>29</v>
      </c>
      <c r="N51" s="91" t="s">
        <v>34</v>
      </c>
      <c r="O51" s="79" t="s">
        <v>30</v>
      </c>
      <c r="P51" s="91" t="s">
        <v>35</v>
      </c>
      <c r="Q51" s="70" t="s">
        <v>31</v>
      </c>
      <c r="R51" s="70" t="s">
        <v>32</v>
      </c>
      <c r="S51" s="77" t="s">
        <v>36</v>
      </c>
      <c r="T51" s="77" t="s">
        <v>37</v>
      </c>
      <c r="U51" s="106" t="s">
        <v>247</v>
      </c>
      <c r="V51" s="102" t="s">
        <v>245</v>
      </c>
      <c r="W51" s="32" t="str">
        <f t="shared" si="22"/>
        <v/>
      </c>
      <c r="X51" s="32" t="str">
        <f t="shared" si="23"/>
        <v/>
      </c>
      <c r="Y51" s="41">
        <f t="shared" si="24"/>
        <v>3074172.35</v>
      </c>
    </row>
    <row r="52" spans="1:26" x14ac:dyDescent="0.2">
      <c r="A52" s="4" t="s">
        <v>5</v>
      </c>
      <c r="C52" s="17">
        <f>SUM(C30:C51)</f>
        <v>41041549.500000007</v>
      </c>
      <c r="U52" s="17">
        <f>SUM(U30:U51)</f>
        <v>0</v>
      </c>
      <c r="W52" s="33" t="str">
        <f t="shared" ref="W52" si="28">IF(AND(A52="celkem ks:",B52&gt;0,C52="vzorek ks:"),B52,"")</f>
        <v/>
      </c>
      <c r="X52" s="33" t="str">
        <f t="shared" si="21"/>
        <v/>
      </c>
      <c r="Y52" s="35" t="str">
        <f t="shared" si="19"/>
        <v/>
      </c>
      <c r="Z52" s="35" t="str">
        <f t="shared" si="20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17 H30:H51 H21:H26" xr:uid="{4B587D34-9876-44D0-A7CA-65F63888C681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&amp;R50x</oddHeader>
    <oddFooter>&amp;C&amp;P&amp;R© FIZA, a.s., 2024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34AA-DC88-4AAE-ADD6-1A801962D502}">
  <sheetPr>
    <pageSetUpPr fitToPage="1"/>
  </sheetPr>
  <dimension ref="A1:AB41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22" sqref="U22"/>
    </sheetView>
  </sheetViews>
  <sheetFormatPr defaultColWidth="9.28515625" defaultRowHeight="12.75" x14ac:dyDescent="0.2"/>
  <cols>
    <col min="1" max="1" width="22.85546875" style="4" customWidth="1"/>
    <col min="2" max="2" width="11.7109375" style="6" customWidth="1"/>
    <col min="3" max="3" width="15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5.5703125" style="17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8" t="str">
        <f>'sklady (A)'!A1</f>
        <v>Období 1 - 12/2023</v>
      </c>
      <c r="B1" s="82"/>
      <c r="C1" s="82"/>
      <c r="D1" s="52"/>
      <c r="E1" s="52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81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21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COUNT(Z6:Z1934)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42</v>
      </c>
      <c r="G4" s="121" t="s">
        <v>41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SUM(W6:W1934)</f>
        <v>10371</v>
      </c>
      <c r="X5" s="30">
        <f>D6+D18+D22</f>
        <v>28</v>
      </c>
      <c r="Y5" s="39">
        <f>SUM(Y6:Y1934)</f>
        <v>58010194.870000005</v>
      </c>
      <c r="Z5" s="39">
        <f>SUM(Z6:Z1934)</f>
        <v>0</v>
      </c>
      <c r="AA5" s="5"/>
      <c r="AB5" s="66" t="s">
        <v>38</v>
      </c>
    </row>
    <row r="6" spans="1:28" ht="37.5" customHeight="1" thickTop="1" x14ac:dyDescent="0.2">
      <c r="A6" s="45" t="s">
        <v>4</v>
      </c>
      <c r="B6" s="93">
        <v>3909</v>
      </c>
      <c r="C6" s="47" t="s">
        <v>3</v>
      </c>
      <c r="D6" s="93">
        <v>9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04" t="s">
        <v>262</v>
      </c>
      <c r="V6" s="51" t="s">
        <v>120</v>
      </c>
      <c r="W6" s="31">
        <f>IF(AND(A6="celkem ks:",B6&gt;0,C6="vzorek ks:"),B6,"")</f>
        <v>3909</v>
      </c>
      <c r="X6" s="31">
        <f>D6</f>
        <v>9</v>
      </c>
      <c r="Y6" s="40" t="str">
        <f t="shared" ref="Y6:Y16" si="0">IF(OR(C6="",C6&lt;=0,A6="Suma:",A6="celkem ks:"),"",C6)</f>
        <v/>
      </c>
      <c r="Z6" s="40" t="str">
        <f t="shared" ref="Z6:Z16" si="1">IF(OR(U6="",U6&lt;=0,A6="Suma:",A6="celkem ks:"),"",U6)</f>
        <v/>
      </c>
      <c r="AA6" s="5"/>
    </row>
    <row r="7" spans="1:28" x14ac:dyDescent="0.2">
      <c r="A7" s="64" t="s">
        <v>123</v>
      </c>
      <c r="B7" s="63"/>
      <c r="C7" s="50">
        <v>2066.6799999999998</v>
      </c>
      <c r="D7" s="72"/>
      <c r="E7" s="72" t="s">
        <v>40</v>
      </c>
      <c r="F7" s="73" t="s">
        <v>40</v>
      </c>
      <c r="G7" s="73"/>
      <c r="H7" s="94"/>
      <c r="I7" s="98" t="s">
        <v>25</v>
      </c>
      <c r="J7" s="98" t="s">
        <v>26</v>
      </c>
      <c r="K7" s="98" t="s">
        <v>27</v>
      </c>
      <c r="L7" s="98" t="s">
        <v>28</v>
      </c>
      <c r="M7" s="98" t="s">
        <v>29</v>
      </c>
      <c r="N7" s="90" t="s">
        <v>34</v>
      </c>
      <c r="O7" s="78" t="s">
        <v>30</v>
      </c>
      <c r="P7" s="90" t="s">
        <v>35</v>
      </c>
      <c r="Q7" s="98" t="s">
        <v>31</v>
      </c>
      <c r="R7" s="98" t="s">
        <v>32</v>
      </c>
      <c r="S7" s="99" t="s">
        <v>36</v>
      </c>
      <c r="T7" s="99" t="s">
        <v>37</v>
      </c>
      <c r="U7" s="105" t="s">
        <v>243</v>
      </c>
      <c r="V7" s="102" t="s">
        <v>244</v>
      </c>
      <c r="W7" s="32" t="str">
        <f>IF(AND(A7="celkem ks:",B7&gt;0,C7="vzorek ks:"),B7,"")</f>
        <v/>
      </c>
      <c r="X7" s="32" t="str">
        <f t="shared" ref="X7:X16" si="2">IF(AND(A7="celkem ks:",B7&gt;0,C7="vzorek ks:",U7&gt;0),U7,"")</f>
        <v/>
      </c>
      <c r="Y7" s="41">
        <f t="shared" si="0"/>
        <v>2066.6799999999998</v>
      </c>
      <c r="Z7" s="35" t="str">
        <f t="shared" si="1"/>
        <v>Kunická</v>
      </c>
    </row>
    <row r="8" spans="1:28" x14ac:dyDescent="0.2">
      <c r="A8" s="64" t="s">
        <v>124</v>
      </c>
      <c r="B8" s="63"/>
      <c r="C8" s="50">
        <v>19589.46</v>
      </c>
      <c r="D8" s="72"/>
      <c r="E8" s="72" t="s">
        <v>40</v>
      </c>
      <c r="F8" s="73" t="s">
        <v>40</v>
      </c>
      <c r="G8" s="73"/>
      <c r="H8" s="94"/>
      <c r="I8" s="98" t="s">
        <v>25</v>
      </c>
      <c r="J8" s="98" t="s">
        <v>26</v>
      </c>
      <c r="K8" s="98" t="s">
        <v>27</v>
      </c>
      <c r="L8" s="98" t="s">
        <v>28</v>
      </c>
      <c r="M8" s="98" t="s">
        <v>29</v>
      </c>
      <c r="N8" s="90" t="s">
        <v>34</v>
      </c>
      <c r="O8" s="78" t="s">
        <v>30</v>
      </c>
      <c r="P8" s="90" t="s">
        <v>35</v>
      </c>
      <c r="Q8" s="98" t="s">
        <v>31</v>
      </c>
      <c r="R8" s="98" t="s">
        <v>32</v>
      </c>
      <c r="S8" s="99" t="s">
        <v>36</v>
      </c>
      <c r="T8" s="99" t="s">
        <v>37</v>
      </c>
      <c r="U8" s="105" t="s">
        <v>243</v>
      </c>
      <c r="V8" s="102" t="s">
        <v>244</v>
      </c>
      <c r="W8" s="32" t="str">
        <f t="shared" ref="W8:W13" si="3">IF(AND(A8="celkem ks:",B8&gt;0,C8="vzorek ks:"),B8,"")</f>
        <v/>
      </c>
      <c r="X8" s="32" t="str">
        <f t="shared" ref="X8:X13" si="4">IF(AND(A8="celkem ks:",B8&gt;0,C8="vzorek ks:",U8&gt;0),U8,"")</f>
        <v/>
      </c>
      <c r="Y8" s="41">
        <f t="shared" ref="Y8:Y13" si="5">IF(OR(C8="",C8&lt;=0,A8="Suma:",A8="celkem ks:"),"",C8)</f>
        <v>19589.46</v>
      </c>
      <c r="Z8" s="35" t="str">
        <f t="shared" ref="Z8:Z13" si="6">IF(OR(U8="",U8&lt;=0,A8="Suma:",A8="celkem ks:"),"",U8)</f>
        <v>Kunická</v>
      </c>
    </row>
    <row r="9" spans="1:28" x14ac:dyDescent="0.2">
      <c r="A9" s="64" t="s">
        <v>125</v>
      </c>
      <c r="B9" s="63"/>
      <c r="C9" s="50">
        <v>175897.92</v>
      </c>
      <c r="D9" s="72"/>
      <c r="E9" s="72" t="s">
        <v>40</v>
      </c>
      <c r="F9" s="73" t="s">
        <v>40</v>
      </c>
      <c r="G9" s="73"/>
      <c r="H9" s="94"/>
      <c r="I9" s="98" t="s">
        <v>25</v>
      </c>
      <c r="J9" s="98" t="s">
        <v>26</v>
      </c>
      <c r="K9" s="98" t="s">
        <v>27</v>
      </c>
      <c r="L9" s="98" t="s">
        <v>28</v>
      </c>
      <c r="M9" s="98" t="s">
        <v>29</v>
      </c>
      <c r="N9" s="90" t="s">
        <v>34</v>
      </c>
      <c r="O9" s="78" t="s">
        <v>30</v>
      </c>
      <c r="P9" s="90" t="s">
        <v>35</v>
      </c>
      <c r="Q9" s="98" t="s">
        <v>31</v>
      </c>
      <c r="R9" s="98" t="s">
        <v>32</v>
      </c>
      <c r="S9" s="99" t="s">
        <v>36</v>
      </c>
      <c r="T9" s="99" t="s">
        <v>37</v>
      </c>
      <c r="U9" s="105" t="s">
        <v>243</v>
      </c>
      <c r="V9" s="102" t="s">
        <v>244</v>
      </c>
      <c r="W9" s="32" t="str">
        <f t="shared" si="3"/>
        <v/>
      </c>
      <c r="X9" s="32" t="str">
        <f t="shared" si="4"/>
        <v/>
      </c>
      <c r="Y9" s="41">
        <f t="shared" si="5"/>
        <v>175897.92</v>
      </c>
      <c r="Z9" s="35" t="str">
        <f t="shared" si="6"/>
        <v>Kunická</v>
      </c>
    </row>
    <row r="10" spans="1:28" x14ac:dyDescent="0.2">
      <c r="A10" s="64" t="s">
        <v>126</v>
      </c>
      <c r="B10" s="63"/>
      <c r="C10" s="50">
        <v>3643101.59</v>
      </c>
      <c r="D10" s="72"/>
      <c r="E10" s="72" t="s">
        <v>40</v>
      </c>
      <c r="F10" s="73" t="s">
        <v>40</v>
      </c>
      <c r="G10" s="73"/>
      <c r="H10" s="94"/>
      <c r="I10" s="98" t="s">
        <v>25</v>
      </c>
      <c r="J10" s="98" t="s">
        <v>26</v>
      </c>
      <c r="K10" s="98" t="s">
        <v>27</v>
      </c>
      <c r="L10" s="98" t="s">
        <v>28</v>
      </c>
      <c r="M10" s="98" t="s">
        <v>29</v>
      </c>
      <c r="N10" s="90" t="s">
        <v>34</v>
      </c>
      <c r="O10" s="78" t="s">
        <v>30</v>
      </c>
      <c r="P10" s="90" t="s">
        <v>35</v>
      </c>
      <c r="Q10" s="98" t="s">
        <v>31</v>
      </c>
      <c r="R10" s="98" t="s">
        <v>32</v>
      </c>
      <c r="S10" s="99" t="s">
        <v>36</v>
      </c>
      <c r="T10" s="99" t="s">
        <v>37</v>
      </c>
      <c r="U10" s="105" t="s">
        <v>243</v>
      </c>
      <c r="V10" s="102" t="s">
        <v>244</v>
      </c>
      <c r="W10" s="32" t="str">
        <f t="shared" si="3"/>
        <v/>
      </c>
      <c r="X10" s="32" t="str">
        <f t="shared" si="4"/>
        <v/>
      </c>
      <c r="Y10" s="41">
        <f t="shared" si="5"/>
        <v>3643101.59</v>
      </c>
      <c r="Z10" s="35" t="str">
        <f t="shared" si="6"/>
        <v>Kunická</v>
      </c>
    </row>
    <row r="11" spans="1:28" x14ac:dyDescent="0.2">
      <c r="A11" s="64" t="s">
        <v>127</v>
      </c>
      <c r="B11" s="63"/>
      <c r="C11" s="50">
        <v>5871014.1200000001</v>
      </c>
      <c r="D11" s="72"/>
      <c r="E11" s="72" t="s">
        <v>40</v>
      </c>
      <c r="F11" s="73" t="s">
        <v>40</v>
      </c>
      <c r="G11" s="73"/>
      <c r="H11" s="94"/>
      <c r="I11" s="98" t="s">
        <v>25</v>
      </c>
      <c r="J11" s="98" t="s">
        <v>26</v>
      </c>
      <c r="K11" s="98" t="s">
        <v>27</v>
      </c>
      <c r="L11" s="98" t="s">
        <v>28</v>
      </c>
      <c r="M11" s="98" t="s">
        <v>29</v>
      </c>
      <c r="N11" s="90" t="s">
        <v>34</v>
      </c>
      <c r="O11" s="78" t="s">
        <v>30</v>
      </c>
      <c r="P11" s="90" t="s">
        <v>35</v>
      </c>
      <c r="Q11" s="98" t="s">
        <v>31</v>
      </c>
      <c r="R11" s="98" t="s">
        <v>32</v>
      </c>
      <c r="S11" s="99" t="s">
        <v>36</v>
      </c>
      <c r="T11" s="99" t="s">
        <v>37</v>
      </c>
      <c r="U11" s="105" t="s">
        <v>243</v>
      </c>
      <c r="V11" s="102" t="s">
        <v>244</v>
      </c>
      <c r="W11" s="32" t="str">
        <f t="shared" si="3"/>
        <v/>
      </c>
      <c r="X11" s="32" t="str">
        <f t="shared" si="4"/>
        <v/>
      </c>
      <c r="Y11" s="41">
        <f t="shared" si="5"/>
        <v>5871014.1200000001</v>
      </c>
      <c r="Z11" s="35" t="str">
        <f t="shared" si="6"/>
        <v>Kunická</v>
      </c>
    </row>
    <row r="12" spans="1:28" x14ac:dyDescent="0.2">
      <c r="A12" s="64" t="s">
        <v>128</v>
      </c>
      <c r="B12" s="63"/>
      <c r="C12" s="50">
        <v>2161700.98</v>
      </c>
      <c r="D12" s="72"/>
      <c r="E12" s="72" t="s">
        <v>40</v>
      </c>
      <c r="F12" s="73" t="s">
        <v>40</v>
      </c>
      <c r="G12" s="73"/>
      <c r="H12" s="94"/>
      <c r="I12" s="98" t="s">
        <v>25</v>
      </c>
      <c r="J12" s="98" t="s">
        <v>26</v>
      </c>
      <c r="K12" s="98" t="s">
        <v>27</v>
      </c>
      <c r="L12" s="98" t="s">
        <v>28</v>
      </c>
      <c r="M12" s="98" t="s">
        <v>29</v>
      </c>
      <c r="N12" s="90" t="s">
        <v>34</v>
      </c>
      <c r="O12" s="78" t="s">
        <v>30</v>
      </c>
      <c r="P12" s="90" t="s">
        <v>35</v>
      </c>
      <c r="Q12" s="98" t="s">
        <v>31</v>
      </c>
      <c r="R12" s="98" t="s">
        <v>32</v>
      </c>
      <c r="S12" s="99" t="s">
        <v>36</v>
      </c>
      <c r="T12" s="99" t="s">
        <v>37</v>
      </c>
      <c r="U12" s="105" t="s">
        <v>243</v>
      </c>
      <c r="V12" s="102" t="s">
        <v>244</v>
      </c>
      <c r="W12" s="32" t="str">
        <f t="shared" si="3"/>
        <v/>
      </c>
      <c r="X12" s="32" t="str">
        <f t="shared" si="4"/>
        <v/>
      </c>
      <c r="Y12" s="41">
        <f t="shared" si="5"/>
        <v>2161700.98</v>
      </c>
      <c r="Z12" s="35" t="str">
        <f t="shared" si="6"/>
        <v>Kunická</v>
      </c>
    </row>
    <row r="13" spans="1:28" x14ac:dyDescent="0.2">
      <c r="A13" s="64" t="s">
        <v>129</v>
      </c>
      <c r="B13" s="63"/>
      <c r="C13" s="50">
        <v>1205195.8999999999</v>
      </c>
      <c r="D13" s="72"/>
      <c r="E13" s="72" t="s">
        <v>40</v>
      </c>
      <c r="F13" s="73" t="s">
        <v>40</v>
      </c>
      <c r="G13" s="73"/>
      <c r="H13" s="94"/>
      <c r="I13" s="98" t="s">
        <v>25</v>
      </c>
      <c r="J13" s="98" t="s">
        <v>26</v>
      </c>
      <c r="K13" s="98" t="s">
        <v>27</v>
      </c>
      <c r="L13" s="98" t="s">
        <v>28</v>
      </c>
      <c r="M13" s="98" t="s">
        <v>29</v>
      </c>
      <c r="N13" s="90" t="s">
        <v>34</v>
      </c>
      <c r="O13" s="78" t="s">
        <v>30</v>
      </c>
      <c r="P13" s="90" t="s">
        <v>35</v>
      </c>
      <c r="Q13" s="98" t="s">
        <v>31</v>
      </c>
      <c r="R13" s="98" t="s">
        <v>32</v>
      </c>
      <c r="S13" s="99" t="s">
        <v>36</v>
      </c>
      <c r="T13" s="99" t="s">
        <v>37</v>
      </c>
      <c r="U13" s="105" t="s">
        <v>243</v>
      </c>
      <c r="V13" s="102" t="s">
        <v>244</v>
      </c>
      <c r="W13" s="32" t="str">
        <f t="shared" si="3"/>
        <v/>
      </c>
      <c r="X13" s="32" t="str">
        <f t="shared" si="4"/>
        <v/>
      </c>
      <c r="Y13" s="41">
        <f t="shared" si="5"/>
        <v>1205195.8999999999</v>
      </c>
      <c r="Z13" s="35" t="str">
        <f t="shared" si="6"/>
        <v>Kunická</v>
      </c>
    </row>
    <row r="14" spans="1:28" x14ac:dyDescent="0.2">
      <c r="A14" s="64" t="s">
        <v>130</v>
      </c>
      <c r="B14" s="63"/>
      <c r="C14" s="50">
        <v>3147186.29</v>
      </c>
      <c r="D14" s="72"/>
      <c r="E14" s="72" t="s">
        <v>40</v>
      </c>
      <c r="F14" s="73" t="s">
        <v>40</v>
      </c>
      <c r="G14" s="73"/>
      <c r="H14" s="94"/>
      <c r="I14" s="98" t="s">
        <v>25</v>
      </c>
      <c r="J14" s="98" t="s">
        <v>26</v>
      </c>
      <c r="K14" s="98" t="s">
        <v>27</v>
      </c>
      <c r="L14" s="98" t="s">
        <v>28</v>
      </c>
      <c r="M14" s="98" t="s">
        <v>29</v>
      </c>
      <c r="N14" s="90" t="s">
        <v>34</v>
      </c>
      <c r="O14" s="78" t="s">
        <v>30</v>
      </c>
      <c r="P14" s="90" t="s">
        <v>35</v>
      </c>
      <c r="Q14" s="98" t="s">
        <v>31</v>
      </c>
      <c r="R14" s="98" t="s">
        <v>32</v>
      </c>
      <c r="S14" s="99" t="s">
        <v>36</v>
      </c>
      <c r="T14" s="99" t="s">
        <v>37</v>
      </c>
      <c r="U14" s="105" t="s">
        <v>243</v>
      </c>
      <c r="V14" s="102" t="s">
        <v>244</v>
      </c>
      <c r="W14" s="32" t="str">
        <f t="shared" ref="W14:W16" si="7">IF(AND(A14="celkem ks:",B14&gt;0,C14="vzorek ks:"),B14,"")</f>
        <v/>
      </c>
      <c r="X14" s="32" t="str">
        <f t="shared" si="2"/>
        <v/>
      </c>
      <c r="Y14" s="41">
        <f t="shared" si="0"/>
        <v>3147186.29</v>
      </c>
      <c r="Z14" s="35" t="str">
        <f t="shared" si="1"/>
        <v>Kunická</v>
      </c>
    </row>
    <row r="15" spans="1:28" x14ac:dyDescent="0.2">
      <c r="A15" s="68" t="s">
        <v>131</v>
      </c>
      <c r="B15" s="69"/>
      <c r="C15" s="21">
        <v>6426077</v>
      </c>
      <c r="D15" s="74"/>
      <c r="E15" s="74" t="s">
        <v>40</v>
      </c>
      <c r="F15" s="75" t="s">
        <v>40</v>
      </c>
      <c r="G15" s="75"/>
      <c r="H15" s="95"/>
      <c r="I15" s="100" t="s">
        <v>25</v>
      </c>
      <c r="J15" s="100" t="s">
        <v>26</v>
      </c>
      <c r="K15" s="100" t="s">
        <v>27</v>
      </c>
      <c r="L15" s="100" t="s">
        <v>28</v>
      </c>
      <c r="M15" s="100" t="s">
        <v>29</v>
      </c>
      <c r="N15" s="91" t="s">
        <v>34</v>
      </c>
      <c r="O15" s="79" t="s">
        <v>30</v>
      </c>
      <c r="P15" s="91" t="s">
        <v>35</v>
      </c>
      <c r="Q15" s="100" t="s">
        <v>31</v>
      </c>
      <c r="R15" s="100" t="s">
        <v>32</v>
      </c>
      <c r="S15" s="101" t="s">
        <v>36</v>
      </c>
      <c r="T15" s="101" t="s">
        <v>37</v>
      </c>
      <c r="U15" s="106" t="s">
        <v>243</v>
      </c>
      <c r="V15" s="102" t="s">
        <v>244</v>
      </c>
      <c r="W15" s="32" t="str">
        <f t="shared" si="7"/>
        <v/>
      </c>
      <c r="X15" s="32" t="str">
        <f t="shared" si="2"/>
        <v/>
      </c>
      <c r="Y15" s="41">
        <f t="shared" si="0"/>
        <v>6426077</v>
      </c>
      <c r="Z15" s="35" t="str">
        <f t="shared" si="1"/>
        <v>Kunická</v>
      </c>
    </row>
    <row r="16" spans="1:28" x14ac:dyDescent="0.2">
      <c r="A16" s="4" t="s">
        <v>5</v>
      </c>
      <c r="C16" s="17">
        <f>SUM(C7:C15)</f>
        <v>22651829.940000001</v>
      </c>
      <c r="U16" s="17">
        <f>SUM(U7:U15)</f>
        <v>0</v>
      </c>
      <c r="W16" s="33" t="str">
        <f t="shared" si="7"/>
        <v/>
      </c>
      <c r="X16" s="33" t="str">
        <f t="shared" si="2"/>
        <v/>
      </c>
      <c r="Y16" s="35" t="str">
        <f t="shared" si="0"/>
        <v/>
      </c>
      <c r="Z16" s="35" t="str">
        <f t="shared" si="1"/>
        <v/>
      </c>
    </row>
    <row r="18" spans="1:27" ht="37.5" customHeight="1" x14ac:dyDescent="0.2">
      <c r="A18" s="45" t="s">
        <v>4</v>
      </c>
      <c r="B18" s="93">
        <v>818</v>
      </c>
      <c r="C18" s="47" t="s">
        <v>3</v>
      </c>
      <c r="D18" s="93">
        <v>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104" t="s">
        <v>262</v>
      </c>
      <c r="V18" s="51" t="s">
        <v>122</v>
      </c>
      <c r="W18" s="31">
        <f>IF(AND(A18="celkem ks:",B18&gt;0,C18="vzorek ks:"),B18,"")</f>
        <v>818</v>
      </c>
      <c r="X18" s="31">
        <f>D18</f>
        <v>1</v>
      </c>
      <c r="Y18" s="40" t="str">
        <f t="shared" ref="Y18:Y20" si="8">IF(OR(C18="",C18&lt;=0,A18="Suma:",A18="celkem ks:"),"",C18)</f>
        <v/>
      </c>
      <c r="Z18" s="40" t="str">
        <f t="shared" ref="Z18:Z20" si="9">IF(OR(U18="",U18&lt;=0,A18="Suma:",A18="celkem ks:"),"",U18)</f>
        <v/>
      </c>
      <c r="AA18" s="5"/>
    </row>
    <row r="19" spans="1:27" x14ac:dyDescent="0.2">
      <c r="A19" s="68" t="s">
        <v>132</v>
      </c>
      <c r="B19" s="69"/>
      <c r="C19" s="21">
        <v>934.99</v>
      </c>
      <c r="D19" s="74"/>
      <c r="E19" s="74" t="s">
        <v>40</v>
      </c>
      <c r="F19" s="75" t="s">
        <v>40</v>
      </c>
      <c r="G19" s="75"/>
      <c r="H19" s="95"/>
      <c r="I19" s="100" t="s">
        <v>25</v>
      </c>
      <c r="J19" s="100" t="s">
        <v>26</v>
      </c>
      <c r="K19" s="100" t="s">
        <v>27</v>
      </c>
      <c r="L19" s="100" t="s">
        <v>28</v>
      </c>
      <c r="M19" s="79" t="s">
        <v>29</v>
      </c>
      <c r="N19" s="91" t="s">
        <v>34</v>
      </c>
      <c r="O19" s="79" t="s">
        <v>30</v>
      </c>
      <c r="P19" s="91" t="s">
        <v>35</v>
      </c>
      <c r="Q19" s="100" t="s">
        <v>31</v>
      </c>
      <c r="R19" s="100" t="s">
        <v>32</v>
      </c>
      <c r="S19" s="101" t="s">
        <v>36</v>
      </c>
      <c r="T19" s="101" t="s">
        <v>37</v>
      </c>
      <c r="U19" s="106" t="s">
        <v>243</v>
      </c>
      <c r="V19" s="102" t="s">
        <v>244</v>
      </c>
      <c r="W19" s="32" t="str">
        <f t="shared" ref="W19:W20" si="10">IF(AND(A19="celkem ks:",B19&gt;0,C19="vzorek ks:"),B19,"")</f>
        <v/>
      </c>
      <c r="X19" s="32" t="str">
        <f t="shared" ref="X19:X20" si="11">IF(AND(A19="celkem ks:",B19&gt;0,C19="vzorek ks:",U19&gt;0),U19,"")</f>
        <v/>
      </c>
      <c r="Y19" s="41">
        <f t="shared" si="8"/>
        <v>934.99</v>
      </c>
      <c r="Z19" s="35" t="str">
        <f t="shared" si="9"/>
        <v>Kunická</v>
      </c>
    </row>
    <row r="20" spans="1:27" x14ac:dyDescent="0.2">
      <c r="A20" s="4" t="s">
        <v>5</v>
      </c>
      <c r="C20" s="17">
        <f>SUM(C19:C19)</f>
        <v>934.99</v>
      </c>
      <c r="U20" s="17">
        <f>SUM(U19:U19)</f>
        <v>0</v>
      </c>
      <c r="W20" s="33" t="str">
        <f t="shared" si="10"/>
        <v/>
      </c>
      <c r="X20" s="33" t="str">
        <f t="shared" si="11"/>
        <v/>
      </c>
      <c r="Y20" s="35" t="str">
        <f t="shared" si="8"/>
        <v/>
      </c>
      <c r="Z20" s="35" t="str">
        <f t="shared" si="9"/>
        <v/>
      </c>
    </row>
    <row r="22" spans="1:27" ht="37.5" customHeight="1" x14ac:dyDescent="0.2">
      <c r="A22" s="45" t="s">
        <v>4</v>
      </c>
      <c r="B22" s="93">
        <v>5644</v>
      </c>
      <c r="C22" s="47" t="s">
        <v>3</v>
      </c>
      <c r="D22" s="93">
        <v>18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104" t="s">
        <v>262</v>
      </c>
      <c r="V22" s="51" t="s">
        <v>121</v>
      </c>
      <c r="W22" s="31">
        <f>IF(AND(A22="celkem ks:",B22&gt;0,C22="vzorek ks:"),B22,"")</f>
        <v>5644</v>
      </c>
      <c r="X22" s="31">
        <f>D22</f>
        <v>18</v>
      </c>
      <c r="Y22" s="40" t="str">
        <f t="shared" ref="Y22:Y41" si="12">IF(OR(C22="",C22&lt;=0,A22="Suma:",A22="celkem ks:"),"",C22)</f>
        <v/>
      </c>
      <c r="Z22" s="40" t="str">
        <f t="shared" ref="Z22:Z41" si="13">IF(OR(U22="",U22&lt;=0,A22="Suma:",A22="celkem ks:"),"",U22)</f>
        <v/>
      </c>
      <c r="AA22" s="5"/>
    </row>
    <row r="23" spans="1:27" x14ac:dyDescent="0.2">
      <c r="A23" s="64" t="s">
        <v>133</v>
      </c>
      <c r="B23" s="63"/>
      <c r="C23" s="50">
        <v>1899.41</v>
      </c>
      <c r="D23" s="72"/>
      <c r="E23" s="72" t="s">
        <v>40</v>
      </c>
      <c r="F23" s="73" t="s">
        <v>40</v>
      </c>
      <c r="G23" s="73"/>
      <c r="H23" s="94"/>
      <c r="I23" s="98" t="s">
        <v>25</v>
      </c>
      <c r="J23" s="98" t="s">
        <v>26</v>
      </c>
      <c r="K23" s="98" t="s">
        <v>27</v>
      </c>
      <c r="L23" s="98" t="s">
        <v>28</v>
      </c>
      <c r="M23" s="78" t="s">
        <v>29</v>
      </c>
      <c r="N23" s="90" t="s">
        <v>34</v>
      </c>
      <c r="O23" s="78" t="s">
        <v>30</v>
      </c>
      <c r="P23" s="90" t="s">
        <v>35</v>
      </c>
      <c r="Q23" s="98" t="s">
        <v>31</v>
      </c>
      <c r="R23" s="98" t="s">
        <v>32</v>
      </c>
      <c r="S23" s="99" t="s">
        <v>36</v>
      </c>
      <c r="T23" s="99" t="s">
        <v>37</v>
      </c>
      <c r="U23" s="105" t="s">
        <v>243</v>
      </c>
      <c r="V23" s="102" t="s">
        <v>244</v>
      </c>
      <c r="W23" s="32" t="str">
        <f>IF(AND(A23="celkem ks:",B23&gt;0,C23="vzorek ks:"),B23,"")</f>
        <v/>
      </c>
      <c r="X23" s="32" t="str">
        <f t="shared" ref="X23:X41" si="14">IF(AND(A23="celkem ks:",B23&gt;0,C23="vzorek ks:",U23&gt;0),U23,"")</f>
        <v/>
      </c>
      <c r="Y23" s="41">
        <f t="shared" si="12"/>
        <v>1899.41</v>
      </c>
      <c r="Z23" s="35" t="str">
        <f t="shared" si="13"/>
        <v>Kunická</v>
      </c>
    </row>
    <row r="24" spans="1:27" x14ac:dyDescent="0.2">
      <c r="A24" s="64" t="s">
        <v>134</v>
      </c>
      <c r="B24" s="63"/>
      <c r="C24" s="50">
        <v>635399.99999999988</v>
      </c>
      <c r="D24" s="72"/>
      <c r="E24" s="72" t="s">
        <v>40</v>
      </c>
      <c r="F24" s="73" t="s">
        <v>40</v>
      </c>
      <c r="G24" s="73"/>
      <c r="H24" s="94"/>
      <c r="I24" s="98" t="s">
        <v>25</v>
      </c>
      <c r="J24" s="98" t="s">
        <v>26</v>
      </c>
      <c r="K24" s="98" t="s">
        <v>27</v>
      </c>
      <c r="L24" s="98" t="s">
        <v>28</v>
      </c>
      <c r="M24" s="78" t="s">
        <v>29</v>
      </c>
      <c r="N24" s="90" t="s">
        <v>34</v>
      </c>
      <c r="O24" s="78" t="s">
        <v>30</v>
      </c>
      <c r="P24" s="90" t="s">
        <v>35</v>
      </c>
      <c r="Q24" s="98" t="s">
        <v>31</v>
      </c>
      <c r="R24" s="98" t="s">
        <v>32</v>
      </c>
      <c r="S24" s="99" t="s">
        <v>36</v>
      </c>
      <c r="T24" s="99" t="s">
        <v>37</v>
      </c>
      <c r="U24" s="105" t="s">
        <v>243</v>
      </c>
      <c r="V24" s="102" t="s">
        <v>244</v>
      </c>
      <c r="W24" s="32" t="str">
        <f t="shared" ref="W24:W39" si="15">IF(AND(A24="celkem ks:",B24&gt;0,C24="vzorek ks:"),B24,"")</f>
        <v/>
      </c>
      <c r="X24" s="32" t="str">
        <f t="shared" ref="X24:X39" si="16">IF(AND(A24="celkem ks:",B24&gt;0,C24="vzorek ks:",U24&gt;0),U24,"")</f>
        <v/>
      </c>
      <c r="Y24" s="41">
        <f t="shared" ref="Y24:Y39" si="17">IF(OR(C24="",C24&lt;=0,A24="Suma:",A24="celkem ks:"),"",C24)</f>
        <v>635399.99999999988</v>
      </c>
      <c r="Z24" s="35" t="str">
        <f t="shared" ref="Z24:Z39" si="18">IF(OR(U24="",U24&lt;=0,A24="Suma:",A24="celkem ks:"),"",U24)</f>
        <v>Kunická</v>
      </c>
    </row>
    <row r="25" spans="1:27" x14ac:dyDescent="0.2">
      <c r="A25" s="64" t="s">
        <v>135</v>
      </c>
      <c r="B25" s="63"/>
      <c r="C25" s="50">
        <v>4873.71</v>
      </c>
      <c r="D25" s="72"/>
      <c r="E25" s="72" t="s">
        <v>40</v>
      </c>
      <c r="F25" s="73" t="s">
        <v>40</v>
      </c>
      <c r="G25" s="73"/>
      <c r="H25" s="94"/>
      <c r="I25" s="98" t="s">
        <v>25</v>
      </c>
      <c r="J25" s="98" t="s">
        <v>26</v>
      </c>
      <c r="K25" s="98" t="s">
        <v>27</v>
      </c>
      <c r="L25" s="98" t="s">
        <v>28</v>
      </c>
      <c r="M25" s="78" t="s">
        <v>29</v>
      </c>
      <c r="N25" s="90" t="s">
        <v>34</v>
      </c>
      <c r="O25" s="78" t="s">
        <v>30</v>
      </c>
      <c r="P25" s="90" t="s">
        <v>35</v>
      </c>
      <c r="Q25" s="98" t="s">
        <v>31</v>
      </c>
      <c r="R25" s="98" t="s">
        <v>32</v>
      </c>
      <c r="S25" s="99" t="s">
        <v>36</v>
      </c>
      <c r="T25" s="99" t="s">
        <v>37</v>
      </c>
      <c r="U25" s="105" t="s">
        <v>243</v>
      </c>
      <c r="V25" s="102" t="s">
        <v>244</v>
      </c>
      <c r="W25" s="32" t="str">
        <f t="shared" si="15"/>
        <v/>
      </c>
      <c r="X25" s="32" t="str">
        <f t="shared" si="16"/>
        <v/>
      </c>
      <c r="Y25" s="41">
        <f t="shared" si="17"/>
        <v>4873.71</v>
      </c>
      <c r="Z25" s="35" t="str">
        <f t="shared" si="18"/>
        <v>Kunická</v>
      </c>
    </row>
    <row r="26" spans="1:27" x14ac:dyDescent="0.2">
      <c r="A26" s="64" t="s">
        <v>136</v>
      </c>
      <c r="B26" s="63"/>
      <c r="C26" s="50">
        <v>168432</v>
      </c>
      <c r="D26" s="72"/>
      <c r="E26" s="72" t="s">
        <v>40</v>
      </c>
      <c r="F26" s="73" t="s">
        <v>40</v>
      </c>
      <c r="G26" s="73"/>
      <c r="H26" s="94"/>
      <c r="I26" s="98" t="s">
        <v>25</v>
      </c>
      <c r="J26" s="98" t="s">
        <v>26</v>
      </c>
      <c r="K26" s="98" t="s">
        <v>27</v>
      </c>
      <c r="L26" s="98" t="s">
        <v>28</v>
      </c>
      <c r="M26" s="78" t="s">
        <v>29</v>
      </c>
      <c r="N26" s="90" t="s">
        <v>34</v>
      </c>
      <c r="O26" s="78" t="s">
        <v>30</v>
      </c>
      <c r="P26" s="90" t="s">
        <v>35</v>
      </c>
      <c r="Q26" s="98" t="s">
        <v>31</v>
      </c>
      <c r="R26" s="98" t="s">
        <v>32</v>
      </c>
      <c r="S26" s="99" t="s">
        <v>36</v>
      </c>
      <c r="T26" s="99" t="s">
        <v>37</v>
      </c>
      <c r="U26" s="105" t="s">
        <v>243</v>
      </c>
      <c r="V26" s="102" t="s">
        <v>244</v>
      </c>
      <c r="W26" s="32" t="str">
        <f t="shared" si="15"/>
        <v/>
      </c>
      <c r="X26" s="32" t="str">
        <f t="shared" si="16"/>
        <v/>
      </c>
      <c r="Y26" s="41">
        <f t="shared" si="17"/>
        <v>168432</v>
      </c>
      <c r="Z26" s="35" t="str">
        <f t="shared" si="18"/>
        <v>Kunická</v>
      </c>
    </row>
    <row r="27" spans="1:27" x14ac:dyDescent="0.2">
      <c r="A27" s="64" t="s">
        <v>137</v>
      </c>
      <c r="B27" s="63"/>
      <c r="C27" s="50">
        <v>29785.33</v>
      </c>
      <c r="D27" s="72"/>
      <c r="E27" s="72" t="s">
        <v>40</v>
      </c>
      <c r="F27" s="73" t="s">
        <v>40</v>
      </c>
      <c r="G27" s="73"/>
      <c r="H27" s="94"/>
      <c r="I27" s="98" t="s">
        <v>25</v>
      </c>
      <c r="J27" s="98" t="s">
        <v>26</v>
      </c>
      <c r="K27" s="98" t="s">
        <v>27</v>
      </c>
      <c r="L27" s="98" t="s">
        <v>28</v>
      </c>
      <c r="M27" s="78" t="s">
        <v>29</v>
      </c>
      <c r="N27" s="90" t="s">
        <v>34</v>
      </c>
      <c r="O27" s="78" t="s">
        <v>30</v>
      </c>
      <c r="P27" s="90" t="s">
        <v>35</v>
      </c>
      <c r="Q27" s="98" t="s">
        <v>31</v>
      </c>
      <c r="R27" s="98" t="s">
        <v>32</v>
      </c>
      <c r="S27" s="99" t="s">
        <v>36</v>
      </c>
      <c r="T27" s="99" t="s">
        <v>37</v>
      </c>
      <c r="U27" s="105" t="s">
        <v>243</v>
      </c>
      <c r="V27" s="102" t="s">
        <v>244</v>
      </c>
      <c r="W27" s="32" t="str">
        <f t="shared" si="15"/>
        <v/>
      </c>
      <c r="X27" s="32" t="str">
        <f t="shared" si="16"/>
        <v/>
      </c>
      <c r="Y27" s="41">
        <f t="shared" si="17"/>
        <v>29785.33</v>
      </c>
      <c r="Z27" s="35" t="str">
        <f t="shared" si="18"/>
        <v>Kunická</v>
      </c>
    </row>
    <row r="28" spans="1:27" x14ac:dyDescent="0.2">
      <c r="A28" s="64" t="s">
        <v>138</v>
      </c>
      <c r="B28" s="63"/>
      <c r="C28" s="50">
        <v>282719.31</v>
      </c>
      <c r="D28" s="72"/>
      <c r="E28" s="72" t="s">
        <v>40</v>
      </c>
      <c r="F28" s="73" t="s">
        <v>40</v>
      </c>
      <c r="G28" s="73"/>
      <c r="H28" s="94"/>
      <c r="I28" s="98" t="s">
        <v>25</v>
      </c>
      <c r="J28" s="98" t="s">
        <v>26</v>
      </c>
      <c r="K28" s="98" t="s">
        <v>27</v>
      </c>
      <c r="L28" s="98" t="s">
        <v>28</v>
      </c>
      <c r="M28" s="78" t="s">
        <v>29</v>
      </c>
      <c r="N28" s="90" t="s">
        <v>34</v>
      </c>
      <c r="O28" s="78" t="s">
        <v>30</v>
      </c>
      <c r="P28" s="90" t="s">
        <v>35</v>
      </c>
      <c r="Q28" s="98" t="s">
        <v>31</v>
      </c>
      <c r="R28" s="98" t="s">
        <v>32</v>
      </c>
      <c r="S28" s="99" t="s">
        <v>36</v>
      </c>
      <c r="T28" s="99" t="s">
        <v>37</v>
      </c>
      <c r="U28" s="105" t="s">
        <v>243</v>
      </c>
      <c r="V28" s="102" t="s">
        <v>244</v>
      </c>
      <c r="W28" s="32" t="str">
        <f t="shared" si="15"/>
        <v/>
      </c>
      <c r="X28" s="32" t="str">
        <f t="shared" si="16"/>
        <v/>
      </c>
      <c r="Y28" s="41">
        <f t="shared" si="17"/>
        <v>282719.31</v>
      </c>
      <c r="Z28" s="35" t="str">
        <f t="shared" si="18"/>
        <v>Kunická</v>
      </c>
    </row>
    <row r="29" spans="1:27" x14ac:dyDescent="0.2">
      <c r="A29" s="64" t="s">
        <v>139</v>
      </c>
      <c r="B29" s="63"/>
      <c r="C29" s="50">
        <v>160632</v>
      </c>
      <c r="D29" s="72"/>
      <c r="E29" s="72" t="s">
        <v>40</v>
      </c>
      <c r="F29" s="73" t="s">
        <v>40</v>
      </c>
      <c r="G29" s="73"/>
      <c r="H29" s="94"/>
      <c r="I29" s="98" t="s">
        <v>25</v>
      </c>
      <c r="J29" s="98" t="s">
        <v>26</v>
      </c>
      <c r="K29" s="98" t="s">
        <v>27</v>
      </c>
      <c r="L29" s="98" t="s">
        <v>28</v>
      </c>
      <c r="M29" s="78" t="s">
        <v>29</v>
      </c>
      <c r="N29" s="90" t="s">
        <v>34</v>
      </c>
      <c r="O29" s="78" t="s">
        <v>30</v>
      </c>
      <c r="P29" s="90" t="s">
        <v>35</v>
      </c>
      <c r="Q29" s="98" t="s">
        <v>31</v>
      </c>
      <c r="R29" s="98" t="s">
        <v>32</v>
      </c>
      <c r="S29" s="99" t="s">
        <v>36</v>
      </c>
      <c r="T29" s="99" t="s">
        <v>37</v>
      </c>
      <c r="U29" s="105" t="s">
        <v>243</v>
      </c>
      <c r="V29" s="102" t="s">
        <v>244</v>
      </c>
      <c r="W29" s="32" t="str">
        <f t="shared" si="15"/>
        <v/>
      </c>
      <c r="X29" s="32" t="str">
        <f t="shared" si="16"/>
        <v/>
      </c>
      <c r="Y29" s="41">
        <f t="shared" si="17"/>
        <v>160632</v>
      </c>
      <c r="Z29" s="35" t="str">
        <f t="shared" si="18"/>
        <v>Kunická</v>
      </c>
    </row>
    <row r="30" spans="1:27" x14ac:dyDescent="0.2">
      <c r="A30" s="64" t="s">
        <v>140</v>
      </c>
      <c r="B30" s="63"/>
      <c r="C30" s="50">
        <v>5488894.3699999964</v>
      </c>
      <c r="D30" s="72"/>
      <c r="E30" s="72" t="s">
        <v>40</v>
      </c>
      <c r="F30" s="73" t="s">
        <v>40</v>
      </c>
      <c r="G30" s="73"/>
      <c r="H30" s="94"/>
      <c r="I30" s="98" t="s">
        <v>25</v>
      </c>
      <c r="J30" s="98" t="s">
        <v>26</v>
      </c>
      <c r="K30" s="98" t="s">
        <v>27</v>
      </c>
      <c r="L30" s="98" t="s">
        <v>28</v>
      </c>
      <c r="M30" s="78" t="s">
        <v>29</v>
      </c>
      <c r="N30" s="90" t="s">
        <v>34</v>
      </c>
      <c r="O30" s="78" t="s">
        <v>30</v>
      </c>
      <c r="P30" s="90" t="s">
        <v>35</v>
      </c>
      <c r="Q30" s="98" t="s">
        <v>31</v>
      </c>
      <c r="R30" s="98" t="s">
        <v>32</v>
      </c>
      <c r="S30" s="99" t="s">
        <v>36</v>
      </c>
      <c r="T30" s="99" t="s">
        <v>37</v>
      </c>
      <c r="U30" s="105" t="s">
        <v>243</v>
      </c>
      <c r="V30" s="102" t="s">
        <v>244</v>
      </c>
      <c r="W30" s="32" t="str">
        <f t="shared" si="15"/>
        <v/>
      </c>
      <c r="X30" s="32" t="str">
        <f t="shared" si="16"/>
        <v/>
      </c>
      <c r="Y30" s="41">
        <f t="shared" si="17"/>
        <v>5488894.3699999964</v>
      </c>
      <c r="Z30" s="35" t="str">
        <f t="shared" si="18"/>
        <v>Kunická</v>
      </c>
    </row>
    <row r="31" spans="1:27" x14ac:dyDescent="0.2">
      <c r="A31" s="64" t="s">
        <v>141</v>
      </c>
      <c r="B31" s="63"/>
      <c r="C31" s="50">
        <v>5489490.1300000018</v>
      </c>
      <c r="D31" s="72"/>
      <c r="E31" s="72" t="s">
        <v>40</v>
      </c>
      <c r="F31" s="73" t="s">
        <v>40</v>
      </c>
      <c r="G31" s="73"/>
      <c r="H31" s="94"/>
      <c r="I31" s="98" t="s">
        <v>25</v>
      </c>
      <c r="J31" s="98" t="s">
        <v>26</v>
      </c>
      <c r="K31" s="98" t="s">
        <v>27</v>
      </c>
      <c r="L31" s="98" t="s">
        <v>28</v>
      </c>
      <c r="M31" s="78" t="s">
        <v>29</v>
      </c>
      <c r="N31" s="90" t="s">
        <v>34</v>
      </c>
      <c r="O31" s="78" t="s">
        <v>30</v>
      </c>
      <c r="P31" s="90" t="s">
        <v>35</v>
      </c>
      <c r="Q31" s="98" t="s">
        <v>31</v>
      </c>
      <c r="R31" s="98" t="s">
        <v>32</v>
      </c>
      <c r="S31" s="99" t="s">
        <v>36</v>
      </c>
      <c r="T31" s="99" t="s">
        <v>37</v>
      </c>
      <c r="U31" s="105" t="s">
        <v>243</v>
      </c>
      <c r="V31" s="102" t="s">
        <v>244</v>
      </c>
      <c r="W31" s="32" t="str">
        <f t="shared" si="15"/>
        <v/>
      </c>
      <c r="X31" s="32" t="str">
        <f t="shared" si="16"/>
        <v/>
      </c>
      <c r="Y31" s="41">
        <f t="shared" si="17"/>
        <v>5489490.1300000018</v>
      </c>
      <c r="Z31" s="35" t="str">
        <f t="shared" si="18"/>
        <v>Kunická</v>
      </c>
    </row>
    <row r="32" spans="1:27" x14ac:dyDescent="0.2">
      <c r="A32" s="64" t="s">
        <v>142</v>
      </c>
      <c r="B32" s="63"/>
      <c r="C32" s="50">
        <v>5382299.7600000016</v>
      </c>
      <c r="D32" s="72"/>
      <c r="E32" s="72" t="s">
        <v>40</v>
      </c>
      <c r="F32" s="73" t="s">
        <v>40</v>
      </c>
      <c r="G32" s="73"/>
      <c r="H32" s="94"/>
      <c r="I32" s="98" t="s">
        <v>25</v>
      </c>
      <c r="J32" s="98" t="s">
        <v>26</v>
      </c>
      <c r="K32" s="98" t="s">
        <v>27</v>
      </c>
      <c r="L32" s="98" t="s">
        <v>28</v>
      </c>
      <c r="M32" s="78" t="s">
        <v>29</v>
      </c>
      <c r="N32" s="90" t="s">
        <v>34</v>
      </c>
      <c r="O32" s="78" t="s">
        <v>30</v>
      </c>
      <c r="P32" s="90" t="s">
        <v>35</v>
      </c>
      <c r="Q32" s="98" t="s">
        <v>31</v>
      </c>
      <c r="R32" s="98" t="s">
        <v>32</v>
      </c>
      <c r="S32" s="99" t="s">
        <v>36</v>
      </c>
      <c r="T32" s="99" t="s">
        <v>37</v>
      </c>
      <c r="U32" s="105" t="s">
        <v>243</v>
      </c>
      <c r="V32" s="102" t="s">
        <v>244</v>
      </c>
      <c r="W32" s="32" t="str">
        <f t="shared" si="15"/>
        <v/>
      </c>
      <c r="X32" s="32" t="str">
        <f t="shared" si="16"/>
        <v/>
      </c>
      <c r="Y32" s="41">
        <f t="shared" si="17"/>
        <v>5382299.7600000016</v>
      </c>
      <c r="Z32" s="35" t="str">
        <f t="shared" si="18"/>
        <v>Kunická</v>
      </c>
    </row>
    <row r="33" spans="1:26" x14ac:dyDescent="0.2">
      <c r="A33" s="64" t="s">
        <v>143</v>
      </c>
      <c r="B33" s="63"/>
      <c r="C33" s="50">
        <v>849234.2699999999</v>
      </c>
      <c r="D33" s="72"/>
      <c r="E33" s="72" t="s">
        <v>40</v>
      </c>
      <c r="F33" s="73" t="s">
        <v>40</v>
      </c>
      <c r="G33" s="73"/>
      <c r="H33" s="94"/>
      <c r="I33" s="98" t="s">
        <v>25</v>
      </c>
      <c r="J33" s="98" t="s">
        <v>26</v>
      </c>
      <c r="K33" s="98" t="s">
        <v>27</v>
      </c>
      <c r="L33" s="98" t="s">
        <v>28</v>
      </c>
      <c r="M33" s="78" t="s">
        <v>29</v>
      </c>
      <c r="N33" s="90" t="s">
        <v>34</v>
      </c>
      <c r="O33" s="78" t="s">
        <v>30</v>
      </c>
      <c r="P33" s="90" t="s">
        <v>35</v>
      </c>
      <c r="Q33" s="98" t="s">
        <v>31</v>
      </c>
      <c r="R33" s="98" t="s">
        <v>32</v>
      </c>
      <c r="S33" s="99" t="s">
        <v>36</v>
      </c>
      <c r="T33" s="99" t="s">
        <v>37</v>
      </c>
      <c r="U33" s="105" t="s">
        <v>243</v>
      </c>
      <c r="V33" s="102" t="s">
        <v>244</v>
      </c>
      <c r="W33" s="32" t="str">
        <f t="shared" si="15"/>
        <v/>
      </c>
      <c r="X33" s="32" t="str">
        <f t="shared" si="16"/>
        <v/>
      </c>
      <c r="Y33" s="41">
        <f t="shared" si="17"/>
        <v>849234.2699999999</v>
      </c>
      <c r="Z33" s="35" t="str">
        <f t="shared" si="18"/>
        <v>Kunická</v>
      </c>
    </row>
    <row r="34" spans="1:26" x14ac:dyDescent="0.2">
      <c r="A34" s="64" t="s">
        <v>144</v>
      </c>
      <c r="B34" s="63"/>
      <c r="C34" s="50">
        <v>342817.3</v>
      </c>
      <c r="D34" s="72"/>
      <c r="E34" s="72" t="s">
        <v>40</v>
      </c>
      <c r="F34" s="73" t="s">
        <v>40</v>
      </c>
      <c r="G34" s="73"/>
      <c r="H34" s="94"/>
      <c r="I34" s="98" t="s">
        <v>25</v>
      </c>
      <c r="J34" s="98" t="s">
        <v>26</v>
      </c>
      <c r="K34" s="98" t="s">
        <v>27</v>
      </c>
      <c r="L34" s="98" t="s">
        <v>28</v>
      </c>
      <c r="M34" s="78" t="s">
        <v>29</v>
      </c>
      <c r="N34" s="90" t="s">
        <v>34</v>
      </c>
      <c r="O34" s="78" t="s">
        <v>30</v>
      </c>
      <c r="P34" s="90" t="s">
        <v>35</v>
      </c>
      <c r="Q34" s="98" t="s">
        <v>31</v>
      </c>
      <c r="R34" s="98" t="s">
        <v>32</v>
      </c>
      <c r="S34" s="99" t="s">
        <v>36</v>
      </c>
      <c r="T34" s="99" t="s">
        <v>37</v>
      </c>
      <c r="U34" s="105" t="s">
        <v>243</v>
      </c>
      <c r="V34" s="102" t="s">
        <v>244</v>
      </c>
      <c r="W34" s="32" t="str">
        <f t="shared" si="15"/>
        <v/>
      </c>
      <c r="X34" s="32" t="str">
        <f t="shared" si="16"/>
        <v/>
      </c>
      <c r="Y34" s="41">
        <f t="shared" si="17"/>
        <v>342817.3</v>
      </c>
      <c r="Z34" s="35" t="str">
        <f t="shared" si="18"/>
        <v>Kunická</v>
      </c>
    </row>
    <row r="35" spans="1:26" x14ac:dyDescent="0.2">
      <c r="A35" s="64" t="s">
        <v>145</v>
      </c>
      <c r="B35" s="63"/>
      <c r="C35" s="50">
        <v>5318227.6299999971</v>
      </c>
      <c r="D35" s="72"/>
      <c r="E35" s="72" t="s">
        <v>40</v>
      </c>
      <c r="F35" s="73" t="s">
        <v>40</v>
      </c>
      <c r="G35" s="73"/>
      <c r="H35" s="94"/>
      <c r="I35" s="98" t="s">
        <v>25</v>
      </c>
      <c r="J35" s="98" t="s">
        <v>26</v>
      </c>
      <c r="K35" s="98" t="s">
        <v>27</v>
      </c>
      <c r="L35" s="98" t="s">
        <v>28</v>
      </c>
      <c r="M35" s="78" t="s">
        <v>29</v>
      </c>
      <c r="N35" s="90" t="s">
        <v>34</v>
      </c>
      <c r="O35" s="78" t="s">
        <v>30</v>
      </c>
      <c r="P35" s="90" t="s">
        <v>35</v>
      </c>
      <c r="Q35" s="98" t="s">
        <v>31</v>
      </c>
      <c r="R35" s="98" t="s">
        <v>32</v>
      </c>
      <c r="S35" s="99" t="s">
        <v>36</v>
      </c>
      <c r="T35" s="99" t="s">
        <v>37</v>
      </c>
      <c r="U35" s="105" t="s">
        <v>243</v>
      </c>
      <c r="V35" s="102" t="s">
        <v>244</v>
      </c>
      <c r="W35" s="32" t="str">
        <f t="shared" si="15"/>
        <v/>
      </c>
      <c r="X35" s="32" t="str">
        <f t="shared" si="16"/>
        <v/>
      </c>
      <c r="Y35" s="41">
        <f t="shared" si="17"/>
        <v>5318227.6299999971</v>
      </c>
      <c r="Z35" s="35" t="str">
        <f t="shared" si="18"/>
        <v>Kunická</v>
      </c>
    </row>
    <row r="36" spans="1:26" x14ac:dyDescent="0.2">
      <c r="A36" s="64" t="s">
        <v>146</v>
      </c>
      <c r="B36" s="63"/>
      <c r="C36" s="50">
        <v>4295223.5400000038</v>
      </c>
      <c r="D36" s="72"/>
      <c r="E36" s="72" t="s">
        <v>40</v>
      </c>
      <c r="F36" s="73" t="s">
        <v>40</v>
      </c>
      <c r="G36" s="73"/>
      <c r="H36" s="94"/>
      <c r="I36" s="98" t="s">
        <v>25</v>
      </c>
      <c r="J36" s="98" t="s">
        <v>26</v>
      </c>
      <c r="K36" s="98" t="s">
        <v>27</v>
      </c>
      <c r="L36" s="98" t="s">
        <v>28</v>
      </c>
      <c r="M36" s="78" t="s">
        <v>29</v>
      </c>
      <c r="N36" s="90" t="s">
        <v>34</v>
      </c>
      <c r="O36" s="78" t="s">
        <v>30</v>
      </c>
      <c r="P36" s="90" t="s">
        <v>35</v>
      </c>
      <c r="Q36" s="98" t="s">
        <v>31</v>
      </c>
      <c r="R36" s="98" t="s">
        <v>32</v>
      </c>
      <c r="S36" s="99" t="s">
        <v>36</v>
      </c>
      <c r="T36" s="99" t="s">
        <v>37</v>
      </c>
      <c r="U36" s="105" t="s">
        <v>243</v>
      </c>
      <c r="V36" s="102" t="s">
        <v>244</v>
      </c>
      <c r="W36" s="32" t="str">
        <f t="shared" si="15"/>
        <v/>
      </c>
      <c r="X36" s="32" t="str">
        <f t="shared" si="16"/>
        <v/>
      </c>
      <c r="Y36" s="41">
        <f t="shared" si="17"/>
        <v>4295223.5400000038</v>
      </c>
      <c r="Z36" s="35" t="str">
        <f t="shared" si="18"/>
        <v>Kunická</v>
      </c>
    </row>
    <row r="37" spans="1:26" x14ac:dyDescent="0.2">
      <c r="A37" s="64" t="s">
        <v>147</v>
      </c>
      <c r="B37" s="63"/>
      <c r="C37" s="50">
        <v>3993004.9899999988</v>
      </c>
      <c r="D37" s="72"/>
      <c r="E37" s="72" t="s">
        <v>40</v>
      </c>
      <c r="F37" s="73" t="s">
        <v>40</v>
      </c>
      <c r="G37" s="73"/>
      <c r="H37" s="94"/>
      <c r="I37" s="98" t="s">
        <v>25</v>
      </c>
      <c r="J37" s="98" t="s">
        <v>26</v>
      </c>
      <c r="K37" s="98" t="s">
        <v>27</v>
      </c>
      <c r="L37" s="98" t="s">
        <v>28</v>
      </c>
      <c r="M37" s="78" t="s">
        <v>29</v>
      </c>
      <c r="N37" s="90" t="s">
        <v>34</v>
      </c>
      <c r="O37" s="78" t="s">
        <v>30</v>
      </c>
      <c r="P37" s="90" t="s">
        <v>35</v>
      </c>
      <c r="Q37" s="98" t="s">
        <v>31</v>
      </c>
      <c r="R37" s="98" t="s">
        <v>32</v>
      </c>
      <c r="S37" s="99" t="s">
        <v>36</v>
      </c>
      <c r="T37" s="99" t="s">
        <v>37</v>
      </c>
      <c r="U37" s="105" t="s">
        <v>243</v>
      </c>
      <c r="V37" s="102" t="s">
        <v>244</v>
      </c>
      <c r="W37" s="32" t="str">
        <f t="shared" si="15"/>
        <v/>
      </c>
      <c r="X37" s="32" t="str">
        <f t="shared" si="16"/>
        <v/>
      </c>
      <c r="Y37" s="41">
        <f t="shared" si="17"/>
        <v>3993004.9899999988</v>
      </c>
      <c r="Z37" s="35" t="str">
        <f t="shared" si="18"/>
        <v>Kunická</v>
      </c>
    </row>
    <row r="38" spans="1:26" x14ac:dyDescent="0.2">
      <c r="A38" s="64" t="s">
        <v>148</v>
      </c>
      <c r="B38" s="63"/>
      <c r="C38" s="50">
        <v>2841574.53</v>
      </c>
      <c r="D38" s="72"/>
      <c r="E38" s="72" t="s">
        <v>40</v>
      </c>
      <c r="F38" s="73" t="s">
        <v>40</v>
      </c>
      <c r="G38" s="73"/>
      <c r="H38" s="94"/>
      <c r="I38" s="98" t="s">
        <v>25</v>
      </c>
      <c r="J38" s="98" t="s">
        <v>26</v>
      </c>
      <c r="K38" s="98" t="s">
        <v>27</v>
      </c>
      <c r="L38" s="98" t="s">
        <v>28</v>
      </c>
      <c r="M38" s="78" t="s">
        <v>29</v>
      </c>
      <c r="N38" s="90" t="s">
        <v>34</v>
      </c>
      <c r="O38" s="78" t="s">
        <v>30</v>
      </c>
      <c r="P38" s="90" t="s">
        <v>35</v>
      </c>
      <c r="Q38" s="98" t="s">
        <v>31</v>
      </c>
      <c r="R38" s="98" t="s">
        <v>32</v>
      </c>
      <c r="S38" s="99" t="s">
        <v>36</v>
      </c>
      <c r="T38" s="99" t="s">
        <v>37</v>
      </c>
      <c r="U38" s="105" t="s">
        <v>243</v>
      </c>
      <c r="V38" s="102" t="s">
        <v>244</v>
      </c>
      <c r="W38" s="32" t="str">
        <f t="shared" si="15"/>
        <v/>
      </c>
      <c r="X38" s="32" t="str">
        <f t="shared" si="16"/>
        <v/>
      </c>
      <c r="Y38" s="41">
        <f t="shared" si="17"/>
        <v>2841574.53</v>
      </c>
      <c r="Z38" s="35" t="str">
        <f t="shared" si="18"/>
        <v>Kunická</v>
      </c>
    </row>
    <row r="39" spans="1:26" x14ac:dyDescent="0.2">
      <c r="A39" s="64" t="s">
        <v>149</v>
      </c>
      <c r="B39" s="63"/>
      <c r="C39" s="50">
        <v>59750.26</v>
      </c>
      <c r="D39" s="72"/>
      <c r="E39" s="72" t="s">
        <v>40</v>
      </c>
      <c r="F39" s="73" t="s">
        <v>40</v>
      </c>
      <c r="G39" s="73"/>
      <c r="H39" s="94"/>
      <c r="I39" s="98" t="s">
        <v>25</v>
      </c>
      <c r="J39" s="98" t="s">
        <v>26</v>
      </c>
      <c r="K39" s="98" t="s">
        <v>27</v>
      </c>
      <c r="L39" s="98" t="s">
        <v>28</v>
      </c>
      <c r="M39" s="78" t="s">
        <v>29</v>
      </c>
      <c r="N39" s="90" t="s">
        <v>34</v>
      </c>
      <c r="O39" s="78" t="s">
        <v>30</v>
      </c>
      <c r="P39" s="90" t="s">
        <v>35</v>
      </c>
      <c r="Q39" s="98" t="s">
        <v>31</v>
      </c>
      <c r="R39" s="98" t="s">
        <v>32</v>
      </c>
      <c r="S39" s="99" t="s">
        <v>36</v>
      </c>
      <c r="T39" s="99" t="s">
        <v>37</v>
      </c>
      <c r="U39" s="105" t="s">
        <v>243</v>
      </c>
      <c r="V39" s="102" t="s">
        <v>244</v>
      </c>
      <c r="W39" s="32" t="str">
        <f t="shared" si="15"/>
        <v/>
      </c>
      <c r="X39" s="32" t="str">
        <f t="shared" si="16"/>
        <v/>
      </c>
      <c r="Y39" s="41">
        <f t="shared" si="17"/>
        <v>59750.26</v>
      </c>
      <c r="Z39" s="35" t="str">
        <f t="shared" si="18"/>
        <v>Kunická</v>
      </c>
    </row>
    <row r="40" spans="1:26" x14ac:dyDescent="0.2">
      <c r="A40" s="68" t="s">
        <v>150</v>
      </c>
      <c r="B40" s="69"/>
      <c r="C40" s="21">
        <v>13171.4</v>
      </c>
      <c r="D40" s="74"/>
      <c r="E40" s="74" t="s">
        <v>40</v>
      </c>
      <c r="F40" s="75" t="s">
        <v>40</v>
      </c>
      <c r="G40" s="75"/>
      <c r="H40" s="95"/>
      <c r="I40" s="100" t="s">
        <v>25</v>
      </c>
      <c r="J40" s="100" t="s">
        <v>26</v>
      </c>
      <c r="K40" s="100" t="s">
        <v>27</v>
      </c>
      <c r="L40" s="100" t="s">
        <v>28</v>
      </c>
      <c r="M40" s="79" t="s">
        <v>29</v>
      </c>
      <c r="N40" s="91" t="s">
        <v>34</v>
      </c>
      <c r="O40" s="79" t="s">
        <v>30</v>
      </c>
      <c r="P40" s="91" t="s">
        <v>35</v>
      </c>
      <c r="Q40" s="100" t="s">
        <v>31</v>
      </c>
      <c r="R40" s="100" t="s">
        <v>32</v>
      </c>
      <c r="S40" s="101" t="s">
        <v>36</v>
      </c>
      <c r="T40" s="101" t="s">
        <v>37</v>
      </c>
      <c r="U40" s="106" t="s">
        <v>243</v>
      </c>
      <c r="V40" s="102" t="s">
        <v>244</v>
      </c>
      <c r="W40" s="32" t="str">
        <f t="shared" ref="W40:W41" si="19">IF(AND(A40="celkem ks:",B40&gt;0,C40="vzorek ks:"),B40,"")</f>
        <v/>
      </c>
      <c r="X40" s="32" t="str">
        <f t="shared" si="14"/>
        <v/>
      </c>
      <c r="Y40" s="41">
        <f t="shared" si="12"/>
        <v>13171.4</v>
      </c>
      <c r="Z40" s="35" t="str">
        <f t="shared" si="13"/>
        <v>Kunická</v>
      </c>
    </row>
    <row r="41" spans="1:26" x14ac:dyDescent="0.2">
      <c r="A41" s="4" t="s">
        <v>5</v>
      </c>
      <c r="C41" s="17">
        <f>SUM(C23:C40)</f>
        <v>35357429.939999998</v>
      </c>
      <c r="U41" s="17">
        <f>SUM(U23:U40)</f>
        <v>0</v>
      </c>
      <c r="W41" s="33" t="str">
        <f t="shared" si="19"/>
        <v/>
      </c>
      <c r="X41" s="33" t="str">
        <f t="shared" si="14"/>
        <v/>
      </c>
      <c r="Y41" s="35" t="str">
        <f t="shared" si="12"/>
        <v/>
      </c>
      <c r="Z41" s="35" t="str">
        <f t="shared" si="13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19 H7:H15 H23:H40" xr:uid="{5BF089D7-F79B-419B-940B-2721CC4D8975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&amp;R51x</oddHeader>
    <oddFooter>&amp;C&amp;P&amp;R© FIZA, a.s., 2024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0123-A6EC-408B-87A4-5FFA0B1B3E3A}">
  <sheetPr>
    <pageSetUpPr fitToPage="1"/>
  </sheetPr>
  <dimension ref="A1:AB14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11" sqref="U11"/>
    </sheetView>
  </sheetViews>
  <sheetFormatPr defaultColWidth="9.28515625" defaultRowHeight="12.75" x14ac:dyDescent="0.2"/>
  <cols>
    <col min="1" max="1" width="22.85546875" style="4" customWidth="1"/>
    <col min="2" max="2" width="11.7109375" style="6" customWidth="1"/>
    <col min="3" max="3" width="15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5.5703125" style="17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tr">
        <f>'sklady (A)'!A1</f>
        <v>Období 1 - 12/2023</v>
      </c>
      <c r="B1" s="55"/>
      <c r="C1" s="55"/>
      <c r="D1" s="52"/>
      <c r="E1" s="52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81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17.25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COUNT(Z6:Z1913)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42</v>
      </c>
      <c r="G4" s="121" t="s">
        <v>41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SUM(W6:W1913)</f>
        <v>11417</v>
      </c>
      <c r="X5" s="30">
        <f>D6</f>
        <v>2</v>
      </c>
      <c r="Y5" s="39">
        <f>SUM(Y6:Y1913)</f>
        <v>6420880.4699999997</v>
      </c>
      <c r="Z5" s="39">
        <f>SUM(Z6:Z1913)</f>
        <v>0</v>
      </c>
      <c r="AA5" s="5"/>
      <c r="AB5" s="66" t="s">
        <v>38</v>
      </c>
    </row>
    <row r="6" spans="1:28" ht="39" thickTop="1" x14ac:dyDescent="0.2">
      <c r="A6" s="45" t="s">
        <v>4</v>
      </c>
      <c r="B6" s="93">
        <v>28</v>
      </c>
      <c r="C6" s="47" t="s">
        <v>3</v>
      </c>
      <c r="D6" s="93">
        <v>2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04" t="s">
        <v>262</v>
      </c>
      <c r="V6" s="51" t="s">
        <v>151</v>
      </c>
      <c r="W6" s="31">
        <f>IF(AND(A6="celkem ks:",B6&gt;0,C6="vzorek ks:"),B6,"")</f>
        <v>28</v>
      </c>
      <c r="X6" s="31" t="str">
        <f t="shared" ref="X6:X9" si="0">IF(AND(A6="celkem ks:",B6&gt;0,C6="vzorek ks:",U6&gt;0),U6,"")</f>
        <v>DOLOŽÍ ved.OUC         do 14.3.2024</v>
      </c>
      <c r="Y6" s="40" t="str">
        <f t="shared" ref="Y6:Y9" si="1">IF(OR(C6="",C6&lt;=0,A6="Suma:",A6="celkem ks:"),"",C6)</f>
        <v/>
      </c>
      <c r="Z6" s="40" t="str">
        <f t="shared" ref="Z6:Z9" si="2">IF(OR(U6="",U6&lt;=0,A6="Suma:",A6="celkem ks:"),"",U6)</f>
        <v/>
      </c>
      <c r="AA6" s="5"/>
    </row>
    <row r="7" spans="1:28" x14ac:dyDescent="0.2">
      <c r="A7" s="64" t="s">
        <v>153</v>
      </c>
      <c r="B7" s="63"/>
      <c r="C7" s="50">
        <v>865981</v>
      </c>
      <c r="D7" s="72" t="s">
        <v>40</v>
      </c>
      <c r="E7" s="72" t="s">
        <v>40</v>
      </c>
      <c r="F7" s="73" t="s">
        <v>40</v>
      </c>
      <c r="G7" s="73"/>
      <c r="H7" s="94"/>
      <c r="I7" s="98" t="s">
        <v>25</v>
      </c>
      <c r="J7" s="98" t="s">
        <v>26</v>
      </c>
      <c r="K7" s="98" t="s">
        <v>27</v>
      </c>
      <c r="L7" s="98" t="s">
        <v>28</v>
      </c>
      <c r="M7" s="98" t="s">
        <v>29</v>
      </c>
      <c r="N7" s="90" t="s">
        <v>34</v>
      </c>
      <c r="O7" s="78" t="s">
        <v>30</v>
      </c>
      <c r="P7" s="90" t="s">
        <v>35</v>
      </c>
      <c r="Q7" s="98" t="s">
        <v>31</v>
      </c>
      <c r="R7" s="98" t="s">
        <v>32</v>
      </c>
      <c r="S7" s="99" t="s">
        <v>36</v>
      </c>
      <c r="T7" s="99" t="s">
        <v>37</v>
      </c>
      <c r="U7" s="105" t="s">
        <v>252</v>
      </c>
      <c r="V7" s="108" t="s">
        <v>244</v>
      </c>
      <c r="W7" s="32" t="str">
        <f t="shared" ref="W7:W9" si="3">IF(AND(A7="celkem ks:",B7&gt;0,C7="vzorek ks:"),B7,"")</f>
        <v/>
      </c>
      <c r="X7" s="32" t="str">
        <f t="shared" si="0"/>
        <v/>
      </c>
      <c r="Y7" s="41">
        <f t="shared" si="1"/>
        <v>865981</v>
      </c>
      <c r="Z7" s="35" t="str">
        <f t="shared" si="2"/>
        <v>Matznerová</v>
      </c>
    </row>
    <row r="8" spans="1:28" x14ac:dyDescent="0.2">
      <c r="A8" s="68" t="s">
        <v>154</v>
      </c>
      <c r="B8" s="69"/>
      <c r="C8" s="21">
        <v>3358296</v>
      </c>
      <c r="D8" s="74" t="s">
        <v>40</v>
      </c>
      <c r="E8" s="74" t="s">
        <v>40</v>
      </c>
      <c r="F8" s="75" t="s">
        <v>40</v>
      </c>
      <c r="G8" s="75"/>
      <c r="H8" s="95"/>
      <c r="I8" s="100" t="s">
        <v>25</v>
      </c>
      <c r="J8" s="100" t="s">
        <v>26</v>
      </c>
      <c r="K8" s="100" t="s">
        <v>27</v>
      </c>
      <c r="L8" s="100" t="s">
        <v>28</v>
      </c>
      <c r="M8" s="100" t="s">
        <v>29</v>
      </c>
      <c r="N8" s="91" t="s">
        <v>34</v>
      </c>
      <c r="O8" s="79" t="s">
        <v>30</v>
      </c>
      <c r="P8" s="91" t="s">
        <v>35</v>
      </c>
      <c r="Q8" s="100" t="s">
        <v>31</v>
      </c>
      <c r="R8" s="100" t="s">
        <v>32</v>
      </c>
      <c r="S8" s="101" t="s">
        <v>36</v>
      </c>
      <c r="T8" s="101" t="s">
        <v>37</v>
      </c>
      <c r="U8" s="106" t="s">
        <v>252</v>
      </c>
      <c r="V8" s="109" t="s">
        <v>244</v>
      </c>
      <c r="W8" s="32" t="str">
        <f t="shared" si="3"/>
        <v/>
      </c>
      <c r="X8" s="32" t="str">
        <f t="shared" si="0"/>
        <v/>
      </c>
      <c r="Y8" s="41">
        <f t="shared" si="1"/>
        <v>3358296</v>
      </c>
      <c r="Z8" s="35" t="str">
        <f t="shared" si="2"/>
        <v>Matznerová</v>
      </c>
    </row>
    <row r="9" spans="1:28" x14ac:dyDescent="0.2">
      <c r="A9" s="4" t="s">
        <v>5</v>
      </c>
      <c r="C9" s="17">
        <f>SUM(C7:C8)</f>
        <v>4224277</v>
      </c>
      <c r="U9" s="17">
        <f>SUM(U7:U8)</f>
        <v>0</v>
      </c>
      <c r="W9" s="33" t="str">
        <f t="shared" si="3"/>
        <v/>
      </c>
      <c r="X9" s="33" t="str">
        <f t="shared" si="0"/>
        <v/>
      </c>
      <c r="Y9" s="35" t="str">
        <f t="shared" si="1"/>
        <v/>
      </c>
      <c r="Z9" s="35" t="str">
        <f t="shared" si="2"/>
        <v/>
      </c>
    </row>
    <row r="11" spans="1:28" ht="38.25" x14ac:dyDescent="0.2">
      <c r="A11" s="45" t="s">
        <v>4</v>
      </c>
      <c r="B11" s="93">
        <v>11389</v>
      </c>
      <c r="C11" s="47" t="s">
        <v>3</v>
      </c>
      <c r="D11" s="93">
        <v>2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104" t="s">
        <v>262</v>
      </c>
      <c r="V11" s="51" t="s">
        <v>152</v>
      </c>
      <c r="W11" s="31">
        <f>IF(AND(A11="celkem ks:",B11&gt;0,C11="vzorek ks:"),B11,"")</f>
        <v>11389</v>
      </c>
      <c r="X11" s="31" t="str">
        <f t="shared" ref="X11:X14" si="4">IF(AND(A11="celkem ks:",B11&gt;0,C11="vzorek ks:",U11&gt;0),U11,"")</f>
        <v>DOLOŽÍ ved.OUC         do 14.3.2024</v>
      </c>
      <c r="Y11" s="40" t="str">
        <f t="shared" ref="Y11:Y14" si="5">IF(OR(C11="",C11&lt;=0,A11="Suma:",A11="celkem ks:"),"",C11)</f>
        <v/>
      </c>
      <c r="Z11" s="40" t="str">
        <f t="shared" ref="Z11:Z14" si="6">IF(OR(U11="",U11&lt;=0,A11="Suma:",A11="celkem ks:"),"",U11)</f>
        <v/>
      </c>
      <c r="AA11" s="5"/>
    </row>
    <row r="12" spans="1:28" x14ac:dyDescent="0.2">
      <c r="A12" s="64" t="s">
        <v>155</v>
      </c>
      <c r="B12" s="63"/>
      <c r="C12" s="50">
        <v>9103.4699999999993</v>
      </c>
      <c r="D12" s="72" t="s">
        <v>40</v>
      </c>
      <c r="E12" s="72" t="s">
        <v>40</v>
      </c>
      <c r="F12" s="73" t="s">
        <v>40</v>
      </c>
      <c r="G12" s="73"/>
      <c r="H12" s="94"/>
      <c r="I12" s="98" t="s">
        <v>25</v>
      </c>
      <c r="J12" s="98" t="s">
        <v>26</v>
      </c>
      <c r="K12" s="98" t="s">
        <v>27</v>
      </c>
      <c r="L12" s="98" t="s">
        <v>28</v>
      </c>
      <c r="M12" s="98" t="s">
        <v>29</v>
      </c>
      <c r="N12" s="90" t="s">
        <v>34</v>
      </c>
      <c r="O12" s="78" t="s">
        <v>30</v>
      </c>
      <c r="P12" s="90" t="s">
        <v>35</v>
      </c>
      <c r="Q12" s="98" t="s">
        <v>31</v>
      </c>
      <c r="R12" s="98" t="s">
        <v>32</v>
      </c>
      <c r="S12" s="99" t="s">
        <v>36</v>
      </c>
      <c r="T12" s="99" t="s">
        <v>37</v>
      </c>
      <c r="U12" s="105" t="s">
        <v>243</v>
      </c>
      <c r="V12" s="102" t="s">
        <v>244</v>
      </c>
      <c r="W12" s="32" t="str">
        <f t="shared" ref="W12:W14" si="7">IF(AND(A12="celkem ks:",B12&gt;0,C12="vzorek ks:"),B12,"")</f>
        <v/>
      </c>
      <c r="X12" s="32" t="str">
        <f t="shared" si="4"/>
        <v/>
      </c>
      <c r="Y12" s="41">
        <f t="shared" si="5"/>
        <v>9103.4699999999993</v>
      </c>
      <c r="Z12" s="35" t="str">
        <f t="shared" si="6"/>
        <v>Kunická</v>
      </c>
    </row>
    <row r="13" spans="1:28" x14ac:dyDescent="0.2">
      <c r="A13" s="68" t="s">
        <v>156</v>
      </c>
      <c r="B13" s="69"/>
      <c r="C13" s="21">
        <v>2187500</v>
      </c>
      <c r="D13" s="74" t="s">
        <v>40</v>
      </c>
      <c r="E13" s="74" t="s">
        <v>40</v>
      </c>
      <c r="F13" s="75" t="s">
        <v>40</v>
      </c>
      <c r="G13" s="75"/>
      <c r="H13" s="95"/>
      <c r="I13" s="100" t="s">
        <v>25</v>
      </c>
      <c r="J13" s="100" t="s">
        <v>26</v>
      </c>
      <c r="K13" s="100" t="s">
        <v>27</v>
      </c>
      <c r="L13" s="100" t="s">
        <v>28</v>
      </c>
      <c r="M13" s="100" t="s">
        <v>29</v>
      </c>
      <c r="N13" s="91" t="s">
        <v>34</v>
      </c>
      <c r="O13" s="79" t="s">
        <v>30</v>
      </c>
      <c r="P13" s="91" t="s">
        <v>35</v>
      </c>
      <c r="Q13" s="100" t="s">
        <v>31</v>
      </c>
      <c r="R13" s="100" t="s">
        <v>32</v>
      </c>
      <c r="S13" s="101" t="s">
        <v>36</v>
      </c>
      <c r="T13" s="101" t="s">
        <v>37</v>
      </c>
      <c r="U13" s="106" t="s">
        <v>243</v>
      </c>
      <c r="V13" s="102" t="s">
        <v>244</v>
      </c>
      <c r="W13" s="32" t="str">
        <f t="shared" si="7"/>
        <v/>
      </c>
      <c r="X13" s="32" t="str">
        <f t="shared" si="4"/>
        <v/>
      </c>
      <c r="Y13" s="41">
        <f t="shared" si="5"/>
        <v>2187500</v>
      </c>
      <c r="Z13" s="35" t="str">
        <f t="shared" si="6"/>
        <v>Kunická</v>
      </c>
    </row>
    <row r="14" spans="1:28" x14ac:dyDescent="0.2">
      <c r="A14" s="4" t="s">
        <v>5</v>
      </c>
      <c r="C14" s="17">
        <f>SUM(C12:C13)</f>
        <v>2196603.4700000002</v>
      </c>
      <c r="U14" s="17">
        <f>SUM(U12:U13)</f>
        <v>0</v>
      </c>
      <c r="W14" s="33" t="str">
        <f t="shared" si="7"/>
        <v/>
      </c>
      <c r="X14" s="33" t="str">
        <f t="shared" si="4"/>
        <v/>
      </c>
      <c r="Y14" s="35" t="str">
        <f t="shared" si="5"/>
        <v/>
      </c>
      <c r="Z14" s="35" t="str">
        <f t="shared" si="6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8 H12:H13" xr:uid="{D68A9FDA-1455-4274-AF46-9C54EE6B2CA2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&amp;R54x</oddHeader>
    <oddFooter>&amp;C&amp;P&amp;R© FIZA, a.s., 2024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EB14-01BE-4B30-97B9-42CFC43EC992}">
  <sheetPr>
    <pageSetUpPr fitToPage="1"/>
  </sheetPr>
  <dimension ref="A1:AB70"/>
  <sheetViews>
    <sheetView zoomScaleNormal="100" zoomScalePageLayoutView="75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U44" sqref="U44"/>
    </sheetView>
  </sheetViews>
  <sheetFormatPr defaultColWidth="9.28515625" defaultRowHeight="12.75" x14ac:dyDescent="0.2"/>
  <cols>
    <col min="1" max="1" width="20.5703125" style="4" customWidth="1"/>
    <col min="2" max="2" width="11.7109375" style="6" customWidth="1"/>
    <col min="3" max="3" width="17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8.85546875" style="17" bestFit="1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tr">
        <f>'sklady (A)'!A1</f>
        <v>Období 1 - 12/2023</v>
      </c>
      <c r="B1" s="82"/>
      <c r="C1" s="82"/>
      <c r="D1" s="52"/>
      <c r="E1" s="52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81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21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COUNT(Z7:Z1975)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21</v>
      </c>
      <c r="G4" s="121" t="s">
        <v>22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SUM(W6:W1975)</f>
        <v>24601</v>
      </c>
      <c r="X5" s="30">
        <f>D6+D40+D44</f>
        <v>57</v>
      </c>
      <c r="Y5" s="39">
        <f>SUM(Y6:Y1975)</f>
        <v>4808593052.54</v>
      </c>
      <c r="Z5" s="39">
        <f>SUM(Z6:Z1975)</f>
        <v>0</v>
      </c>
      <c r="AA5" s="5"/>
      <c r="AB5" s="66" t="s">
        <v>38</v>
      </c>
    </row>
    <row r="6" spans="1:28" ht="52.5" customHeight="1" thickTop="1" x14ac:dyDescent="0.2">
      <c r="A6" s="11" t="s">
        <v>4</v>
      </c>
      <c r="B6" s="96">
        <v>16610</v>
      </c>
      <c r="C6" s="13" t="s">
        <v>3</v>
      </c>
      <c r="D6" s="96">
        <v>31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104" t="s">
        <v>262</v>
      </c>
      <c r="V6" s="51" t="s">
        <v>157</v>
      </c>
      <c r="W6" s="31">
        <f>IF(AND(A6="celkem ks:",B6&gt;0,C6="vzorek ks:"),B6,"")</f>
        <v>16610</v>
      </c>
      <c r="X6" s="31">
        <f>D6</f>
        <v>31</v>
      </c>
      <c r="Y6" s="40" t="str">
        <f t="shared" ref="Y6:Y43" si="0">IF(OR(C6="",C6&lt;=0,A6="Suma:",A6="celkem ks:"),"",C6)</f>
        <v/>
      </c>
      <c r="Z6" s="40" t="str">
        <f t="shared" ref="Z6:Z43" si="1">IF(OR(U6="",U6&lt;=0,A6="Suma:",A6="celkem ks:"),"",U6)</f>
        <v/>
      </c>
      <c r="AA6" s="5"/>
    </row>
    <row r="7" spans="1:28" x14ac:dyDescent="0.2">
      <c r="A7" s="64" t="s">
        <v>160</v>
      </c>
      <c r="B7" s="63"/>
      <c r="C7" s="50">
        <v>1500</v>
      </c>
      <c r="D7" s="72"/>
      <c r="E7" s="72"/>
      <c r="F7" s="73"/>
      <c r="G7" s="73"/>
      <c r="H7" s="94"/>
      <c r="I7" s="61" t="s">
        <v>25</v>
      </c>
      <c r="J7" s="58" t="s">
        <v>26</v>
      </c>
      <c r="K7" s="58" t="s">
        <v>27</v>
      </c>
      <c r="L7" s="58" t="s">
        <v>28</v>
      </c>
      <c r="M7" s="58" t="s">
        <v>29</v>
      </c>
      <c r="N7" s="62" t="s">
        <v>34</v>
      </c>
      <c r="O7" s="58" t="s">
        <v>30</v>
      </c>
      <c r="P7" s="62" t="s">
        <v>35</v>
      </c>
      <c r="Q7" s="58" t="s">
        <v>31</v>
      </c>
      <c r="R7" s="58" t="s">
        <v>32</v>
      </c>
      <c r="S7" s="62" t="s">
        <v>36</v>
      </c>
      <c r="T7" s="62" t="s">
        <v>37</v>
      </c>
      <c r="U7" s="105" t="s">
        <v>253</v>
      </c>
      <c r="V7" s="108" t="s">
        <v>244</v>
      </c>
      <c r="W7" s="32" t="str">
        <f>IF(AND(A7="celkem ks:",B7&gt;0,C7="vzorek ks:"),B7,"")</f>
        <v/>
      </c>
      <c r="X7" s="32" t="str">
        <f t="shared" ref="X7:X43" si="2">IF(AND(A7="celkem ks:",B7&gt;0,C7="vzorek ks:",U7&gt;0),U7,"")</f>
        <v/>
      </c>
      <c r="Y7" s="41">
        <f t="shared" si="0"/>
        <v>1500</v>
      </c>
      <c r="Z7" s="35" t="str">
        <f t="shared" si="1"/>
        <v>Přikrylová</v>
      </c>
    </row>
    <row r="8" spans="1:28" x14ac:dyDescent="0.2">
      <c r="A8" s="64" t="s">
        <v>161</v>
      </c>
      <c r="B8" s="63"/>
      <c r="C8" s="50">
        <v>330001389</v>
      </c>
      <c r="D8" s="72"/>
      <c r="E8" s="72"/>
      <c r="F8" s="73"/>
      <c r="G8" s="73"/>
      <c r="H8" s="94"/>
      <c r="I8" s="61" t="s">
        <v>25</v>
      </c>
      <c r="J8" s="58" t="s">
        <v>26</v>
      </c>
      <c r="K8" s="58" t="s">
        <v>27</v>
      </c>
      <c r="L8" s="58" t="s">
        <v>28</v>
      </c>
      <c r="M8" s="58" t="s">
        <v>29</v>
      </c>
      <c r="N8" s="62" t="s">
        <v>34</v>
      </c>
      <c r="O8" s="58" t="s">
        <v>30</v>
      </c>
      <c r="P8" s="62" t="s">
        <v>35</v>
      </c>
      <c r="Q8" s="58" t="s">
        <v>31</v>
      </c>
      <c r="R8" s="58" t="s">
        <v>32</v>
      </c>
      <c r="S8" s="62" t="s">
        <v>36</v>
      </c>
      <c r="T8" s="62" t="s">
        <v>37</v>
      </c>
      <c r="U8" s="105" t="s">
        <v>253</v>
      </c>
      <c r="V8" s="108" t="s">
        <v>244</v>
      </c>
      <c r="W8" s="32" t="str">
        <f t="shared" ref="W8:W32" si="3">IF(AND(A8="celkem ks:",B8&gt;0,C8="vzorek ks:"),B8,"")</f>
        <v/>
      </c>
      <c r="X8" s="32" t="str">
        <f t="shared" ref="X8:X32" si="4">IF(AND(A8="celkem ks:",B8&gt;0,C8="vzorek ks:",U8&gt;0),U8,"")</f>
        <v/>
      </c>
      <c r="Y8" s="41">
        <f t="shared" ref="Y8:Y32" si="5">IF(OR(C8="",C8&lt;=0,A8="Suma:",A8="celkem ks:"),"",C8)</f>
        <v>330001389</v>
      </c>
      <c r="Z8" s="35" t="str">
        <f t="shared" ref="Z8:Z32" si="6">IF(OR(U8="",U8&lt;=0,A8="Suma:",A8="celkem ks:"),"",U8)</f>
        <v>Přikrylová</v>
      </c>
    </row>
    <row r="9" spans="1:28" x14ac:dyDescent="0.2">
      <c r="A9" s="64" t="s">
        <v>162</v>
      </c>
      <c r="B9" s="63"/>
      <c r="C9" s="50">
        <v>330001389.00000012</v>
      </c>
      <c r="D9" s="72"/>
      <c r="E9" s="72"/>
      <c r="F9" s="73"/>
      <c r="G9" s="73"/>
      <c r="H9" s="94"/>
      <c r="I9" s="61" t="s">
        <v>25</v>
      </c>
      <c r="J9" s="58" t="s">
        <v>26</v>
      </c>
      <c r="K9" s="58" t="s">
        <v>27</v>
      </c>
      <c r="L9" s="58" t="s">
        <v>28</v>
      </c>
      <c r="M9" s="58" t="s">
        <v>29</v>
      </c>
      <c r="N9" s="62" t="s">
        <v>34</v>
      </c>
      <c r="O9" s="58" t="s">
        <v>30</v>
      </c>
      <c r="P9" s="62" t="s">
        <v>35</v>
      </c>
      <c r="Q9" s="58" t="s">
        <v>31</v>
      </c>
      <c r="R9" s="58" t="s">
        <v>32</v>
      </c>
      <c r="S9" s="62" t="s">
        <v>36</v>
      </c>
      <c r="T9" s="62" t="s">
        <v>37</v>
      </c>
      <c r="U9" s="105" t="s">
        <v>253</v>
      </c>
      <c r="V9" s="108" t="s">
        <v>244</v>
      </c>
      <c r="W9" s="32" t="str">
        <f t="shared" ref="W9" si="7">IF(AND(A9="celkem ks:",B9&gt;0,C9="vzorek ks:"),B9,"")</f>
        <v/>
      </c>
      <c r="X9" s="32" t="str">
        <f t="shared" ref="X9" si="8">IF(AND(A9="celkem ks:",B9&gt;0,C9="vzorek ks:",U9&gt;0),U9,"")</f>
        <v/>
      </c>
      <c r="Y9" s="41">
        <f t="shared" ref="Y9" si="9">IF(OR(C9="",C9&lt;=0,A9="Suma:",A9="celkem ks:"),"",C9)</f>
        <v>330001389.00000012</v>
      </c>
      <c r="Z9" s="35" t="str">
        <f t="shared" ref="Z9" si="10">IF(OR(U9="",U9&lt;=0,A9="Suma:",A9="celkem ks:"),"",U9)</f>
        <v>Přikrylová</v>
      </c>
    </row>
    <row r="10" spans="1:28" x14ac:dyDescent="0.2">
      <c r="A10" s="64" t="s">
        <v>163</v>
      </c>
      <c r="B10" s="63"/>
      <c r="C10" s="50">
        <v>330001389.00000012</v>
      </c>
      <c r="D10" s="72"/>
      <c r="E10" s="72"/>
      <c r="F10" s="73"/>
      <c r="G10" s="73"/>
      <c r="H10" s="94"/>
      <c r="I10" s="61" t="s">
        <v>25</v>
      </c>
      <c r="J10" s="58" t="s">
        <v>26</v>
      </c>
      <c r="K10" s="58" t="s">
        <v>27</v>
      </c>
      <c r="L10" s="58" t="s">
        <v>28</v>
      </c>
      <c r="M10" s="58" t="s">
        <v>29</v>
      </c>
      <c r="N10" s="62" t="s">
        <v>34</v>
      </c>
      <c r="O10" s="58" t="s">
        <v>30</v>
      </c>
      <c r="P10" s="62" t="s">
        <v>35</v>
      </c>
      <c r="Q10" s="58" t="s">
        <v>31</v>
      </c>
      <c r="R10" s="58" t="s">
        <v>32</v>
      </c>
      <c r="S10" s="62" t="s">
        <v>36</v>
      </c>
      <c r="T10" s="62" t="s">
        <v>37</v>
      </c>
      <c r="U10" s="105" t="s">
        <v>253</v>
      </c>
      <c r="V10" s="108" t="s">
        <v>244</v>
      </c>
      <c r="W10" s="32" t="str">
        <f t="shared" si="3"/>
        <v/>
      </c>
      <c r="X10" s="32" t="str">
        <f t="shared" si="4"/>
        <v/>
      </c>
      <c r="Y10" s="41">
        <f t="shared" si="5"/>
        <v>330001389.00000012</v>
      </c>
      <c r="Z10" s="35" t="str">
        <f t="shared" si="6"/>
        <v>Přikrylová</v>
      </c>
    </row>
    <row r="11" spans="1:28" x14ac:dyDescent="0.2">
      <c r="A11" s="64" t="s">
        <v>164</v>
      </c>
      <c r="B11" s="63"/>
      <c r="C11" s="50">
        <v>330001388.99999988</v>
      </c>
      <c r="D11" s="72"/>
      <c r="E11" s="72"/>
      <c r="F11" s="73"/>
      <c r="G11" s="73"/>
      <c r="H11" s="94"/>
      <c r="I11" s="61" t="s">
        <v>25</v>
      </c>
      <c r="J11" s="58" t="s">
        <v>26</v>
      </c>
      <c r="K11" s="58" t="s">
        <v>27</v>
      </c>
      <c r="L11" s="58" t="s">
        <v>28</v>
      </c>
      <c r="M11" s="58" t="s">
        <v>29</v>
      </c>
      <c r="N11" s="62" t="s">
        <v>34</v>
      </c>
      <c r="O11" s="58" t="s">
        <v>30</v>
      </c>
      <c r="P11" s="62" t="s">
        <v>35</v>
      </c>
      <c r="Q11" s="58" t="s">
        <v>31</v>
      </c>
      <c r="R11" s="58" t="s">
        <v>32</v>
      </c>
      <c r="S11" s="62" t="s">
        <v>36</v>
      </c>
      <c r="T11" s="62" t="s">
        <v>37</v>
      </c>
      <c r="U11" s="105" t="s">
        <v>253</v>
      </c>
      <c r="V11" s="108" t="s">
        <v>244</v>
      </c>
      <c r="W11" s="32" t="str">
        <f t="shared" si="3"/>
        <v/>
      </c>
      <c r="X11" s="32" t="str">
        <f t="shared" si="4"/>
        <v/>
      </c>
      <c r="Y11" s="41">
        <f t="shared" si="5"/>
        <v>330001388.99999988</v>
      </c>
      <c r="Z11" s="35" t="str">
        <f t="shared" si="6"/>
        <v>Přikrylová</v>
      </c>
    </row>
    <row r="12" spans="1:28" x14ac:dyDescent="0.2">
      <c r="A12" s="64" t="s">
        <v>165</v>
      </c>
      <c r="B12" s="63"/>
      <c r="C12" s="50">
        <v>330001389</v>
      </c>
      <c r="D12" s="72"/>
      <c r="E12" s="72"/>
      <c r="F12" s="73"/>
      <c r="G12" s="73"/>
      <c r="H12" s="94"/>
      <c r="I12" s="61" t="s">
        <v>25</v>
      </c>
      <c r="J12" s="58" t="s">
        <v>26</v>
      </c>
      <c r="K12" s="58" t="s">
        <v>27</v>
      </c>
      <c r="L12" s="58" t="s">
        <v>28</v>
      </c>
      <c r="M12" s="58" t="s">
        <v>29</v>
      </c>
      <c r="N12" s="62" t="s">
        <v>34</v>
      </c>
      <c r="O12" s="58" t="s">
        <v>30</v>
      </c>
      <c r="P12" s="62" t="s">
        <v>35</v>
      </c>
      <c r="Q12" s="58" t="s">
        <v>31</v>
      </c>
      <c r="R12" s="58" t="s">
        <v>32</v>
      </c>
      <c r="S12" s="62" t="s">
        <v>36</v>
      </c>
      <c r="T12" s="62" t="s">
        <v>37</v>
      </c>
      <c r="U12" s="105" t="s">
        <v>253</v>
      </c>
      <c r="V12" s="108" t="s">
        <v>244</v>
      </c>
      <c r="W12" s="32" t="str">
        <f t="shared" si="3"/>
        <v/>
      </c>
      <c r="X12" s="32" t="str">
        <f t="shared" si="4"/>
        <v/>
      </c>
      <c r="Y12" s="41">
        <f t="shared" si="5"/>
        <v>330001389</v>
      </c>
      <c r="Z12" s="35" t="str">
        <f t="shared" si="6"/>
        <v>Přikrylová</v>
      </c>
    </row>
    <row r="13" spans="1:28" x14ac:dyDescent="0.2">
      <c r="A13" s="64" t="s">
        <v>166</v>
      </c>
      <c r="B13" s="63"/>
      <c r="C13" s="50">
        <v>330001389.00000012</v>
      </c>
      <c r="D13" s="72"/>
      <c r="E13" s="72"/>
      <c r="F13" s="73"/>
      <c r="G13" s="73"/>
      <c r="H13" s="94"/>
      <c r="I13" s="61" t="s">
        <v>25</v>
      </c>
      <c r="J13" s="58" t="s">
        <v>26</v>
      </c>
      <c r="K13" s="58" t="s">
        <v>27</v>
      </c>
      <c r="L13" s="58" t="s">
        <v>28</v>
      </c>
      <c r="M13" s="58" t="s">
        <v>29</v>
      </c>
      <c r="N13" s="62" t="s">
        <v>34</v>
      </c>
      <c r="O13" s="58" t="s">
        <v>30</v>
      </c>
      <c r="P13" s="62" t="s">
        <v>35</v>
      </c>
      <c r="Q13" s="58" t="s">
        <v>31</v>
      </c>
      <c r="R13" s="58" t="s">
        <v>32</v>
      </c>
      <c r="S13" s="62" t="s">
        <v>36</v>
      </c>
      <c r="T13" s="62" t="s">
        <v>37</v>
      </c>
      <c r="U13" s="105" t="s">
        <v>253</v>
      </c>
      <c r="V13" s="108" t="s">
        <v>244</v>
      </c>
      <c r="W13" s="32" t="str">
        <f t="shared" si="3"/>
        <v/>
      </c>
      <c r="X13" s="32" t="str">
        <f t="shared" si="4"/>
        <v/>
      </c>
      <c r="Y13" s="41">
        <f t="shared" si="5"/>
        <v>330001389.00000012</v>
      </c>
      <c r="Z13" s="35" t="str">
        <f t="shared" si="6"/>
        <v>Přikrylová</v>
      </c>
    </row>
    <row r="14" spans="1:28" x14ac:dyDescent="0.2">
      <c r="A14" s="64" t="s">
        <v>167</v>
      </c>
      <c r="B14" s="63"/>
      <c r="C14" s="50">
        <v>330001389.00000012</v>
      </c>
      <c r="D14" s="72"/>
      <c r="E14" s="72"/>
      <c r="F14" s="73"/>
      <c r="G14" s="73"/>
      <c r="H14" s="94"/>
      <c r="I14" s="61" t="s">
        <v>25</v>
      </c>
      <c r="J14" s="58" t="s">
        <v>26</v>
      </c>
      <c r="K14" s="58" t="s">
        <v>27</v>
      </c>
      <c r="L14" s="58" t="s">
        <v>28</v>
      </c>
      <c r="M14" s="58" t="s">
        <v>29</v>
      </c>
      <c r="N14" s="62" t="s">
        <v>34</v>
      </c>
      <c r="O14" s="58" t="s">
        <v>30</v>
      </c>
      <c r="P14" s="62" t="s">
        <v>35</v>
      </c>
      <c r="Q14" s="58" t="s">
        <v>31</v>
      </c>
      <c r="R14" s="58" t="s">
        <v>32</v>
      </c>
      <c r="S14" s="62" t="s">
        <v>36</v>
      </c>
      <c r="T14" s="62" t="s">
        <v>37</v>
      </c>
      <c r="U14" s="105" t="s">
        <v>253</v>
      </c>
      <c r="V14" s="108" t="s">
        <v>244</v>
      </c>
      <c r="W14" s="32" t="str">
        <f t="shared" si="3"/>
        <v/>
      </c>
      <c r="X14" s="32" t="str">
        <f t="shared" si="4"/>
        <v/>
      </c>
      <c r="Y14" s="41">
        <f t="shared" si="5"/>
        <v>330001389.00000012</v>
      </c>
      <c r="Z14" s="35" t="str">
        <f t="shared" si="6"/>
        <v>Přikrylová</v>
      </c>
    </row>
    <row r="15" spans="1:28" x14ac:dyDescent="0.2">
      <c r="A15" s="64" t="s">
        <v>168</v>
      </c>
      <c r="B15" s="63"/>
      <c r="C15" s="50">
        <v>61029599.000000037</v>
      </c>
      <c r="D15" s="72"/>
      <c r="E15" s="72"/>
      <c r="F15" s="73"/>
      <c r="G15" s="73"/>
      <c r="H15" s="94"/>
      <c r="I15" s="61" t="s">
        <v>25</v>
      </c>
      <c r="J15" s="58" t="s">
        <v>26</v>
      </c>
      <c r="K15" s="58" t="s">
        <v>27</v>
      </c>
      <c r="L15" s="58" t="s">
        <v>28</v>
      </c>
      <c r="M15" s="58" t="s">
        <v>29</v>
      </c>
      <c r="N15" s="62" t="s">
        <v>34</v>
      </c>
      <c r="O15" s="58" t="s">
        <v>30</v>
      </c>
      <c r="P15" s="62" t="s">
        <v>35</v>
      </c>
      <c r="Q15" s="58" t="s">
        <v>31</v>
      </c>
      <c r="R15" s="58" t="s">
        <v>32</v>
      </c>
      <c r="S15" s="62" t="s">
        <v>36</v>
      </c>
      <c r="T15" s="62" t="s">
        <v>37</v>
      </c>
      <c r="U15" s="105" t="s">
        <v>253</v>
      </c>
      <c r="V15" s="108" t="s">
        <v>244</v>
      </c>
      <c r="W15" s="32" t="str">
        <f t="shared" si="3"/>
        <v/>
      </c>
      <c r="X15" s="32" t="str">
        <f t="shared" si="4"/>
        <v/>
      </c>
      <c r="Y15" s="41">
        <f t="shared" si="5"/>
        <v>61029599.000000037</v>
      </c>
      <c r="Z15" s="35" t="str">
        <f t="shared" si="6"/>
        <v>Přikrylová</v>
      </c>
    </row>
    <row r="16" spans="1:28" x14ac:dyDescent="0.2">
      <c r="A16" s="64" t="s">
        <v>169</v>
      </c>
      <c r="B16" s="63"/>
      <c r="C16" s="50">
        <v>26814729.000000011</v>
      </c>
      <c r="D16" s="72"/>
      <c r="E16" s="72"/>
      <c r="F16" s="73"/>
      <c r="G16" s="73"/>
      <c r="H16" s="94"/>
      <c r="I16" s="61" t="s">
        <v>25</v>
      </c>
      <c r="J16" s="58" t="s">
        <v>26</v>
      </c>
      <c r="K16" s="58" t="s">
        <v>27</v>
      </c>
      <c r="L16" s="58" t="s">
        <v>28</v>
      </c>
      <c r="M16" s="58" t="s">
        <v>29</v>
      </c>
      <c r="N16" s="62" t="s">
        <v>34</v>
      </c>
      <c r="O16" s="58" t="s">
        <v>30</v>
      </c>
      <c r="P16" s="62" t="s">
        <v>35</v>
      </c>
      <c r="Q16" s="58" t="s">
        <v>31</v>
      </c>
      <c r="R16" s="58" t="s">
        <v>32</v>
      </c>
      <c r="S16" s="62" t="s">
        <v>36</v>
      </c>
      <c r="T16" s="62" t="s">
        <v>37</v>
      </c>
      <c r="U16" s="105" t="s">
        <v>253</v>
      </c>
      <c r="V16" s="108" t="s">
        <v>244</v>
      </c>
      <c r="W16" s="32" t="str">
        <f t="shared" si="3"/>
        <v/>
      </c>
      <c r="X16" s="32" t="str">
        <f t="shared" si="4"/>
        <v/>
      </c>
      <c r="Y16" s="41">
        <f t="shared" si="5"/>
        <v>26814729.000000011</v>
      </c>
      <c r="Z16" s="35" t="str">
        <f t="shared" si="6"/>
        <v>Přikrylová</v>
      </c>
    </row>
    <row r="17" spans="1:26" x14ac:dyDescent="0.2">
      <c r="A17" s="64" t="s">
        <v>170</v>
      </c>
      <c r="B17" s="63"/>
      <c r="C17" s="50">
        <v>221423000</v>
      </c>
      <c r="D17" s="72"/>
      <c r="E17" s="72"/>
      <c r="F17" s="73"/>
      <c r="G17" s="73"/>
      <c r="H17" s="94"/>
      <c r="I17" s="61" t="s">
        <v>25</v>
      </c>
      <c r="J17" s="58" t="s">
        <v>26</v>
      </c>
      <c r="K17" s="58" t="s">
        <v>27</v>
      </c>
      <c r="L17" s="58" t="s">
        <v>28</v>
      </c>
      <c r="M17" s="58" t="s">
        <v>29</v>
      </c>
      <c r="N17" s="62" t="s">
        <v>34</v>
      </c>
      <c r="O17" s="58" t="s">
        <v>30</v>
      </c>
      <c r="P17" s="62" t="s">
        <v>35</v>
      </c>
      <c r="Q17" s="58" t="s">
        <v>31</v>
      </c>
      <c r="R17" s="58" t="s">
        <v>32</v>
      </c>
      <c r="S17" s="62" t="s">
        <v>36</v>
      </c>
      <c r="T17" s="62" t="s">
        <v>37</v>
      </c>
      <c r="U17" s="105" t="s">
        <v>253</v>
      </c>
      <c r="V17" s="108" t="s">
        <v>244</v>
      </c>
      <c r="W17" s="32" t="str">
        <f t="shared" si="3"/>
        <v/>
      </c>
      <c r="X17" s="32" t="str">
        <f t="shared" si="4"/>
        <v/>
      </c>
      <c r="Y17" s="41">
        <f t="shared" si="5"/>
        <v>221423000</v>
      </c>
      <c r="Z17" s="35" t="str">
        <f t="shared" si="6"/>
        <v>Přikrylová</v>
      </c>
    </row>
    <row r="18" spans="1:26" x14ac:dyDescent="0.2">
      <c r="A18" s="64" t="s">
        <v>171</v>
      </c>
      <c r="B18" s="63"/>
      <c r="C18" s="50">
        <v>67406901.999999955</v>
      </c>
      <c r="D18" s="72"/>
      <c r="E18" s="72"/>
      <c r="F18" s="73"/>
      <c r="G18" s="73"/>
      <c r="H18" s="94"/>
      <c r="I18" s="61" t="s">
        <v>25</v>
      </c>
      <c r="J18" s="58" t="s">
        <v>26</v>
      </c>
      <c r="K18" s="58" t="s">
        <v>27</v>
      </c>
      <c r="L18" s="58" t="s">
        <v>28</v>
      </c>
      <c r="M18" s="58" t="s">
        <v>29</v>
      </c>
      <c r="N18" s="62" t="s">
        <v>34</v>
      </c>
      <c r="O18" s="58" t="s">
        <v>30</v>
      </c>
      <c r="P18" s="62" t="s">
        <v>35</v>
      </c>
      <c r="Q18" s="58" t="s">
        <v>31</v>
      </c>
      <c r="R18" s="58" t="s">
        <v>32</v>
      </c>
      <c r="S18" s="62" t="s">
        <v>36</v>
      </c>
      <c r="T18" s="62" t="s">
        <v>37</v>
      </c>
      <c r="U18" s="105" t="s">
        <v>253</v>
      </c>
      <c r="V18" s="108" t="s">
        <v>244</v>
      </c>
      <c r="W18" s="32" t="str">
        <f t="shared" si="3"/>
        <v/>
      </c>
      <c r="X18" s="32" t="str">
        <f t="shared" si="4"/>
        <v/>
      </c>
      <c r="Y18" s="41">
        <f t="shared" si="5"/>
        <v>67406901.999999955</v>
      </c>
      <c r="Z18" s="35" t="str">
        <f t="shared" si="6"/>
        <v>Přikrylová</v>
      </c>
    </row>
    <row r="19" spans="1:26" x14ac:dyDescent="0.2">
      <c r="A19" s="64" t="s">
        <v>172</v>
      </c>
      <c r="B19" s="63"/>
      <c r="C19" s="50">
        <v>26814728.999999981</v>
      </c>
      <c r="D19" s="72"/>
      <c r="E19" s="72"/>
      <c r="F19" s="73"/>
      <c r="G19" s="73"/>
      <c r="H19" s="94"/>
      <c r="I19" s="61" t="s">
        <v>25</v>
      </c>
      <c r="J19" s="58" t="s">
        <v>26</v>
      </c>
      <c r="K19" s="58" t="s">
        <v>27</v>
      </c>
      <c r="L19" s="58" t="s">
        <v>28</v>
      </c>
      <c r="M19" s="58" t="s">
        <v>29</v>
      </c>
      <c r="N19" s="62" t="s">
        <v>34</v>
      </c>
      <c r="O19" s="58" t="s">
        <v>30</v>
      </c>
      <c r="P19" s="62" t="s">
        <v>35</v>
      </c>
      <c r="Q19" s="58" t="s">
        <v>31</v>
      </c>
      <c r="R19" s="58" t="s">
        <v>32</v>
      </c>
      <c r="S19" s="62" t="s">
        <v>36</v>
      </c>
      <c r="T19" s="62" t="s">
        <v>37</v>
      </c>
      <c r="U19" s="105" t="s">
        <v>253</v>
      </c>
      <c r="V19" s="108" t="s">
        <v>244</v>
      </c>
      <c r="W19" s="32" t="str">
        <f t="shared" si="3"/>
        <v/>
      </c>
      <c r="X19" s="32" t="str">
        <f t="shared" si="4"/>
        <v/>
      </c>
      <c r="Y19" s="41">
        <f t="shared" si="5"/>
        <v>26814728.999999981</v>
      </c>
      <c r="Z19" s="35" t="str">
        <f t="shared" si="6"/>
        <v>Přikrylová</v>
      </c>
    </row>
    <row r="20" spans="1:26" x14ac:dyDescent="0.2">
      <c r="A20" s="64" t="s">
        <v>173</v>
      </c>
      <c r="B20" s="63"/>
      <c r="C20" s="50">
        <v>67406902.000000015</v>
      </c>
      <c r="D20" s="72"/>
      <c r="E20" s="72"/>
      <c r="F20" s="73"/>
      <c r="G20" s="73"/>
      <c r="H20" s="94"/>
      <c r="I20" s="61" t="s">
        <v>25</v>
      </c>
      <c r="J20" s="58" t="s">
        <v>26</v>
      </c>
      <c r="K20" s="58" t="s">
        <v>27</v>
      </c>
      <c r="L20" s="58" t="s">
        <v>28</v>
      </c>
      <c r="M20" s="58" t="s">
        <v>29</v>
      </c>
      <c r="N20" s="62" t="s">
        <v>34</v>
      </c>
      <c r="O20" s="58" t="s">
        <v>30</v>
      </c>
      <c r="P20" s="62" t="s">
        <v>35</v>
      </c>
      <c r="Q20" s="58" t="s">
        <v>31</v>
      </c>
      <c r="R20" s="58" t="s">
        <v>32</v>
      </c>
      <c r="S20" s="62" t="s">
        <v>36</v>
      </c>
      <c r="T20" s="62" t="s">
        <v>37</v>
      </c>
      <c r="U20" s="105" t="s">
        <v>253</v>
      </c>
      <c r="V20" s="108" t="s">
        <v>244</v>
      </c>
      <c r="W20" s="32" t="str">
        <f t="shared" si="3"/>
        <v/>
      </c>
      <c r="X20" s="32" t="str">
        <f t="shared" si="4"/>
        <v/>
      </c>
      <c r="Y20" s="41">
        <f t="shared" si="5"/>
        <v>67406902.000000015</v>
      </c>
      <c r="Z20" s="35" t="str">
        <f t="shared" si="6"/>
        <v>Přikrylová</v>
      </c>
    </row>
    <row r="21" spans="1:26" x14ac:dyDescent="0.2">
      <c r="A21" s="64" t="s">
        <v>174</v>
      </c>
      <c r="B21" s="63"/>
      <c r="C21" s="50">
        <v>94894000</v>
      </c>
      <c r="D21" s="72"/>
      <c r="E21" s="72"/>
      <c r="F21" s="73"/>
      <c r="G21" s="73"/>
      <c r="H21" s="94"/>
      <c r="I21" s="61" t="s">
        <v>25</v>
      </c>
      <c r="J21" s="58" t="s">
        <v>26</v>
      </c>
      <c r="K21" s="58" t="s">
        <v>27</v>
      </c>
      <c r="L21" s="58" t="s">
        <v>28</v>
      </c>
      <c r="M21" s="58" t="s">
        <v>29</v>
      </c>
      <c r="N21" s="62" t="s">
        <v>34</v>
      </c>
      <c r="O21" s="58" t="s">
        <v>30</v>
      </c>
      <c r="P21" s="62" t="s">
        <v>35</v>
      </c>
      <c r="Q21" s="58" t="s">
        <v>31</v>
      </c>
      <c r="R21" s="58" t="s">
        <v>32</v>
      </c>
      <c r="S21" s="62" t="s">
        <v>36</v>
      </c>
      <c r="T21" s="62" t="s">
        <v>37</v>
      </c>
      <c r="U21" s="105" t="s">
        <v>253</v>
      </c>
      <c r="V21" s="108" t="s">
        <v>244</v>
      </c>
      <c r="W21" s="32" t="str">
        <f t="shared" si="3"/>
        <v/>
      </c>
      <c r="X21" s="32" t="str">
        <f t="shared" si="4"/>
        <v/>
      </c>
      <c r="Y21" s="41">
        <f t="shared" si="5"/>
        <v>94894000</v>
      </c>
      <c r="Z21" s="35" t="str">
        <f t="shared" si="6"/>
        <v>Přikrylová</v>
      </c>
    </row>
    <row r="22" spans="1:26" x14ac:dyDescent="0.2">
      <c r="A22" s="64" t="s">
        <v>175</v>
      </c>
      <c r="B22" s="63"/>
      <c r="C22" s="50">
        <v>221422999.99999991</v>
      </c>
      <c r="D22" s="72"/>
      <c r="E22" s="72"/>
      <c r="F22" s="73"/>
      <c r="G22" s="73"/>
      <c r="H22" s="94"/>
      <c r="I22" s="61" t="s">
        <v>25</v>
      </c>
      <c r="J22" s="58" t="s">
        <v>26</v>
      </c>
      <c r="K22" s="58" t="s">
        <v>27</v>
      </c>
      <c r="L22" s="58" t="s">
        <v>28</v>
      </c>
      <c r="M22" s="58" t="s">
        <v>29</v>
      </c>
      <c r="N22" s="62" t="s">
        <v>34</v>
      </c>
      <c r="O22" s="58" t="s">
        <v>30</v>
      </c>
      <c r="P22" s="62" t="s">
        <v>35</v>
      </c>
      <c r="Q22" s="58" t="s">
        <v>31</v>
      </c>
      <c r="R22" s="58" t="s">
        <v>32</v>
      </c>
      <c r="S22" s="62" t="s">
        <v>36</v>
      </c>
      <c r="T22" s="62" t="s">
        <v>37</v>
      </c>
      <c r="U22" s="105" t="s">
        <v>253</v>
      </c>
      <c r="V22" s="108" t="s">
        <v>244</v>
      </c>
      <c r="W22" s="32" t="str">
        <f t="shared" si="3"/>
        <v/>
      </c>
      <c r="X22" s="32" t="str">
        <f t="shared" si="4"/>
        <v/>
      </c>
      <c r="Y22" s="41">
        <f t="shared" si="5"/>
        <v>221422999.99999991</v>
      </c>
      <c r="Z22" s="35" t="str">
        <f t="shared" si="6"/>
        <v>Přikrylová</v>
      </c>
    </row>
    <row r="23" spans="1:26" x14ac:dyDescent="0.2">
      <c r="A23" s="64" t="s">
        <v>176</v>
      </c>
      <c r="B23" s="63"/>
      <c r="C23" s="50">
        <v>25739000</v>
      </c>
      <c r="D23" s="72"/>
      <c r="E23" s="72"/>
      <c r="F23" s="73"/>
      <c r="G23" s="73"/>
      <c r="H23" s="94"/>
      <c r="I23" s="61" t="s">
        <v>25</v>
      </c>
      <c r="J23" s="58" t="s">
        <v>26</v>
      </c>
      <c r="K23" s="58" t="s">
        <v>27</v>
      </c>
      <c r="L23" s="58" t="s">
        <v>28</v>
      </c>
      <c r="M23" s="58" t="s">
        <v>29</v>
      </c>
      <c r="N23" s="62" t="s">
        <v>34</v>
      </c>
      <c r="O23" s="58" t="s">
        <v>30</v>
      </c>
      <c r="P23" s="62" t="s">
        <v>35</v>
      </c>
      <c r="Q23" s="58" t="s">
        <v>31</v>
      </c>
      <c r="R23" s="58" t="s">
        <v>32</v>
      </c>
      <c r="S23" s="62" t="s">
        <v>36</v>
      </c>
      <c r="T23" s="62" t="s">
        <v>37</v>
      </c>
      <c r="U23" s="105" t="s">
        <v>253</v>
      </c>
      <c r="V23" s="108" t="s">
        <v>244</v>
      </c>
      <c r="W23" s="32" t="str">
        <f t="shared" si="3"/>
        <v/>
      </c>
      <c r="X23" s="32" t="str">
        <f t="shared" si="4"/>
        <v/>
      </c>
      <c r="Y23" s="41">
        <f t="shared" si="5"/>
        <v>25739000</v>
      </c>
      <c r="Z23" s="35" t="str">
        <f t="shared" si="6"/>
        <v>Přikrylová</v>
      </c>
    </row>
    <row r="24" spans="1:26" x14ac:dyDescent="0.2">
      <c r="A24" s="64" t="s">
        <v>177</v>
      </c>
      <c r="B24" s="63"/>
      <c r="C24" s="50">
        <v>221423000</v>
      </c>
      <c r="D24" s="72"/>
      <c r="E24" s="72"/>
      <c r="F24" s="73"/>
      <c r="G24" s="73"/>
      <c r="H24" s="94"/>
      <c r="I24" s="61" t="s">
        <v>25</v>
      </c>
      <c r="J24" s="58" t="s">
        <v>26</v>
      </c>
      <c r="K24" s="58" t="s">
        <v>27</v>
      </c>
      <c r="L24" s="58" t="s">
        <v>28</v>
      </c>
      <c r="M24" s="58" t="s">
        <v>29</v>
      </c>
      <c r="N24" s="62" t="s">
        <v>34</v>
      </c>
      <c r="O24" s="58" t="s">
        <v>30</v>
      </c>
      <c r="P24" s="62" t="s">
        <v>35</v>
      </c>
      <c r="Q24" s="58" t="s">
        <v>31</v>
      </c>
      <c r="R24" s="58" t="s">
        <v>32</v>
      </c>
      <c r="S24" s="62" t="s">
        <v>36</v>
      </c>
      <c r="T24" s="62" t="s">
        <v>37</v>
      </c>
      <c r="U24" s="105" t="s">
        <v>253</v>
      </c>
      <c r="V24" s="108" t="s">
        <v>244</v>
      </c>
      <c r="W24" s="32" t="str">
        <f t="shared" si="3"/>
        <v/>
      </c>
      <c r="X24" s="32" t="str">
        <f t="shared" si="4"/>
        <v/>
      </c>
      <c r="Y24" s="41">
        <f t="shared" si="5"/>
        <v>221423000</v>
      </c>
      <c r="Z24" s="35" t="str">
        <f t="shared" si="6"/>
        <v>Přikrylová</v>
      </c>
    </row>
    <row r="25" spans="1:26" x14ac:dyDescent="0.2">
      <c r="A25" s="64" t="s">
        <v>178</v>
      </c>
      <c r="B25" s="63"/>
      <c r="C25" s="50">
        <v>221423000.00000009</v>
      </c>
      <c r="D25" s="72"/>
      <c r="E25" s="72"/>
      <c r="F25" s="73"/>
      <c r="G25" s="73"/>
      <c r="H25" s="94"/>
      <c r="I25" s="61" t="s">
        <v>25</v>
      </c>
      <c r="J25" s="58" t="s">
        <v>26</v>
      </c>
      <c r="K25" s="58" t="s">
        <v>27</v>
      </c>
      <c r="L25" s="58" t="s">
        <v>28</v>
      </c>
      <c r="M25" s="58" t="s">
        <v>29</v>
      </c>
      <c r="N25" s="62" t="s">
        <v>34</v>
      </c>
      <c r="O25" s="58" t="s">
        <v>30</v>
      </c>
      <c r="P25" s="62" t="s">
        <v>35</v>
      </c>
      <c r="Q25" s="58" t="s">
        <v>31</v>
      </c>
      <c r="R25" s="58" t="s">
        <v>32</v>
      </c>
      <c r="S25" s="62" t="s">
        <v>36</v>
      </c>
      <c r="T25" s="62" t="s">
        <v>37</v>
      </c>
      <c r="U25" s="105" t="s">
        <v>253</v>
      </c>
      <c r="V25" s="108" t="s">
        <v>244</v>
      </c>
      <c r="W25" s="32" t="str">
        <f t="shared" si="3"/>
        <v/>
      </c>
      <c r="X25" s="32" t="str">
        <f t="shared" si="4"/>
        <v/>
      </c>
      <c r="Y25" s="41">
        <f t="shared" si="5"/>
        <v>221423000.00000009</v>
      </c>
      <c r="Z25" s="35" t="str">
        <f t="shared" si="6"/>
        <v>Přikrylová</v>
      </c>
    </row>
    <row r="26" spans="1:26" x14ac:dyDescent="0.2">
      <c r="A26" s="64" t="s">
        <v>179</v>
      </c>
      <c r="B26" s="63"/>
      <c r="C26" s="50">
        <v>114894000</v>
      </c>
      <c r="D26" s="72"/>
      <c r="E26" s="72"/>
      <c r="F26" s="73"/>
      <c r="G26" s="73"/>
      <c r="H26" s="94"/>
      <c r="I26" s="61" t="s">
        <v>25</v>
      </c>
      <c r="J26" s="58" t="s">
        <v>26</v>
      </c>
      <c r="K26" s="58" t="s">
        <v>27</v>
      </c>
      <c r="L26" s="58" t="s">
        <v>28</v>
      </c>
      <c r="M26" s="58" t="s">
        <v>29</v>
      </c>
      <c r="N26" s="62" t="s">
        <v>34</v>
      </c>
      <c r="O26" s="58" t="s">
        <v>30</v>
      </c>
      <c r="P26" s="62" t="s">
        <v>35</v>
      </c>
      <c r="Q26" s="58" t="s">
        <v>31</v>
      </c>
      <c r="R26" s="58" t="s">
        <v>32</v>
      </c>
      <c r="S26" s="62" t="s">
        <v>36</v>
      </c>
      <c r="T26" s="62" t="s">
        <v>37</v>
      </c>
      <c r="U26" s="105" t="s">
        <v>253</v>
      </c>
      <c r="V26" s="108" t="s">
        <v>244</v>
      </c>
      <c r="W26" s="32" t="str">
        <f t="shared" si="3"/>
        <v/>
      </c>
      <c r="X26" s="32" t="str">
        <f t="shared" si="4"/>
        <v/>
      </c>
      <c r="Y26" s="41">
        <f t="shared" si="5"/>
        <v>114894000</v>
      </c>
      <c r="Z26" s="35" t="str">
        <f t="shared" si="6"/>
        <v>Přikrylová</v>
      </c>
    </row>
    <row r="27" spans="1:26" x14ac:dyDescent="0.2">
      <c r="A27" s="64" t="s">
        <v>180</v>
      </c>
      <c r="B27" s="63"/>
      <c r="C27" s="50">
        <v>221422999.99999979</v>
      </c>
      <c r="D27" s="72"/>
      <c r="E27" s="72"/>
      <c r="F27" s="73"/>
      <c r="G27" s="73"/>
      <c r="H27" s="94"/>
      <c r="I27" s="61" t="s">
        <v>25</v>
      </c>
      <c r="J27" s="58" t="s">
        <v>26</v>
      </c>
      <c r="K27" s="58" t="s">
        <v>27</v>
      </c>
      <c r="L27" s="58" t="s">
        <v>28</v>
      </c>
      <c r="M27" s="58" t="s">
        <v>29</v>
      </c>
      <c r="N27" s="62" t="s">
        <v>34</v>
      </c>
      <c r="O27" s="58" t="s">
        <v>30</v>
      </c>
      <c r="P27" s="62" t="s">
        <v>35</v>
      </c>
      <c r="Q27" s="58" t="s">
        <v>31</v>
      </c>
      <c r="R27" s="58" t="s">
        <v>32</v>
      </c>
      <c r="S27" s="62" t="s">
        <v>36</v>
      </c>
      <c r="T27" s="62" t="s">
        <v>37</v>
      </c>
      <c r="U27" s="105" t="s">
        <v>253</v>
      </c>
      <c r="V27" s="108" t="s">
        <v>244</v>
      </c>
      <c r="W27" s="32" t="str">
        <f t="shared" si="3"/>
        <v/>
      </c>
      <c r="X27" s="32" t="str">
        <f t="shared" si="4"/>
        <v/>
      </c>
      <c r="Y27" s="41">
        <f t="shared" si="5"/>
        <v>221422999.99999979</v>
      </c>
      <c r="Z27" s="35" t="str">
        <f t="shared" si="6"/>
        <v>Přikrylová</v>
      </c>
    </row>
    <row r="28" spans="1:26" x14ac:dyDescent="0.2">
      <c r="A28" s="64" t="s">
        <v>181</v>
      </c>
      <c r="B28" s="63"/>
      <c r="C28" s="50">
        <v>85896841.129999965</v>
      </c>
      <c r="D28" s="72"/>
      <c r="E28" s="72"/>
      <c r="F28" s="73"/>
      <c r="G28" s="73"/>
      <c r="H28" s="94"/>
      <c r="I28" s="61" t="s">
        <v>25</v>
      </c>
      <c r="J28" s="58" t="s">
        <v>26</v>
      </c>
      <c r="K28" s="58" t="s">
        <v>27</v>
      </c>
      <c r="L28" s="58" t="s">
        <v>28</v>
      </c>
      <c r="M28" s="58" t="s">
        <v>29</v>
      </c>
      <c r="N28" s="62" t="s">
        <v>34</v>
      </c>
      <c r="O28" s="58" t="s">
        <v>30</v>
      </c>
      <c r="P28" s="62" t="s">
        <v>35</v>
      </c>
      <c r="Q28" s="58" t="s">
        <v>31</v>
      </c>
      <c r="R28" s="58" t="s">
        <v>32</v>
      </c>
      <c r="S28" s="62" t="s">
        <v>36</v>
      </c>
      <c r="T28" s="62" t="s">
        <v>37</v>
      </c>
      <c r="U28" s="105" t="s">
        <v>253</v>
      </c>
      <c r="V28" s="108" t="s">
        <v>244</v>
      </c>
      <c r="W28" s="32" t="str">
        <f t="shared" si="3"/>
        <v/>
      </c>
      <c r="X28" s="32" t="str">
        <f t="shared" si="4"/>
        <v/>
      </c>
      <c r="Y28" s="41">
        <f t="shared" si="5"/>
        <v>85896841.129999965</v>
      </c>
      <c r="Z28" s="35" t="str">
        <f t="shared" si="6"/>
        <v>Přikrylová</v>
      </c>
    </row>
    <row r="29" spans="1:26" x14ac:dyDescent="0.2">
      <c r="A29" s="64" t="s">
        <v>182</v>
      </c>
      <c r="B29" s="63"/>
      <c r="C29" s="50">
        <v>31814553.989999991</v>
      </c>
      <c r="D29" s="72"/>
      <c r="E29" s="72"/>
      <c r="F29" s="73"/>
      <c r="G29" s="73"/>
      <c r="H29" s="94"/>
      <c r="I29" s="61" t="s">
        <v>25</v>
      </c>
      <c r="J29" s="58" t="s">
        <v>26</v>
      </c>
      <c r="K29" s="58" t="s">
        <v>27</v>
      </c>
      <c r="L29" s="58" t="s">
        <v>28</v>
      </c>
      <c r="M29" s="58" t="s">
        <v>29</v>
      </c>
      <c r="N29" s="62" t="s">
        <v>34</v>
      </c>
      <c r="O29" s="58" t="s">
        <v>30</v>
      </c>
      <c r="P29" s="62" t="s">
        <v>35</v>
      </c>
      <c r="Q29" s="58" t="s">
        <v>31</v>
      </c>
      <c r="R29" s="58" t="s">
        <v>32</v>
      </c>
      <c r="S29" s="62" t="s">
        <v>36</v>
      </c>
      <c r="T29" s="62" t="s">
        <v>37</v>
      </c>
      <c r="U29" s="105" t="s">
        <v>253</v>
      </c>
      <c r="V29" s="108" t="s">
        <v>244</v>
      </c>
      <c r="W29" s="32" t="str">
        <f t="shared" si="3"/>
        <v/>
      </c>
      <c r="X29" s="32" t="str">
        <f t="shared" si="4"/>
        <v/>
      </c>
      <c r="Y29" s="41">
        <f t="shared" si="5"/>
        <v>31814553.989999991</v>
      </c>
      <c r="Z29" s="35" t="str">
        <f t="shared" si="6"/>
        <v>Přikrylová</v>
      </c>
    </row>
    <row r="30" spans="1:26" x14ac:dyDescent="0.2">
      <c r="A30" s="64" t="s">
        <v>183</v>
      </c>
      <c r="B30" s="63"/>
      <c r="C30" s="50">
        <v>81428308.679999992</v>
      </c>
      <c r="D30" s="72"/>
      <c r="E30" s="72"/>
      <c r="F30" s="73"/>
      <c r="G30" s="73"/>
      <c r="H30" s="94"/>
      <c r="I30" s="61" t="s">
        <v>25</v>
      </c>
      <c r="J30" s="58" t="s">
        <v>26</v>
      </c>
      <c r="K30" s="58" t="s">
        <v>27</v>
      </c>
      <c r="L30" s="58" t="s">
        <v>28</v>
      </c>
      <c r="M30" s="58" t="s">
        <v>29</v>
      </c>
      <c r="N30" s="62" t="s">
        <v>34</v>
      </c>
      <c r="O30" s="58" t="s">
        <v>30</v>
      </c>
      <c r="P30" s="62" t="s">
        <v>35</v>
      </c>
      <c r="Q30" s="58" t="s">
        <v>31</v>
      </c>
      <c r="R30" s="58" t="s">
        <v>32</v>
      </c>
      <c r="S30" s="62" t="s">
        <v>36</v>
      </c>
      <c r="T30" s="62" t="s">
        <v>37</v>
      </c>
      <c r="U30" s="105" t="s">
        <v>253</v>
      </c>
      <c r="V30" s="108" t="s">
        <v>244</v>
      </c>
      <c r="W30" s="32" t="str">
        <f t="shared" si="3"/>
        <v/>
      </c>
      <c r="X30" s="32" t="str">
        <f t="shared" si="4"/>
        <v/>
      </c>
      <c r="Y30" s="41">
        <f t="shared" si="5"/>
        <v>81428308.679999992</v>
      </c>
      <c r="Z30" s="35" t="str">
        <f t="shared" si="6"/>
        <v>Přikrylová</v>
      </c>
    </row>
    <row r="31" spans="1:26" x14ac:dyDescent="0.2">
      <c r="A31" s="64" t="s">
        <v>184</v>
      </c>
      <c r="B31" s="63"/>
      <c r="C31" s="50">
        <v>36497059.999999978</v>
      </c>
      <c r="D31" s="72"/>
      <c r="E31" s="72"/>
      <c r="F31" s="73"/>
      <c r="G31" s="73"/>
      <c r="H31" s="94"/>
      <c r="I31" s="61" t="s">
        <v>25</v>
      </c>
      <c r="J31" s="58" t="s">
        <v>26</v>
      </c>
      <c r="K31" s="58" t="s">
        <v>27</v>
      </c>
      <c r="L31" s="58" t="s">
        <v>28</v>
      </c>
      <c r="M31" s="58" t="s">
        <v>29</v>
      </c>
      <c r="N31" s="62" t="s">
        <v>34</v>
      </c>
      <c r="O31" s="58" t="s">
        <v>30</v>
      </c>
      <c r="P31" s="62" t="s">
        <v>35</v>
      </c>
      <c r="Q31" s="58" t="s">
        <v>31</v>
      </c>
      <c r="R31" s="58" t="s">
        <v>32</v>
      </c>
      <c r="S31" s="62" t="s">
        <v>36</v>
      </c>
      <c r="T31" s="62" t="s">
        <v>37</v>
      </c>
      <c r="U31" s="105" t="s">
        <v>253</v>
      </c>
      <c r="V31" s="108" t="s">
        <v>244</v>
      </c>
      <c r="W31" s="32" t="str">
        <f t="shared" si="3"/>
        <v/>
      </c>
      <c r="X31" s="32" t="str">
        <f t="shared" si="4"/>
        <v/>
      </c>
      <c r="Y31" s="41">
        <f t="shared" si="5"/>
        <v>36497059.999999978</v>
      </c>
      <c r="Z31" s="35" t="str">
        <f t="shared" si="6"/>
        <v>Přikrylová</v>
      </c>
    </row>
    <row r="32" spans="1:26" x14ac:dyDescent="0.2">
      <c r="A32" s="64" t="s">
        <v>185</v>
      </c>
      <c r="B32" s="63"/>
      <c r="C32" s="50">
        <v>87765611.320000008</v>
      </c>
      <c r="D32" s="72"/>
      <c r="E32" s="72"/>
      <c r="F32" s="73"/>
      <c r="G32" s="73"/>
      <c r="H32" s="94"/>
      <c r="I32" s="61" t="s">
        <v>25</v>
      </c>
      <c r="J32" s="58" t="s">
        <v>26</v>
      </c>
      <c r="K32" s="58" t="s">
        <v>27</v>
      </c>
      <c r="L32" s="58" t="s">
        <v>28</v>
      </c>
      <c r="M32" s="58" t="s">
        <v>29</v>
      </c>
      <c r="N32" s="62" t="s">
        <v>34</v>
      </c>
      <c r="O32" s="58" t="s">
        <v>30</v>
      </c>
      <c r="P32" s="62" t="s">
        <v>35</v>
      </c>
      <c r="Q32" s="58" t="s">
        <v>31</v>
      </c>
      <c r="R32" s="58" t="s">
        <v>32</v>
      </c>
      <c r="S32" s="62" t="s">
        <v>36</v>
      </c>
      <c r="T32" s="62" t="s">
        <v>37</v>
      </c>
      <c r="U32" s="105" t="s">
        <v>253</v>
      </c>
      <c r="V32" s="108" t="s">
        <v>244</v>
      </c>
      <c r="W32" s="32" t="str">
        <f t="shared" si="3"/>
        <v/>
      </c>
      <c r="X32" s="32" t="str">
        <f t="shared" si="4"/>
        <v/>
      </c>
      <c r="Y32" s="41">
        <f t="shared" si="5"/>
        <v>87765611.320000008</v>
      </c>
      <c r="Z32" s="35" t="str">
        <f t="shared" si="6"/>
        <v>Přikrylová</v>
      </c>
    </row>
    <row r="33" spans="1:27" x14ac:dyDescent="0.2">
      <c r="A33" s="64" t="s">
        <v>186</v>
      </c>
      <c r="B33" s="63"/>
      <c r="C33" s="50">
        <v>42552384.000000007</v>
      </c>
      <c r="D33" s="72"/>
      <c r="E33" s="72"/>
      <c r="F33" s="73"/>
      <c r="G33" s="73"/>
      <c r="H33" s="94"/>
      <c r="I33" s="61" t="s">
        <v>25</v>
      </c>
      <c r="J33" s="58" t="s">
        <v>26</v>
      </c>
      <c r="K33" s="58" t="s">
        <v>27</v>
      </c>
      <c r="L33" s="58" t="s">
        <v>28</v>
      </c>
      <c r="M33" s="58" t="s">
        <v>29</v>
      </c>
      <c r="N33" s="62" t="s">
        <v>34</v>
      </c>
      <c r="O33" s="58" t="s">
        <v>30</v>
      </c>
      <c r="P33" s="62" t="s">
        <v>35</v>
      </c>
      <c r="Q33" s="58" t="s">
        <v>31</v>
      </c>
      <c r="R33" s="58" t="s">
        <v>32</v>
      </c>
      <c r="S33" s="62" t="s">
        <v>36</v>
      </c>
      <c r="T33" s="62" t="s">
        <v>37</v>
      </c>
      <c r="U33" s="105" t="s">
        <v>253</v>
      </c>
      <c r="V33" s="108" t="s">
        <v>244</v>
      </c>
      <c r="W33" s="32" t="str">
        <f t="shared" ref="W33:W37" si="11">IF(AND(A33="celkem ks:",B33&gt;0,C33="vzorek ks:"),B33,"")</f>
        <v/>
      </c>
      <c r="X33" s="32" t="str">
        <f t="shared" si="2"/>
        <v/>
      </c>
      <c r="Y33" s="41">
        <f t="shared" si="0"/>
        <v>42552384.000000007</v>
      </c>
      <c r="Z33" s="35" t="str">
        <f t="shared" si="1"/>
        <v>Přikrylová</v>
      </c>
    </row>
    <row r="34" spans="1:27" x14ac:dyDescent="0.2">
      <c r="A34" s="64" t="s">
        <v>187</v>
      </c>
      <c r="B34" s="63"/>
      <c r="C34" s="50">
        <v>125150933.75</v>
      </c>
      <c r="D34" s="72"/>
      <c r="E34" s="72"/>
      <c r="F34" s="73"/>
      <c r="G34" s="73"/>
      <c r="H34" s="94"/>
      <c r="I34" s="61" t="s">
        <v>25</v>
      </c>
      <c r="J34" s="58" t="s">
        <v>26</v>
      </c>
      <c r="K34" s="58" t="s">
        <v>27</v>
      </c>
      <c r="L34" s="58" t="s">
        <v>28</v>
      </c>
      <c r="M34" s="58" t="s">
        <v>29</v>
      </c>
      <c r="N34" s="62" t="s">
        <v>34</v>
      </c>
      <c r="O34" s="58" t="s">
        <v>30</v>
      </c>
      <c r="P34" s="62" t="s">
        <v>35</v>
      </c>
      <c r="Q34" s="58" t="s">
        <v>31</v>
      </c>
      <c r="R34" s="58" t="s">
        <v>32</v>
      </c>
      <c r="S34" s="62" t="s">
        <v>36</v>
      </c>
      <c r="T34" s="62" t="s">
        <v>37</v>
      </c>
      <c r="U34" s="105" t="s">
        <v>253</v>
      </c>
      <c r="V34" s="108" t="s">
        <v>244</v>
      </c>
      <c r="W34" s="32" t="str">
        <f t="shared" si="11"/>
        <v/>
      </c>
      <c r="X34" s="32" t="str">
        <f t="shared" si="2"/>
        <v/>
      </c>
      <c r="Y34" s="41">
        <f t="shared" si="0"/>
        <v>125150933.75</v>
      </c>
      <c r="Z34" s="35" t="str">
        <f t="shared" si="1"/>
        <v>Přikrylová</v>
      </c>
    </row>
    <row r="35" spans="1:27" x14ac:dyDescent="0.2">
      <c r="A35" s="64" t="s">
        <v>188</v>
      </c>
      <c r="B35" s="63"/>
      <c r="C35" s="50">
        <v>120517404.73</v>
      </c>
      <c r="D35" s="72"/>
      <c r="E35" s="72"/>
      <c r="F35" s="73"/>
      <c r="G35" s="73"/>
      <c r="H35" s="94"/>
      <c r="I35" s="61" t="s">
        <v>25</v>
      </c>
      <c r="J35" s="58" t="s">
        <v>26</v>
      </c>
      <c r="K35" s="58" t="s">
        <v>27</v>
      </c>
      <c r="L35" s="58" t="s">
        <v>28</v>
      </c>
      <c r="M35" s="58" t="s">
        <v>29</v>
      </c>
      <c r="N35" s="62" t="s">
        <v>34</v>
      </c>
      <c r="O35" s="58" t="s">
        <v>30</v>
      </c>
      <c r="P35" s="62" t="s">
        <v>35</v>
      </c>
      <c r="Q35" s="58" t="s">
        <v>31</v>
      </c>
      <c r="R35" s="58" t="s">
        <v>32</v>
      </c>
      <c r="S35" s="62" t="s">
        <v>36</v>
      </c>
      <c r="T35" s="62" t="s">
        <v>37</v>
      </c>
      <c r="U35" s="105" t="s">
        <v>253</v>
      </c>
      <c r="V35" s="108" t="s">
        <v>244</v>
      </c>
      <c r="W35" s="32" t="str">
        <f t="shared" si="11"/>
        <v/>
      </c>
      <c r="X35" s="32" t="str">
        <f t="shared" si="2"/>
        <v/>
      </c>
      <c r="Y35" s="41">
        <f t="shared" si="0"/>
        <v>120517404.73</v>
      </c>
      <c r="Z35" s="35" t="str">
        <f t="shared" si="1"/>
        <v>Přikrylová</v>
      </c>
    </row>
    <row r="36" spans="1:27" x14ac:dyDescent="0.2">
      <c r="A36" s="64" t="s">
        <v>189</v>
      </c>
      <c r="B36" s="63"/>
      <c r="C36" s="50">
        <v>118142000</v>
      </c>
      <c r="D36" s="72"/>
      <c r="E36" s="72"/>
      <c r="F36" s="73"/>
      <c r="G36" s="73"/>
      <c r="H36" s="94"/>
      <c r="I36" s="61" t="s">
        <v>25</v>
      </c>
      <c r="J36" s="58" t="s">
        <v>26</v>
      </c>
      <c r="K36" s="58" t="s">
        <v>27</v>
      </c>
      <c r="L36" s="58" t="s">
        <v>28</v>
      </c>
      <c r="M36" s="58" t="s">
        <v>29</v>
      </c>
      <c r="N36" s="62" t="s">
        <v>34</v>
      </c>
      <c r="O36" s="58" t="s">
        <v>30</v>
      </c>
      <c r="P36" s="62" t="s">
        <v>35</v>
      </c>
      <c r="Q36" s="58" t="s">
        <v>31</v>
      </c>
      <c r="R36" s="58" t="s">
        <v>32</v>
      </c>
      <c r="S36" s="62" t="s">
        <v>36</v>
      </c>
      <c r="T36" s="62" t="s">
        <v>37</v>
      </c>
      <c r="U36" s="105" t="s">
        <v>251</v>
      </c>
      <c r="V36" s="108" t="s">
        <v>244</v>
      </c>
      <c r="W36" s="32" t="str">
        <f t="shared" si="11"/>
        <v/>
      </c>
      <c r="X36" s="32" t="str">
        <f t="shared" si="2"/>
        <v/>
      </c>
      <c r="Y36" s="41">
        <f t="shared" si="0"/>
        <v>118142000</v>
      </c>
      <c r="Z36" s="35" t="str">
        <f t="shared" si="1"/>
        <v>Buzková</v>
      </c>
    </row>
    <row r="37" spans="1:27" x14ac:dyDescent="0.2">
      <c r="A37" s="68" t="s">
        <v>190</v>
      </c>
      <c r="B37" s="69"/>
      <c r="C37" s="21">
        <v>76826000</v>
      </c>
      <c r="D37" s="74"/>
      <c r="E37" s="74"/>
      <c r="F37" s="75"/>
      <c r="G37" s="75"/>
      <c r="H37" s="95"/>
      <c r="I37" s="70" t="s">
        <v>25</v>
      </c>
      <c r="J37" s="59" t="s">
        <v>26</v>
      </c>
      <c r="K37" s="59" t="s">
        <v>27</v>
      </c>
      <c r="L37" s="59" t="s">
        <v>28</v>
      </c>
      <c r="M37" s="59" t="s">
        <v>29</v>
      </c>
      <c r="N37" s="71" t="s">
        <v>34</v>
      </c>
      <c r="O37" s="59" t="s">
        <v>30</v>
      </c>
      <c r="P37" s="71" t="s">
        <v>35</v>
      </c>
      <c r="Q37" s="59" t="s">
        <v>31</v>
      </c>
      <c r="R37" s="59" t="s">
        <v>32</v>
      </c>
      <c r="S37" s="71" t="s">
        <v>36</v>
      </c>
      <c r="T37" s="71" t="s">
        <v>37</v>
      </c>
      <c r="U37" s="106" t="s">
        <v>251</v>
      </c>
      <c r="V37" s="109" t="s">
        <v>244</v>
      </c>
      <c r="W37" s="32" t="str">
        <f t="shared" si="11"/>
        <v/>
      </c>
      <c r="X37" s="32" t="str">
        <f t="shared" si="2"/>
        <v/>
      </c>
      <c r="Y37" s="41">
        <f t="shared" si="0"/>
        <v>76826000</v>
      </c>
      <c r="Z37" s="35" t="str">
        <f t="shared" si="1"/>
        <v>Buzková</v>
      </c>
    </row>
    <row r="38" spans="1:27" x14ac:dyDescent="0.2">
      <c r="A38" s="4" t="s">
        <v>5</v>
      </c>
      <c r="C38" s="17">
        <f>SUM(C7:C37)</f>
        <v>4708717181.5999994</v>
      </c>
      <c r="U38" s="17">
        <f>SUM(U7:U37)</f>
        <v>0</v>
      </c>
      <c r="W38" s="33" t="str">
        <f>IF(AND(A38="celkem ks:",B38&gt;0,C38="vzorek ks:"),B38,"")</f>
        <v/>
      </c>
      <c r="X38" s="33" t="str">
        <f t="shared" si="2"/>
        <v/>
      </c>
      <c r="Y38" s="35" t="str">
        <f t="shared" si="0"/>
        <v/>
      </c>
      <c r="Z38" s="35" t="str">
        <f t="shared" si="1"/>
        <v/>
      </c>
    </row>
    <row r="39" spans="1:27" x14ac:dyDescent="0.2">
      <c r="W39" s="33" t="str">
        <f>IF(AND(A39="celkem ks:",B39&gt;0,C39="vzorek ks:"),B39,"")</f>
        <v/>
      </c>
      <c r="X39" s="33" t="str">
        <f t="shared" si="2"/>
        <v/>
      </c>
      <c r="Y39" s="35" t="str">
        <f t="shared" si="0"/>
        <v/>
      </c>
      <c r="Z39" s="35" t="str">
        <f t="shared" si="1"/>
        <v/>
      </c>
    </row>
    <row r="40" spans="1:27" ht="54.75" customHeight="1" x14ac:dyDescent="0.2">
      <c r="A40" s="45" t="s">
        <v>4</v>
      </c>
      <c r="B40" s="93">
        <v>4777</v>
      </c>
      <c r="C40" s="47" t="s">
        <v>3</v>
      </c>
      <c r="D40" s="93">
        <v>1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104" t="s">
        <v>262</v>
      </c>
      <c r="V40" s="51" t="s">
        <v>158</v>
      </c>
      <c r="W40" s="31">
        <f>IF(AND(A40="celkem ks:",B40&gt;0,C40="vzorek ks:"),B40,"")</f>
        <v>4777</v>
      </c>
      <c r="X40" s="31">
        <f>D40</f>
        <v>1</v>
      </c>
      <c r="Y40" s="40" t="str">
        <f t="shared" si="0"/>
        <v/>
      </c>
      <c r="Z40" s="40" t="str">
        <f t="shared" si="1"/>
        <v/>
      </c>
      <c r="AA40" s="5"/>
    </row>
    <row r="41" spans="1:27" x14ac:dyDescent="0.2">
      <c r="A41" s="68" t="s">
        <v>191</v>
      </c>
      <c r="B41" s="69"/>
      <c r="C41" s="21">
        <v>6818.18</v>
      </c>
      <c r="D41" s="74"/>
      <c r="E41" s="74" t="s">
        <v>40</v>
      </c>
      <c r="F41" s="75" t="s">
        <v>40</v>
      </c>
      <c r="G41" s="75"/>
      <c r="H41" s="95"/>
      <c r="I41" s="70" t="s">
        <v>25</v>
      </c>
      <c r="J41" s="59" t="s">
        <v>26</v>
      </c>
      <c r="K41" s="59" t="s">
        <v>27</v>
      </c>
      <c r="L41" s="59" t="s">
        <v>28</v>
      </c>
      <c r="M41" s="59" t="s">
        <v>29</v>
      </c>
      <c r="N41" s="71" t="s">
        <v>34</v>
      </c>
      <c r="O41" s="59" t="s">
        <v>30</v>
      </c>
      <c r="P41" s="71" t="s">
        <v>35</v>
      </c>
      <c r="Q41" s="59" t="s">
        <v>31</v>
      </c>
      <c r="R41" s="59" t="s">
        <v>32</v>
      </c>
      <c r="S41" s="71" t="s">
        <v>36</v>
      </c>
      <c r="T41" s="71" t="s">
        <v>37</v>
      </c>
      <c r="U41" s="106" t="s">
        <v>254</v>
      </c>
      <c r="V41" s="109" t="s">
        <v>245</v>
      </c>
      <c r="W41" s="32" t="str">
        <f t="shared" ref="W41" si="12">IF(AND(A41="celkem ks:",B41&gt;0,C41="vzorek ks:"),B41,"")</f>
        <v/>
      </c>
      <c r="X41" s="32" t="str">
        <f t="shared" ref="X41" si="13">IF(AND(A41="celkem ks:",B41&gt;0,C41="vzorek ks:",U41&gt;0),U41,"")</f>
        <v/>
      </c>
      <c r="Y41" s="41">
        <f t="shared" ref="Y41" si="14">IF(OR(C41="",C41&lt;=0,A41="Suma:",A41="celkem ks:"),"",C41)</f>
        <v>6818.18</v>
      </c>
      <c r="Z41" s="35" t="str">
        <f t="shared" ref="Z41" si="15">IF(OR(U41="",U41&lt;=0,A41="Suma:",A41="celkem ks:"),"",U41)</f>
        <v>Schwarzová</v>
      </c>
    </row>
    <row r="42" spans="1:27" x14ac:dyDescent="0.2">
      <c r="A42" s="4" t="s">
        <v>5</v>
      </c>
      <c r="C42" s="17">
        <f>SUM(C41:C41)</f>
        <v>6818.18</v>
      </c>
      <c r="U42" s="17">
        <f>SUM(U41:U41)</f>
        <v>0</v>
      </c>
      <c r="W42" s="33" t="str">
        <f t="shared" ref="W42" si="16">IF(AND(A42="celkem ks:",B42&gt;0,C42="vzorek ks:"),B42,"")</f>
        <v/>
      </c>
      <c r="X42" s="33" t="str">
        <f t="shared" si="2"/>
        <v/>
      </c>
      <c r="Y42" s="35" t="str">
        <f t="shared" si="0"/>
        <v/>
      </c>
      <c r="Z42" s="35" t="str">
        <f t="shared" si="1"/>
        <v/>
      </c>
    </row>
    <row r="43" spans="1:27" x14ac:dyDescent="0.2">
      <c r="W43" s="33" t="str">
        <f t="shared" ref="W43" si="17">IF(AND(A43="celkem ks:",B43&gt;0,C43="vzorek ks:"),B43,"")</f>
        <v/>
      </c>
      <c r="X43" s="33" t="str">
        <f t="shared" si="2"/>
        <v/>
      </c>
      <c r="Y43" s="35" t="str">
        <f t="shared" si="0"/>
        <v/>
      </c>
      <c r="Z43" s="35" t="str">
        <f t="shared" si="1"/>
        <v/>
      </c>
    </row>
    <row r="44" spans="1:27" ht="54.75" customHeight="1" x14ac:dyDescent="0.2">
      <c r="A44" s="45" t="s">
        <v>4</v>
      </c>
      <c r="B44" s="93">
        <v>3214</v>
      </c>
      <c r="C44" s="47" t="s">
        <v>3</v>
      </c>
      <c r="D44" s="93">
        <v>25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104" t="s">
        <v>262</v>
      </c>
      <c r="V44" s="51" t="s">
        <v>159</v>
      </c>
      <c r="W44" s="31">
        <f>IF(AND(A44="celkem ks:",B44&gt;0,C44="vzorek ks:"),B44,"")</f>
        <v>3214</v>
      </c>
      <c r="X44" s="31">
        <f>D44</f>
        <v>25</v>
      </c>
      <c r="Y44" s="40" t="str">
        <f t="shared" ref="Y44:Y70" si="18">IF(OR(C44="",C44&lt;=0,A44="Suma:",A44="celkem ks:"),"",C44)</f>
        <v/>
      </c>
      <c r="Z44" s="40" t="str">
        <f t="shared" ref="Z44:Z70" si="19">IF(OR(U44="",U44&lt;=0,A44="Suma:",A44="celkem ks:"),"",U44)</f>
        <v/>
      </c>
      <c r="AA44" s="5"/>
    </row>
    <row r="45" spans="1:27" x14ac:dyDescent="0.2">
      <c r="A45" s="64" t="s">
        <v>192</v>
      </c>
      <c r="B45" s="63"/>
      <c r="C45" s="50">
        <v>46422.95</v>
      </c>
      <c r="D45" s="72"/>
      <c r="E45" s="72"/>
      <c r="F45" s="73"/>
      <c r="G45" s="73"/>
      <c r="H45" s="94"/>
      <c r="I45" s="61" t="s">
        <v>25</v>
      </c>
      <c r="J45" s="58" t="s">
        <v>26</v>
      </c>
      <c r="K45" s="58" t="s">
        <v>27</v>
      </c>
      <c r="L45" s="58" t="s">
        <v>28</v>
      </c>
      <c r="M45" s="58" t="s">
        <v>29</v>
      </c>
      <c r="N45" s="62" t="s">
        <v>34</v>
      </c>
      <c r="O45" s="58" t="s">
        <v>30</v>
      </c>
      <c r="P45" s="62" t="s">
        <v>35</v>
      </c>
      <c r="Q45" s="58" t="s">
        <v>31</v>
      </c>
      <c r="R45" s="58" t="s">
        <v>32</v>
      </c>
      <c r="S45" s="62" t="s">
        <v>36</v>
      </c>
      <c r="T45" s="62" t="s">
        <v>37</v>
      </c>
      <c r="U45" s="107" t="s">
        <v>255</v>
      </c>
      <c r="V45" s="108" t="s">
        <v>256</v>
      </c>
      <c r="W45" s="32" t="str">
        <f t="shared" ref="W45:W69" si="20">IF(AND(A45="celkem ks:",B45&gt;0,C45="vzorek ks:"),B45,"")</f>
        <v/>
      </c>
      <c r="X45" s="32" t="str">
        <f t="shared" ref="X45:X69" si="21">IF(AND(A45="celkem ks:",B45&gt;0,C45="vzorek ks:",U45&gt;0),U45,"")</f>
        <v/>
      </c>
      <c r="Y45" s="41">
        <f t="shared" si="18"/>
        <v>46422.95</v>
      </c>
      <c r="Z45" s="35" t="str">
        <f t="shared" ref="Z45:Z69" si="22">IF(OR(U45="",U45&lt;=0,A45="Suma:",A45="celkem ks:"),"",U45)</f>
        <v xml:space="preserve">Zatloukalová + </v>
      </c>
    </row>
    <row r="46" spans="1:27" x14ac:dyDescent="0.2">
      <c r="A46" s="64" t="s">
        <v>193</v>
      </c>
      <c r="B46" s="63"/>
      <c r="C46" s="50">
        <v>1753465.85</v>
      </c>
      <c r="D46" s="72"/>
      <c r="E46" s="72"/>
      <c r="F46" s="73"/>
      <c r="G46" s="73"/>
      <c r="H46" s="94"/>
      <c r="I46" s="61" t="s">
        <v>25</v>
      </c>
      <c r="J46" s="58" t="s">
        <v>26</v>
      </c>
      <c r="K46" s="58" t="s">
        <v>27</v>
      </c>
      <c r="L46" s="58" t="s">
        <v>28</v>
      </c>
      <c r="M46" s="58" t="s">
        <v>29</v>
      </c>
      <c r="N46" s="62" t="s">
        <v>34</v>
      </c>
      <c r="O46" s="58" t="s">
        <v>30</v>
      </c>
      <c r="P46" s="62" t="s">
        <v>35</v>
      </c>
      <c r="Q46" s="58" t="s">
        <v>31</v>
      </c>
      <c r="R46" s="58" t="s">
        <v>32</v>
      </c>
      <c r="S46" s="62" t="s">
        <v>36</v>
      </c>
      <c r="T46" s="62" t="s">
        <v>37</v>
      </c>
      <c r="U46" s="107" t="s">
        <v>255</v>
      </c>
      <c r="V46" s="108" t="s">
        <v>256</v>
      </c>
      <c r="W46" s="32" t="str">
        <f t="shared" si="20"/>
        <v/>
      </c>
      <c r="X46" s="32" t="str">
        <f t="shared" si="21"/>
        <v/>
      </c>
      <c r="Y46" s="41">
        <f t="shared" si="18"/>
        <v>1753465.85</v>
      </c>
      <c r="Z46" s="35" t="str">
        <f t="shared" si="22"/>
        <v xml:space="preserve">Zatloukalová + </v>
      </c>
    </row>
    <row r="47" spans="1:27" x14ac:dyDescent="0.2">
      <c r="A47" s="64" t="s">
        <v>194</v>
      </c>
      <c r="B47" s="63"/>
      <c r="C47" s="50">
        <v>688204.80000000005</v>
      </c>
      <c r="D47" s="72"/>
      <c r="E47" s="72"/>
      <c r="F47" s="73"/>
      <c r="G47" s="73"/>
      <c r="H47" s="94"/>
      <c r="I47" s="61" t="s">
        <v>25</v>
      </c>
      <c r="J47" s="58" t="s">
        <v>26</v>
      </c>
      <c r="K47" s="58" t="s">
        <v>27</v>
      </c>
      <c r="L47" s="58" t="s">
        <v>28</v>
      </c>
      <c r="M47" s="58" t="s">
        <v>29</v>
      </c>
      <c r="N47" s="62" t="s">
        <v>34</v>
      </c>
      <c r="O47" s="58" t="s">
        <v>30</v>
      </c>
      <c r="P47" s="62" t="s">
        <v>35</v>
      </c>
      <c r="Q47" s="58" t="s">
        <v>31</v>
      </c>
      <c r="R47" s="58" t="s">
        <v>32</v>
      </c>
      <c r="S47" s="62" t="s">
        <v>36</v>
      </c>
      <c r="T47" s="62" t="s">
        <v>37</v>
      </c>
      <c r="U47" s="107" t="s">
        <v>255</v>
      </c>
      <c r="V47" s="108" t="s">
        <v>256</v>
      </c>
      <c r="W47" s="32" t="str">
        <f t="shared" si="20"/>
        <v/>
      </c>
      <c r="X47" s="32" t="str">
        <f t="shared" si="21"/>
        <v/>
      </c>
      <c r="Y47" s="41">
        <f t="shared" si="18"/>
        <v>688204.80000000005</v>
      </c>
      <c r="Z47" s="35" t="str">
        <f t="shared" si="22"/>
        <v xml:space="preserve">Zatloukalová + </v>
      </c>
    </row>
    <row r="48" spans="1:27" x14ac:dyDescent="0.2">
      <c r="A48" s="64" t="s">
        <v>195</v>
      </c>
      <c r="B48" s="63"/>
      <c r="C48" s="50">
        <v>6423273.1500000004</v>
      </c>
      <c r="D48" s="72"/>
      <c r="E48" s="72"/>
      <c r="F48" s="73"/>
      <c r="G48" s="73"/>
      <c r="H48" s="94"/>
      <c r="I48" s="61" t="s">
        <v>25</v>
      </c>
      <c r="J48" s="58" t="s">
        <v>26</v>
      </c>
      <c r="K48" s="58" t="s">
        <v>27</v>
      </c>
      <c r="L48" s="58" t="s">
        <v>28</v>
      </c>
      <c r="M48" s="58" t="s">
        <v>29</v>
      </c>
      <c r="N48" s="62" t="s">
        <v>34</v>
      </c>
      <c r="O48" s="58" t="s">
        <v>30</v>
      </c>
      <c r="P48" s="62" t="s">
        <v>35</v>
      </c>
      <c r="Q48" s="58" t="s">
        <v>31</v>
      </c>
      <c r="R48" s="58" t="s">
        <v>32</v>
      </c>
      <c r="S48" s="62" t="s">
        <v>36</v>
      </c>
      <c r="T48" s="62" t="s">
        <v>37</v>
      </c>
      <c r="U48" s="107" t="s">
        <v>255</v>
      </c>
      <c r="V48" s="108" t="s">
        <v>256</v>
      </c>
      <c r="W48" s="32" t="str">
        <f t="shared" si="20"/>
        <v/>
      </c>
      <c r="X48" s="32" t="str">
        <f t="shared" si="21"/>
        <v/>
      </c>
      <c r="Y48" s="41">
        <f t="shared" si="18"/>
        <v>6423273.1500000004</v>
      </c>
      <c r="Z48" s="35" t="str">
        <f t="shared" si="22"/>
        <v xml:space="preserve">Zatloukalová + </v>
      </c>
    </row>
    <row r="49" spans="1:26" x14ac:dyDescent="0.2">
      <c r="A49" s="64" t="s">
        <v>196</v>
      </c>
      <c r="B49" s="63"/>
      <c r="C49" s="50">
        <v>7821089.8700000001</v>
      </c>
      <c r="D49" s="72"/>
      <c r="E49" s="72"/>
      <c r="F49" s="73"/>
      <c r="G49" s="73"/>
      <c r="H49" s="94"/>
      <c r="I49" s="61" t="s">
        <v>25</v>
      </c>
      <c r="J49" s="58" t="s">
        <v>26</v>
      </c>
      <c r="K49" s="58" t="s">
        <v>27</v>
      </c>
      <c r="L49" s="58" t="s">
        <v>28</v>
      </c>
      <c r="M49" s="58" t="s">
        <v>29</v>
      </c>
      <c r="N49" s="62" t="s">
        <v>34</v>
      </c>
      <c r="O49" s="58" t="s">
        <v>30</v>
      </c>
      <c r="P49" s="62" t="s">
        <v>35</v>
      </c>
      <c r="Q49" s="58" t="s">
        <v>31</v>
      </c>
      <c r="R49" s="58" t="s">
        <v>32</v>
      </c>
      <c r="S49" s="62" t="s">
        <v>36</v>
      </c>
      <c r="T49" s="62" t="s">
        <v>37</v>
      </c>
      <c r="U49" s="107" t="s">
        <v>255</v>
      </c>
      <c r="V49" s="108" t="s">
        <v>256</v>
      </c>
      <c r="W49" s="32" t="str">
        <f t="shared" si="20"/>
        <v/>
      </c>
      <c r="X49" s="32" t="str">
        <f t="shared" si="21"/>
        <v/>
      </c>
      <c r="Y49" s="41">
        <f t="shared" si="18"/>
        <v>7821089.8700000001</v>
      </c>
      <c r="Z49" s="35" t="str">
        <f t="shared" si="22"/>
        <v xml:space="preserve">Zatloukalová + </v>
      </c>
    </row>
    <row r="50" spans="1:26" x14ac:dyDescent="0.2">
      <c r="A50" s="64" t="s">
        <v>197</v>
      </c>
      <c r="B50" s="63"/>
      <c r="C50" s="50">
        <v>4950550.96</v>
      </c>
      <c r="D50" s="72"/>
      <c r="E50" s="72"/>
      <c r="F50" s="73"/>
      <c r="G50" s="73"/>
      <c r="H50" s="94"/>
      <c r="I50" s="61" t="s">
        <v>25</v>
      </c>
      <c r="J50" s="58" t="s">
        <v>26</v>
      </c>
      <c r="K50" s="58" t="s">
        <v>27</v>
      </c>
      <c r="L50" s="58" t="s">
        <v>28</v>
      </c>
      <c r="M50" s="58" t="s">
        <v>29</v>
      </c>
      <c r="N50" s="62" t="s">
        <v>34</v>
      </c>
      <c r="O50" s="58" t="s">
        <v>30</v>
      </c>
      <c r="P50" s="62" t="s">
        <v>35</v>
      </c>
      <c r="Q50" s="58" t="s">
        <v>31</v>
      </c>
      <c r="R50" s="58" t="s">
        <v>32</v>
      </c>
      <c r="S50" s="62" t="s">
        <v>36</v>
      </c>
      <c r="T50" s="62" t="s">
        <v>37</v>
      </c>
      <c r="U50" s="107" t="s">
        <v>255</v>
      </c>
      <c r="V50" s="108" t="s">
        <v>256</v>
      </c>
      <c r="W50" s="32" t="str">
        <f t="shared" si="20"/>
        <v/>
      </c>
      <c r="X50" s="32" t="str">
        <f t="shared" si="21"/>
        <v/>
      </c>
      <c r="Y50" s="41">
        <f t="shared" si="18"/>
        <v>4950550.96</v>
      </c>
      <c r="Z50" s="35" t="str">
        <f t="shared" si="22"/>
        <v xml:space="preserve">Zatloukalová + </v>
      </c>
    </row>
    <row r="51" spans="1:26" x14ac:dyDescent="0.2">
      <c r="A51" s="64" t="s">
        <v>198</v>
      </c>
      <c r="B51" s="63"/>
      <c r="C51" s="50">
        <v>10096869.310000001</v>
      </c>
      <c r="D51" s="72"/>
      <c r="E51" s="72"/>
      <c r="F51" s="73"/>
      <c r="G51" s="73"/>
      <c r="H51" s="94"/>
      <c r="I51" s="61" t="s">
        <v>25</v>
      </c>
      <c r="J51" s="58" t="s">
        <v>26</v>
      </c>
      <c r="K51" s="58" t="s">
        <v>27</v>
      </c>
      <c r="L51" s="58" t="s">
        <v>28</v>
      </c>
      <c r="M51" s="58" t="s">
        <v>29</v>
      </c>
      <c r="N51" s="62" t="s">
        <v>34</v>
      </c>
      <c r="O51" s="58" t="s">
        <v>30</v>
      </c>
      <c r="P51" s="62" t="s">
        <v>35</v>
      </c>
      <c r="Q51" s="58" t="s">
        <v>31</v>
      </c>
      <c r="R51" s="58" t="s">
        <v>32</v>
      </c>
      <c r="S51" s="62" t="s">
        <v>36</v>
      </c>
      <c r="T51" s="62" t="s">
        <v>37</v>
      </c>
      <c r="U51" s="107" t="s">
        <v>255</v>
      </c>
      <c r="V51" s="108" t="s">
        <v>256</v>
      </c>
      <c r="W51" s="32" t="str">
        <f t="shared" si="20"/>
        <v/>
      </c>
      <c r="X51" s="32" t="str">
        <f t="shared" si="21"/>
        <v/>
      </c>
      <c r="Y51" s="41">
        <f t="shared" si="18"/>
        <v>10096869.310000001</v>
      </c>
      <c r="Z51" s="35" t="str">
        <f t="shared" si="22"/>
        <v xml:space="preserve">Zatloukalová + </v>
      </c>
    </row>
    <row r="52" spans="1:26" x14ac:dyDescent="0.2">
      <c r="A52" s="64" t="s">
        <v>199</v>
      </c>
      <c r="B52" s="63"/>
      <c r="C52" s="50">
        <v>7503620.3699999992</v>
      </c>
      <c r="D52" s="72"/>
      <c r="E52" s="72"/>
      <c r="F52" s="73"/>
      <c r="G52" s="73"/>
      <c r="H52" s="94"/>
      <c r="I52" s="61" t="s">
        <v>25</v>
      </c>
      <c r="J52" s="58" t="s">
        <v>26</v>
      </c>
      <c r="K52" s="58" t="s">
        <v>27</v>
      </c>
      <c r="L52" s="58" t="s">
        <v>28</v>
      </c>
      <c r="M52" s="58" t="s">
        <v>29</v>
      </c>
      <c r="N52" s="62" t="s">
        <v>34</v>
      </c>
      <c r="O52" s="58" t="s">
        <v>30</v>
      </c>
      <c r="P52" s="62" t="s">
        <v>35</v>
      </c>
      <c r="Q52" s="58" t="s">
        <v>31</v>
      </c>
      <c r="R52" s="58" t="s">
        <v>32</v>
      </c>
      <c r="S52" s="62" t="s">
        <v>36</v>
      </c>
      <c r="T52" s="62" t="s">
        <v>37</v>
      </c>
      <c r="U52" s="107" t="s">
        <v>255</v>
      </c>
      <c r="V52" s="108" t="s">
        <v>256</v>
      </c>
      <c r="W52" s="32" t="str">
        <f t="shared" si="20"/>
        <v/>
      </c>
      <c r="X52" s="32" t="str">
        <f t="shared" si="21"/>
        <v/>
      </c>
      <c r="Y52" s="41">
        <f t="shared" si="18"/>
        <v>7503620.3699999992</v>
      </c>
      <c r="Z52" s="35" t="str">
        <f t="shared" si="22"/>
        <v xml:space="preserve">Zatloukalová + </v>
      </c>
    </row>
    <row r="53" spans="1:26" x14ac:dyDescent="0.2">
      <c r="A53" s="64" t="s">
        <v>200</v>
      </c>
      <c r="B53" s="63"/>
      <c r="C53" s="50">
        <v>8528951.0899999999</v>
      </c>
      <c r="D53" s="72"/>
      <c r="E53" s="72"/>
      <c r="F53" s="73"/>
      <c r="G53" s="73"/>
      <c r="H53" s="94"/>
      <c r="I53" s="61" t="s">
        <v>25</v>
      </c>
      <c r="J53" s="58" t="s">
        <v>26</v>
      </c>
      <c r="K53" s="58" t="s">
        <v>27</v>
      </c>
      <c r="L53" s="58" t="s">
        <v>28</v>
      </c>
      <c r="M53" s="58" t="s">
        <v>29</v>
      </c>
      <c r="N53" s="62" t="s">
        <v>34</v>
      </c>
      <c r="O53" s="58" t="s">
        <v>30</v>
      </c>
      <c r="P53" s="62" t="s">
        <v>35</v>
      </c>
      <c r="Q53" s="58" t="s">
        <v>31</v>
      </c>
      <c r="R53" s="58" t="s">
        <v>32</v>
      </c>
      <c r="S53" s="62" t="s">
        <v>36</v>
      </c>
      <c r="T53" s="62" t="s">
        <v>37</v>
      </c>
      <c r="U53" s="107" t="s">
        <v>255</v>
      </c>
      <c r="V53" s="108" t="s">
        <v>256</v>
      </c>
      <c r="W53" s="32" t="str">
        <f t="shared" si="20"/>
        <v/>
      </c>
      <c r="X53" s="32" t="str">
        <f t="shared" si="21"/>
        <v/>
      </c>
      <c r="Y53" s="41">
        <f t="shared" si="18"/>
        <v>8528951.0899999999</v>
      </c>
      <c r="Z53" s="35" t="str">
        <f t="shared" si="22"/>
        <v xml:space="preserve">Zatloukalová + </v>
      </c>
    </row>
    <row r="54" spans="1:26" x14ac:dyDescent="0.2">
      <c r="A54" s="64" t="s">
        <v>201</v>
      </c>
      <c r="B54" s="63"/>
      <c r="C54" s="50">
        <v>5622994.7699999996</v>
      </c>
      <c r="D54" s="72"/>
      <c r="E54" s="72"/>
      <c r="F54" s="73"/>
      <c r="G54" s="73"/>
      <c r="H54" s="94"/>
      <c r="I54" s="61" t="s">
        <v>25</v>
      </c>
      <c r="J54" s="58" t="s">
        <v>26</v>
      </c>
      <c r="K54" s="58" t="s">
        <v>27</v>
      </c>
      <c r="L54" s="58" t="s">
        <v>28</v>
      </c>
      <c r="M54" s="58" t="s">
        <v>29</v>
      </c>
      <c r="N54" s="62" t="s">
        <v>34</v>
      </c>
      <c r="O54" s="58" t="s">
        <v>30</v>
      </c>
      <c r="P54" s="62" t="s">
        <v>35</v>
      </c>
      <c r="Q54" s="58" t="s">
        <v>31</v>
      </c>
      <c r="R54" s="58" t="s">
        <v>32</v>
      </c>
      <c r="S54" s="62" t="s">
        <v>36</v>
      </c>
      <c r="T54" s="62" t="s">
        <v>37</v>
      </c>
      <c r="U54" s="107" t="s">
        <v>255</v>
      </c>
      <c r="V54" s="108" t="s">
        <v>256</v>
      </c>
      <c r="W54" s="32" t="str">
        <f t="shared" si="20"/>
        <v/>
      </c>
      <c r="X54" s="32" t="str">
        <f t="shared" si="21"/>
        <v/>
      </c>
      <c r="Y54" s="41">
        <f t="shared" si="18"/>
        <v>5622994.7699999996</v>
      </c>
      <c r="Z54" s="35" t="str">
        <f t="shared" si="22"/>
        <v xml:space="preserve">Zatloukalová + </v>
      </c>
    </row>
    <row r="55" spans="1:26" x14ac:dyDescent="0.2">
      <c r="A55" s="64" t="s">
        <v>202</v>
      </c>
      <c r="B55" s="63"/>
      <c r="C55" s="50">
        <v>4779287.24</v>
      </c>
      <c r="D55" s="72"/>
      <c r="E55" s="72"/>
      <c r="F55" s="73"/>
      <c r="G55" s="73"/>
      <c r="H55" s="94"/>
      <c r="I55" s="61" t="s">
        <v>25</v>
      </c>
      <c r="J55" s="58" t="s">
        <v>26</v>
      </c>
      <c r="K55" s="58" t="s">
        <v>27</v>
      </c>
      <c r="L55" s="58" t="s">
        <v>28</v>
      </c>
      <c r="M55" s="58" t="s">
        <v>29</v>
      </c>
      <c r="N55" s="62" t="s">
        <v>34</v>
      </c>
      <c r="O55" s="58" t="s">
        <v>30</v>
      </c>
      <c r="P55" s="62" t="s">
        <v>35</v>
      </c>
      <c r="Q55" s="58" t="s">
        <v>31</v>
      </c>
      <c r="R55" s="58" t="s">
        <v>32</v>
      </c>
      <c r="S55" s="62" t="s">
        <v>36</v>
      </c>
      <c r="T55" s="62" t="s">
        <v>37</v>
      </c>
      <c r="U55" s="107" t="s">
        <v>255</v>
      </c>
      <c r="V55" s="108" t="s">
        <v>256</v>
      </c>
      <c r="W55" s="32" t="str">
        <f t="shared" si="20"/>
        <v/>
      </c>
      <c r="X55" s="32" t="str">
        <f t="shared" si="21"/>
        <v/>
      </c>
      <c r="Y55" s="41">
        <f t="shared" si="18"/>
        <v>4779287.24</v>
      </c>
      <c r="Z55" s="35" t="str">
        <f t="shared" si="22"/>
        <v xml:space="preserve">Zatloukalová + </v>
      </c>
    </row>
    <row r="56" spans="1:26" x14ac:dyDescent="0.2">
      <c r="A56" s="64" t="s">
        <v>203</v>
      </c>
      <c r="B56" s="63"/>
      <c r="C56" s="50">
        <v>8243076.2800000003</v>
      </c>
      <c r="D56" s="72"/>
      <c r="E56" s="72"/>
      <c r="F56" s="73"/>
      <c r="G56" s="73"/>
      <c r="H56" s="94"/>
      <c r="I56" s="61" t="s">
        <v>25</v>
      </c>
      <c r="J56" s="58" t="s">
        <v>26</v>
      </c>
      <c r="K56" s="58" t="s">
        <v>27</v>
      </c>
      <c r="L56" s="58" t="s">
        <v>28</v>
      </c>
      <c r="M56" s="58" t="s">
        <v>29</v>
      </c>
      <c r="N56" s="62" t="s">
        <v>34</v>
      </c>
      <c r="O56" s="58" t="s">
        <v>30</v>
      </c>
      <c r="P56" s="62" t="s">
        <v>35</v>
      </c>
      <c r="Q56" s="58" t="s">
        <v>31</v>
      </c>
      <c r="R56" s="58" t="s">
        <v>32</v>
      </c>
      <c r="S56" s="62" t="s">
        <v>36</v>
      </c>
      <c r="T56" s="62" t="s">
        <v>37</v>
      </c>
      <c r="U56" s="107" t="s">
        <v>255</v>
      </c>
      <c r="V56" s="108" t="s">
        <v>256</v>
      </c>
      <c r="W56" s="32" t="str">
        <f t="shared" si="20"/>
        <v/>
      </c>
      <c r="X56" s="32" t="str">
        <f t="shared" si="21"/>
        <v/>
      </c>
      <c r="Y56" s="41">
        <f t="shared" si="18"/>
        <v>8243076.2800000003</v>
      </c>
      <c r="Z56" s="35" t="str">
        <f t="shared" si="22"/>
        <v xml:space="preserve">Zatloukalová + </v>
      </c>
    </row>
    <row r="57" spans="1:26" x14ac:dyDescent="0.2">
      <c r="A57" s="64" t="s">
        <v>204</v>
      </c>
      <c r="B57" s="63"/>
      <c r="C57" s="50">
        <v>1844861.26</v>
      </c>
      <c r="D57" s="72"/>
      <c r="E57" s="72"/>
      <c r="F57" s="73"/>
      <c r="G57" s="73"/>
      <c r="H57" s="94"/>
      <c r="I57" s="61" t="s">
        <v>25</v>
      </c>
      <c r="J57" s="58" t="s">
        <v>26</v>
      </c>
      <c r="K57" s="58" t="s">
        <v>27</v>
      </c>
      <c r="L57" s="58" t="s">
        <v>28</v>
      </c>
      <c r="M57" s="58" t="s">
        <v>29</v>
      </c>
      <c r="N57" s="62" t="s">
        <v>34</v>
      </c>
      <c r="O57" s="58" t="s">
        <v>30</v>
      </c>
      <c r="P57" s="62" t="s">
        <v>35</v>
      </c>
      <c r="Q57" s="58" t="s">
        <v>31</v>
      </c>
      <c r="R57" s="58" t="s">
        <v>32</v>
      </c>
      <c r="S57" s="62" t="s">
        <v>36</v>
      </c>
      <c r="T57" s="62" t="s">
        <v>37</v>
      </c>
      <c r="U57" s="107" t="s">
        <v>255</v>
      </c>
      <c r="V57" s="108" t="s">
        <v>256</v>
      </c>
      <c r="W57" s="32" t="str">
        <f t="shared" si="20"/>
        <v/>
      </c>
      <c r="X57" s="32" t="str">
        <f t="shared" si="21"/>
        <v/>
      </c>
      <c r="Y57" s="41">
        <f t="shared" si="18"/>
        <v>1844861.26</v>
      </c>
      <c r="Z57" s="35" t="str">
        <f t="shared" si="22"/>
        <v xml:space="preserve">Zatloukalová + </v>
      </c>
    </row>
    <row r="58" spans="1:26" x14ac:dyDescent="0.2">
      <c r="A58" s="64" t="s">
        <v>205</v>
      </c>
      <c r="B58" s="63"/>
      <c r="C58" s="50">
        <v>5751520.4400000004</v>
      </c>
      <c r="D58" s="72"/>
      <c r="E58" s="72"/>
      <c r="F58" s="73"/>
      <c r="G58" s="73"/>
      <c r="H58" s="94"/>
      <c r="I58" s="61" t="s">
        <v>25</v>
      </c>
      <c r="J58" s="58" t="s">
        <v>26</v>
      </c>
      <c r="K58" s="58" t="s">
        <v>27</v>
      </c>
      <c r="L58" s="58" t="s">
        <v>28</v>
      </c>
      <c r="M58" s="58" t="s">
        <v>29</v>
      </c>
      <c r="N58" s="62" t="s">
        <v>34</v>
      </c>
      <c r="O58" s="58" t="s">
        <v>30</v>
      </c>
      <c r="P58" s="62" t="s">
        <v>35</v>
      </c>
      <c r="Q58" s="58" t="s">
        <v>31</v>
      </c>
      <c r="R58" s="58" t="s">
        <v>32</v>
      </c>
      <c r="S58" s="62" t="s">
        <v>36</v>
      </c>
      <c r="T58" s="62" t="s">
        <v>37</v>
      </c>
      <c r="U58" s="107" t="s">
        <v>255</v>
      </c>
      <c r="V58" s="108" t="s">
        <v>256</v>
      </c>
      <c r="W58" s="32" t="str">
        <f t="shared" si="20"/>
        <v/>
      </c>
      <c r="X58" s="32" t="str">
        <f t="shared" si="21"/>
        <v/>
      </c>
      <c r="Y58" s="41">
        <f t="shared" si="18"/>
        <v>5751520.4400000004</v>
      </c>
      <c r="Z58" s="35" t="str">
        <f t="shared" si="22"/>
        <v xml:space="preserve">Zatloukalová + </v>
      </c>
    </row>
    <row r="59" spans="1:26" x14ac:dyDescent="0.2">
      <c r="A59" s="64" t="s">
        <v>206</v>
      </c>
      <c r="B59" s="63"/>
      <c r="C59" s="50">
        <v>723874.02999999991</v>
      </c>
      <c r="D59" s="72"/>
      <c r="E59" s="72"/>
      <c r="F59" s="73"/>
      <c r="G59" s="73"/>
      <c r="H59" s="94"/>
      <c r="I59" s="61" t="s">
        <v>25</v>
      </c>
      <c r="J59" s="58" t="s">
        <v>26</v>
      </c>
      <c r="K59" s="58" t="s">
        <v>27</v>
      </c>
      <c r="L59" s="58" t="s">
        <v>28</v>
      </c>
      <c r="M59" s="58" t="s">
        <v>29</v>
      </c>
      <c r="N59" s="62" t="s">
        <v>34</v>
      </c>
      <c r="O59" s="58" t="s">
        <v>30</v>
      </c>
      <c r="P59" s="62" t="s">
        <v>35</v>
      </c>
      <c r="Q59" s="58" t="s">
        <v>31</v>
      </c>
      <c r="R59" s="58" t="s">
        <v>32</v>
      </c>
      <c r="S59" s="62" t="s">
        <v>36</v>
      </c>
      <c r="T59" s="62" t="s">
        <v>37</v>
      </c>
      <c r="U59" s="107" t="s">
        <v>255</v>
      </c>
      <c r="V59" s="108" t="s">
        <v>256</v>
      </c>
      <c r="W59" s="32" t="str">
        <f t="shared" si="20"/>
        <v/>
      </c>
      <c r="X59" s="32" t="str">
        <f t="shared" si="21"/>
        <v/>
      </c>
      <c r="Y59" s="41">
        <f t="shared" si="18"/>
        <v>723874.02999999991</v>
      </c>
      <c r="Z59" s="35" t="str">
        <f t="shared" si="22"/>
        <v xml:space="preserve">Zatloukalová + </v>
      </c>
    </row>
    <row r="60" spans="1:26" x14ac:dyDescent="0.2">
      <c r="A60" s="64" t="s">
        <v>207</v>
      </c>
      <c r="B60" s="63"/>
      <c r="C60" s="50">
        <v>1198943.43</v>
      </c>
      <c r="D60" s="72"/>
      <c r="E60" s="72"/>
      <c r="F60" s="73"/>
      <c r="G60" s="73"/>
      <c r="H60" s="94"/>
      <c r="I60" s="61" t="s">
        <v>25</v>
      </c>
      <c r="J60" s="58" t="s">
        <v>26</v>
      </c>
      <c r="K60" s="58" t="s">
        <v>27</v>
      </c>
      <c r="L60" s="58" t="s">
        <v>28</v>
      </c>
      <c r="M60" s="58" t="s">
        <v>29</v>
      </c>
      <c r="N60" s="62" t="s">
        <v>34</v>
      </c>
      <c r="O60" s="58" t="s">
        <v>30</v>
      </c>
      <c r="P60" s="62" t="s">
        <v>35</v>
      </c>
      <c r="Q60" s="58" t="s">
        <v>31</v>
      </c>
      <c r="R60" s="58" t="s">
        <v>32</v>
      </c>
      <c r="S60" s="62" t="s">
        <v>36</v>
      </c>
      <c r="T60" s="62" t="s">
        <v>37</v>
      </c>
      <c r="U60" s="107" t="s">
        <v>255</v>
      </c>
      <c r="V60" s="108" t="s">
        <v>256</v>
      </c>
      <c r="W60" s="32" t="str">
        <f t="shared" si="20"/>
        <v/>
      </c>
      <c r="X60" s="32" t="str">
        <f t="shared" si="21"/>
        <v/>
      </c>
      <c r="Y60" s="41">
        <f t="shared" si="18"/>
        <v>1198943.43</v>
      </c>
      <c r="Z60" s="35" t="str">
        <f t="shared" si="22"/>
        <v xml:space="preserve">Zatloukalová + </v>
      </c>
    </row>
    <row r="61" spans="1:26" x14ac:dyDescent="0.2">
      <c r="A61" s="64" t="s">
        <v>208</v>
      </c>
      <c r="B61" s="63"/>
      <c r="C61" s="50">
        <v>5082621.4300000006</v>
      </c>
      <c r="D61" s="72"/>
      <c r="E61" s="72"/>
      <c r="F61" s="73"/>
      <c r="G61" s="73"/>
      <c r="H61" s="94"/>
      <c r="I61" s="61" t="s">
        <v>25</v>
      </c>
      <c r="J61" s="58" t="s">
        <v>26</v>
      </c>
      <c r="K61" s="58" t="s">
        <v>27</v>
      </c>
      <c r="L61" s="58" t="s">
        <v>28</v>
      </c>
      <c r="M61" s="58" t="s">
        <v>29</v>
      </c>
      <c r="N61" s="62" t="s">
        <v>34</v>
      </c>
      <c r="O61" s="58" t="s">
        <v>30</v>
      </c>
      <c r="P61" s="62" t="s">
        <v>35</v>
      </c>
      <c r="Q61" s="58" t="s">
        <v>31</v>
      </c>
      <c r="R61" s="58" t="s">
        <v>32</v>
      </c>
      <c r="S61" s="62" t="s">
        <v>36</v>
      </c>
      <c r="T61" s="62" t="s">
        <v>37</v>
      </c>
      <c r="U61" s="107" t="s">
        <v>255</v>
      </c>
      <c r="V61" s="108" t="s">
        <v>256</v>
      </c>
      <c r="W61" s="32" t="str">
        <f t="shared" si="20"/>
        <v/>
      </c>
      <c r="X61" s="32" t="str">
        <f t="shared" si="21"/>
        <v/>
      </c>
      <c r="Y61" s="41">
        <f t="shared" si="18"/>
        <v>5082621.4300000006</v>
      </c>
      <c r="Z61" s="35" t="str">
        <f t="shared" si="22"/>
        <v xml:space="preserve">Zatloukalová + </v>
      </c>
    </row>
    <row r="62" spans="1:26" x14ac:dyDescent="0.2">
      <c r="A62" s="64" t="s">
        <v>209</v>
      </c>
      <c r="B62" s="63"/>
      <c r="C62" s="50">
        <v>7889333.9000000004</v>
      </c>
      <c r="D62" s="72"/>
      <c r="E62" s="72"/>
      <c r="F62" s="73"/>
      <c r="G62" s="73"/>
      <c r="H62" s="94"/>
      <c r="I62" s="61" t="s">
        <v>25</v>
      </c>
      <c r="J62" s="58" t="s">
        <v>26</v>
      </c>
      <c r="K62" s="58" t="s">
        <v>27</v>
      </c>
      <c r="L62" s="58" t="s">
        <v>28</v>
      </c>
      <c r="M62" s="58" t="s">
        <v>29</v>
      </c>
      <c r="N62" s="62" t="s">
        <v>34</v>
      </c>
      <c r="O62" s="58" t="s">
        <v>30</v>
      </c>
      <c r="P62" s="62" t="s">
        <v>35</v>
      </c>
      <c r="Q62" s="58" t="s">
        <v>31</v>
      </c>
      <c r="R62" s="58" t="s">
        <v>32</v>
      </c>
      <c r="S62" s="62" t="s">
        <v>36</v>
      </c>
      <c r="T62" s="62" t="s">
        <v>37</v>
      </c>
      <c r="U62" s="107" t="s">
        <v>255</v>
      </c>
      <c r="V62" s="108" t="s">
        <v>256</v>
      </c>
      <c r="W62" s="32" t="str">
        <f t="shared" si="20"/>
        <v/>
      </c>
      <c r="X62" s="32" t="str">
        <f t="shared" si="21"/>
        <v/>
      </c>
      <c r="Y62" s="41">
        <f t="shared" si="18"/>
        <v>7889333.9000000004</v>
      </c>
      <c r="Z62" s="35" t="str">
        <f t="shared" si="22"/>
        <v xml:space="preserve">Zatloukalová + </v>
      </c>
    </row>
    <row r="63" spans="1:26" x14ac:dyDescent="0.2">
      <c r="A63" s="64" t="s">
        <v>210</v>
      </c>
      <c r="B63" s="63"/>
      <c r="C63" s="50">
        <v>187361.97</v>
      </c>
      <c r="D63" s="72"/>
      <c r="E63" s="72"/>
      <c r="F63" s="73"/>
      <c r="G63" s="73"/>
      <c r="H63" s="94"/>
      <c r="I63" s="61" t="s">
        <v>25</v>
      </c>
      <c r="J63" s="58" t="s">
        <v>26</v>
      </c>
      <c r="K63" s="58" t="s">
        <v>27</v>
      </c>
      <c r="L63" s="58" t="s">
        <v>28</v>
      </c>
      <c r="M63" s="58" t="s">
        <v>29</v>
      </c>
      <c r="N63" s="62" t="s">
        <v>34</v>
      </c>
      <c r="O63" s="58" t="s">
        <v>30</v>
      </c>
      <c r="P63" s="62" t="s">
        <v>35</v>
      </c>
      <c r="Q63" s="58" t="s">
        <v>31</v>
      </c>
      <c r="R63" s="58" t="s">
        <v>32</v>
      </c>
      <c r="S63" s="62" t="s">
        <v>36</v>
      </c>
      <c r="T63" s="62" t="s">
        <v>37</v>
      </c>
      <c r="U63" s="107" t="s">
        <v>255</v>
      </c>
      <c r="V63" s="108" t="s">
        <v>256</v>
      </c>
      <c r="W63" s="32" t="str">
        <f t="shared" si="20"/>
        <v/>
      </c>
      <c r="X63" s="32" t="str">
        <f t="shared" si="21"/>
        <v/>
      </c>
      <c r="Y63" s="41">
        <f t="shared" si="18"/>
        <v>187361.97</v>
      </c>
      <c r="Z63" s="35" t="str">
        <f t="shared" si="22"/>
        <v xml:space="preserve">Zatloukalová + </v>
      </c>
    </row>
    <row r="64" spans="1:26" x14ac:dyDescent="0.2">
      <c r="A64" s="64" t="s">
        <v>211</v>
      </c>
      <c r="B64" s="63"/>
      <c r="C64" s="50">
        <v>2486708.0699999998</v>
      </c>
      <c r="D64" s="72"/>
      <c r="E64" s="72"/>
      <c r="F64" s="73"/>
      <c r="G64" s="73"/>
      <c r="H64" s="94"/>
      <c r="I64" s="61" t="s">
        <v>25</v>
      </c>
      <c r="J64" s="58" t="s">
        <v>26</v>
      </c>
      <c r="K64" s="58" t="s">
        <v>27</v>
      </c>
      <c r="L64" s="58" t="s">
        <v>28</v>
      </c>
      <c r="M64" s="58" t="s">
        <v>29</v>
      </c>
      <c r="N64" s="62" t="s">
        <v>34</v>
      </c>
      <c r="O64" s="58" t="s">
        <v>30</v>
      </c>
      <c r="P64" s="62" t="s">
        <v>35</v>
      </c>
      <c r="Q64" s="58" t="s">
        <v>31</v>
      </c>
      <c r="R64" s="58" t="s">
        <v>32</v>
      </c>
      <c r="S64" s="62" t="s">
        <v>36</v>
      </c>
      <c r="T64" s="62" t="s">
        <v>37</v>
      </c>
      <c r="U64" s="107" t="s">
        <v>255</v>
      </c>
      <c r="V64" s="108" t="s">
        <v>256</v>
      </c>
      <c r="W64" s="32" t="str">
        <f t="shared" si="20"/>
        <v/>
      </c>
      <c r="X64" s="32" t="str">
        <f t="shared" si="21"/>
        <v/>
      </c>
      <c r="Y64" s="41">
        <f t="shared" si="18"/>
        <v>2486708.0699999998</v>
      </c>
      <c r="Z64" s="35" t="str">
        <f t="shared" si="22"/>
        <v xml:space="preserve">Zatloukalová + </v>
      </c>
    </row>
    <row r="65" spans="1:26" x14ac:dyDescent="0.2">
      <c r="A65" s="64" t="s">
        <v>212</v>
      </c>
      <c r="B65" s="63"/>
      <c r="C65" s="50">
        <v>7116349.25</v>
      </c>
      <c r="D65" s="72"/>
      <c r="E65" s="72"/>
      <c r="F65" s="73"/>
      <c r="G65" s="73"/>
      <c r="H65" s="94"/>
      <c r="I65" s="61" t="s">
        <v>25</v>
      </c>
      <c r="J65" s="58" t="s">
        <v>26</v>
      </c>
      <c r="K65" s="58" t="s">
        <v>27</v>
      </c>
      <c r="L65" s="58" t="s">
        <v>28</v>
      </c>
      <c r="M65" s="58" t="s">
        <v>29</v>
      </c>
      <c r="N65" s="62" t="s">
        <v>34</v>
      </c>
      <c r="O65" s="58" t="s">
        <v>30</v>
      </c>
      <c r="P65" s="62" t="s">
        <v>35</v>
      </c>
      <c r="Q65" s="58" t="s">
        <v>31</v>
      </c>
      <c r="R65" s="58" t="s">
        <v>32</v>
      </c>
      <c r="S65" s="62" t="s">
        <v>36</v>
      </c>
      <c r="T65" s="62" t="s">
        <v>37</v>
      </c>
      <c r="U65" s="107" t="s">
        <v>255</v>
      </c>
      <c r="V65" s="108" t="s">
        <v>256</v>
      </c>
      <c r="W65" s="32" t="str">
        <f t="shared" si="20"/>
        <v/>
      </c>
      <c r="X65" s="32" t="str">
        <f t="shared" si="21"/>
        <v/>
      </c>
      <c r="Y65" s="41">
        <f t="shared" si="18"/>
        <v>7116349.25</v>
      </c>
      <c r="Z65" s="35" t="str">
        <f t="shared" si="22"/>
        <v xml:space="preserve">Zatloukalová + </v>
      </c>
    </row>
    <row r="66" spans="1:26" x14ac:dyDescent="0.2">
      <c r="A66" s="64" t="s">
        <v>213</v>
      </c>
      <c r="B66" s="63"/>
      <c r="C66" s="50">
        <v>506907.49</v>
      </c>
      <c r="D66" s="72"/>
      <c r="E66" s="72"/>
      <c r="F66" s="73"/>
      <c r="G66" s="73"/>
      <c r="H66" s="94"/>
      <c r="I66" s="61" t="s">
        <v>25</v>
      </c>
      <c r="J66" s="58" t="s">
        <v>26</v>
      </c>
      <c r="K66" s="58" t="s">
        <v>27</v>
      </c>
      <c r="L66" s="58" t="s">
        <v>28</v>
      </c>
      <c r="M66" s="58" t="s">
        <v>29</v>
      </c>
      <c r="N66" s="62" t="s">
        <v>34</v>
      </c>
      <c r="O66" s="58" t="s">
        <v>30</v>
      </c>
      <c r="P66" s="62" t="s">
        <v>35</v>
      </c>
      <c r="Q66" s="58" t="s">
        <v>31</v>
      </c>
      <c r="R66" s="58" t="s">
        <v>32</v>
      </c>
      <c r="S66" s="62" t="s">
        <v>36</v>
      </c>
      <c r="T66" s="62" t="s">
        <v>37</v>
      </c>
      <c r="U66" s="105" t="s">
        <v>248</v>
      </c>
      <c r="V66" s="108" t="s">
        <v>244</v>
      </c>
      <c r="W66" s="32" t="str">
        <f t="shared" si="20"/>
        <v/>
      </c>
      <c r="X66" s="32" t="str">
        <f t="shared" si="21"/>
        <v/>
      </c>
      <c r="Y66" s="41">
        <f t="shared" si="18"/>
        <v>506907.49</v>
      </c>
      <c r="Z66" s="35" t="str">
        <f t="shared" si="22"/>
        <v>Reifová</v>
      </c>
    </row>
    <row r="67" spans="1:26" x14ac:dyDescent="0.2">
      <c r="A67" s="64" t="s">
        <v>214</v>
      </c>
      <c r="B67" s="63"/>
      <c r="C67" s="50">
        <v>286918.46999999997</v>
      </c>
      <c r="D67" s="72"/>
      <c r="E67" s="72"/>
      <c r="F67" s="73"/>
      <c r="G67" s="73"/>
      <c r="H67" s="94"/>
      <c r="I67" s="61" t="s">
        <v>25</v>
      </c>
      <c r="J67" s="58" t="s">
        <v>26</v>
      </c>
      <c r="K67" s="58" t="s">
        <v>27</v>
      </c>
      <c r="L67" s="58" t="s">
        <v>28</v>
      </c>
      <c r="M67" s="58" t="s">
        <v>29</v>
      </c>
      <c r="N67" s="62" t="s">
        <v>34</v>
      </c>
      <c r="O67" s="58" t="s">
        <v>30</v>
      </c>
      <c r="P67" s="62" t="s">
        <v>35</v>
      </c>
      <c r="Q67" s="58" t="s">
        <v>31</v>
      </c>
      <c r="R67" s="58" t="s">
        <v>32</v>
      </c>
      <c r="S67" s="62" t="s">
        <v>36</v>
      </c>
      <c r="T67" s="62" t="s">
        <v>37</v>
      </c>
      <c r="U67" s="105" t="s">
        <v>247</v>
      </c>
      <c r="V67" s="102" t="s">
        <v>245</v>
      </c>
      <c r="W67" s="32" t="str">
        <f t="shared" si="20"/>
        <v/>
      </c>
      <c r="X67" s="32" t="str">
        <f t="shared" si="21"/>
        <v/>
      </c>
      <c r="Y67" s="41">
        <f t="shared" si="18"/>
        <v>286918.46999999997</v>
      </c>
      <c r="Z67" s="35" t="str">
        <f t="shared" si="22"/>
        <v>Applová, Šmelková</v>
      </c>
    </row>
    <row r="68" spans="1:26" x14ac:dyDescent="0.2">
      <c r="A68" s="64" t="s">
        <v>215</v>
      </c>
      <c r="B68" s="63"/>
      <c r="C68" s="50">
        <v>280200.24</v>
      </c>
      <c r="D68" s="72"/>
      <c r="E68" s="72"/>
      <c r="F68" s="73"/>
      <c r="G68" s="73"/>
      <c r="H68" s="94"/>
      <c r="I68" s="61" t="s">
        <v>25</v>
      </c>
      <c r="J68" s="58" t="s">
        <v>26</v>
      </c>
      <c r="K68" s="58" t="s">
        <v>27</v>
      </c>
      <c r="L68" s="58" t="s">
        <v>28</v>
      </c>
      <c r="M68" s="58" t="s">
        <v>29</v>
      </c>
      <c r="N68" s="62" t="s">
        <v>34</v>
      </c>
      <c r="O68" s="58" t="s">
        <v>30</v>
      </c>
      <c r="P68" s="62" t="s">
        <v>35</v>
      </c>
      <c r="Q68" s="58" t="s">
        <v>31</v>
      </c>
      <c r="R68" s="58" t="s">
        <v>32</v>
      </c>
      <c r="S68" s="62" t="s">
        <v>36</v>
      </c>
      <c r="T68" s="62" t="s">
        <v>37</v>
      </c>
      <c r="U68" s="105" t="s">
        <v>247</v>
      </c>
      <c r="V68" s="102" t="s">
        <v>245</v>
      </c>
      <c r="W68" s="32" t="str">
        <f t="shared" si="20"/>
        <v/>
      </c>
      <c r="X68" s="32" t="str">
        <f t="shared" si="21"/>
        <v/>
      </c>
      <c r="Y68" s="41">
        <f t="shared" si="18"/>
        <v>280200.24</v>
      </c>
      <c r="Z68" s="35" t="str">
        <f t="shared" si="22"/>
        <v>Applová, Šmelková</v>
      </c>
    </row>
    <row r="69" spans="1:26" x14ac:dyDescent="0.2">
      <c r="A69" s="68" t="s">
        <v>216</v>
      </c>
      <c r="B69" s="69"/>
      <c r="C69" s="21">
        <v>55646.14</v>
      </c>
      <c r="D69" s="74"/>
      <c r="E69" s="74"/>
      <c r="F69" s="75"/>
      <c r="G69" s="75"/>
      <c r="H69" s="95"/>
      <c r="I69" s="70" t="s">
        <v>25</v>
      </c>
      <c r="J69" s="59" t="s">
        <v>26</v>
      </c>
      <c r="K69" s="59" t="s">
        <v>27</v>
      </c>
      <c r="L69" s="59" t="s">
        <v>28</v>
      </c>
      <c r="M69" s="59" t="s">
        <v>29</v>
      </c>
      <c r="N69" s="71" t="s">
        <v>34</v>
      </c>
      <c r="O69" s="59" t="s">
        <v>30</v>
      </c>
      <c r="P69" s="71" t="s">
        <v>35</v>
      </c>
      <c r="Q69" s="59" t="s">
        <v>31</v>
      </c>
      <c r="R69" s="59" t="s">
        <v>32</v>
      </c>
      <c r="S69" s="71" t="s">
        <v>36</v>
      </c>
      <c r="T69" s="71" t="s">
        <v>37</v>
      </c>
      <c r="U69" s="106" t="s">
        <v>247</v>
      </c>
      <c r="V69" s="102" t="s">
        <v>245</v>
      </c>
      <c r="W69" s="32" t="str">
        <f t="shared" si="20"/>
        <v/>
      </c>
      <c r="X69" s="32" t="str">
        <f t="shared" si="21"/>
        <v/>
      </c>
      <c r="Y69" s="41">
        <f t="shared" si="18"/>
        <v>55646.14</v>
      </c>
      <c r="Z69" s="35" t="str">
        <f t="shared" si="22"/>
        <v>Applová, Šmelková</v>
      </c>
    </row>
    <row r="70" spans="1:26" x14ac:dyDescent="0.2">
      <c r="A70" s="4" t="s">
        <v>5</v>
      </c>
      <c r="C70" s="17">
        <f>SUM(C45:C69)</f>
        <v>99869052.75999999</v>
      </c>
      <c r="U70" s="17">
        <f>SUM(U45:U69)</f>
        <v>0</v>
      </c>
      <c r="W70" s="33" t="str">
        <f t="shared" ref="W70" si="23">IF(AND(A70="celkem ks:",B70&gt;0,C70="vzorek ks:"),B70,"")</f>
        <v/>
      </c>
      <c r="X70" s="33" t="str">
        <f t="shared" ref="X70" si="24">IF(AND(A70="celkem ks:",B70&gt;0,C70="vzorek ks:",U70&gt;0),U70,"")</f>
        <v/>
      </c>
      <c r="Y70" s="35" t="str">
        <f t="shared" si="18"/>
        <v/>
      </c>
      <c r="Z70" s="35" t="str">
        <f t="shared" si="19"/>
        <v/>
      </c>
    </row>
  </sheetData>
  <sheetProtection formatColumns="0" formatRows="0" insertColumns="0" insertRows="0" deleteColumns="0" deleteRows="0"/>
  <mergeCells count="13">
    <mergeCell ref="W3:Y3"/>
    <mergeCell ref="A4:A5"/>
    <mergeCell ref="B4:B5"/>
    <mergeCell ref="C4:C5"/>
    <mergeCell ref="U4:U5"/>
    <mergeCell ref="V4:V5"/>
    <mergeCell ref="D4:D5"/>
    <mergeCell ref="E4:E5"/>
    <mergeCell ref="F4:F5"/>
    <mergeCell ref="G4:G5"/>
    <mergeCell ref="D3:E3"/>
    <mergeCell ref="H4:H5"/>
    <mergeCell ref="I4:T5"/>
  </mergeCells>
  <dataValidations count="1">
    <dataValidation type="list" allowBlank="1" showInputMessage="1" showErrorMessage="1" sqref="H7:H37 H45:H69 H41" xr:uid="{33C5EAB0-794A-40C4-B148-ED3F54EE9F06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&amp;R60x</oddHeader>
    <oddFooter>&amp;C&amp;P&amp;R© FIZA, a.s., 2024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E01F-1D4F-4EC5-A33F-0B497BBFCEF4}">
  <sheetPr>
    <pageSetUpPr fitToPage="1"/>
  </sheetPr>
  <dimension ref="A1:AB33"/>
  <sheetViews>
    <sheetView zoomScaleNormal="100" zoomScalePageLayoutView="75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U16" sqref="U16"/>
    </sheetView>
  </sheetViews>
  <sheetFormatPr defaultColWidth="9.28515625" defaultRowHeight="12.75" x14ac:dyDescent="0.2"/>
  <cols>
    <col min="1" max="1" width="20.42578125" style="4" customWidth="1"/>
    <col min="2" max="2" width="11.7109375" style="6" customWidth="1"/>
    <col min="3" max="3" width="15.5703125" style="17" customWidth="1"/>
    <col min="4" max="4" width="11.140625" style="54" customWidth="1"/>
    <col min="5" max="5" width="12.140625" style="54" customWidth="1"/>
    <col min="6" max="6" width="12.42578125" style="54" customWidth="1"/>
    <col min="7" max="7" width="12.28515625" style="54" customWidth="1"/>
    <col min="8" max="8" width="10.140625" style="54" customWidth="1"/>
    <col min="9" max="9" width="4.7109375" style="54" customWidth="1"/>
    <col min="10" max="20" width="4.85546875" style="54" customWidth="1"/>
    <col min="21" max="21" width="15.5703125" style="17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tr">
        <f>'sklady (A)'!A1</f>
        <v>Období 1 - 12/2023</v>
      </c>
      <c r="B1" s="82"/>
      <c r="C1" s="82"/>
      <c r="D1" s="52"/>
      <c r="E1" s="52"/>
      <c r="F1" s="52"/>
      <c r="G1" s="52"/>
      <c r="H1" s="52"/>
      <c r="I1" s="83"/>
      <c r="J1" s="87" t="s">
        <v>45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5"/>
      <c r="V1" s="55"/>
      <c r="W1" s="25"/>
      <c r="X1" s="25"/>
      <c r="Y1" s="34"/>
      <c r="AA1" s="5"/>
      <c r="AB1" s="65">
        <v>0.21</v>
      </c>
    </row>
    <row r="2" spans="1:28" ht="18.75" customHeight="1" thickBot="1" x14ac:dyDescent="0.25">
      <c r="A2" s="7" t="s">
        <v>10</v>
      </c>
      <c r="B2" s="81" t="str">
        <f>'sklady (A)'!B2</f>
        <v>Fakultní nemocnice Olomouc</v>
      </c>
      <c r="C2" s="81"/>
      <c r="D2" s="56"/>
      <c r="E2" s="56"/>
      <c r="F2" s="56"/>
      <c r="G2" s="56"/>
      <c r="H2" s="56"/>
      <c r="I2" s="84"/>
      <c r="J2" s="87" t="s">
        <v>46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8"/>
      <c r="V2" s="23"/>
      <c r="W2" s="26"/>
      <c r="X2" s="26"/>
      <c r="Y2" s="36"/>
      <c r="AA2" s="5"/>
      <c r="AB2" s="65">
        <v>0.15</v>
      </c>
    </row>
    <row r="3" spans="1:28" ht="21.75" customHeight="1" thickTop="1" thickBot="1" x14ac:dyDescent="0.25">
      <c r="C3" s="8" t="s">
        <v>2</v>
      </c>
      <c r="D3" s="125"/>
      <c r="E3" s="125"/>
      <c r="I3" s="85"/>
      <c r="J3" s="86" t="s">
        <v>47</v>
      </c>
      <c r="U3" s="53"/>
      <c r="V3" s="9"/>
      <c r="W3" s="114" t="s">
        <v>16</v>
      </c>
      <c r="X3" s="115"/>
      <c r="Y3" s="116"/>
      <c r="Z3" s="37">
        <f>COUNT(Z7:Z1938)</f>
        <v>0</v>
      </c>
      <c r="AA3" s="5"/>
      <c r="AB3" s="65">
        <v>0.1</v>
      </c>
    </row>
    <row r="4" spans="1:28" s="3" customFormat="1" ht="36.75" customHeight="1" thickTop="1" thickBot="1" x14ac:dyDescent="0.25">
      <c r="A4" s="117" t="s">
        <v>18</v>
      </c>
      <c r="B4" s="119" t="s">
        <v>19</v>
      </c>
      <c r="C4" s="121" t="s">
        <v>6</v>
      </c>
      <c r="D4" s="121" t="s">
        <v>20</v>
      </c>
      <c r="E4" s="121" t="s">
        <v>33</v>
      </c>
      <c r="F4" s="121" t="s">
        <v>21</v>
      </c>
      <c r="G4" s="121" t="s">
        <v>22</v>
      </c>
      <c r="H4" s="121" t="s">
        <v>23</v>
      </c>
      <c r="I4" s="127" t="s">
        <v>24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  <c r="U4" s="121" t="s">
        <v>7</v>
      </c>
      <c r="V4" s="123" t="s">
        <v>48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6" t="s">
        <v>39</v>
      </c>
    </row>
    <row r="5" spans="1:28" ht="18" customHeight="1" thickTop="1" thickBot="1" x14ac:dyDescent="0.25">
      <c r="A5" s="118"/>
      <c r="B5" s="120"/>
      <c r="C5" s="122"/>
      <c r="D5" s="126"/>
      <c r="E5" s="126"/>
      <c r="F5" s="126"/>
      <c r="G5" s="126"/>
      <c r="H5" s="126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20"/>
      <c r="V5" s="124"/>
      <c r="W5" s="29">
        <f>SUM(W6:W1938)</f>
        <v>14997</v>
      </c>
      <c r="X5" s="30">
        <f>D6+D12+D16</f>
        <v>20</v>
      </c>
      <c r="Y5" s="39">
        <f>SUM(Y6:Y1938)</f>
        <v>189319151.28000003</v>
      </c>
      <c r="Z5" s="39">
        <f>SUM(Z6:Z1938)</f>
        <v>0</v>
      </c>
      <c r="AA5" s="5"/>
      <c r="AB5" s="66" t="s">
        <v>38</v>
      </c>
    </row>
    <row r="6" spans="1:28" ht="48" customHeight="1" thickTop="1" x14ac:dyDescent="0.2">
      <c r="A6" s="11" t="s">
        <v>4</v>
      </c>
      <c r="B6" s="96">
        <v>269</v>
      </c>
      <c r="C6" s="13" t="s">
        <v>3</v>
      </c>
      <c r="D6" s="96">
        <v>3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104" t="s">
        <v>262</v>
      </c>
      <c r="V6" s="51" t="s">
        <v>217</v>
      </c>
      <c r="W6" s="31">
        <f>IF(AND(A6="celkem ks:",B6&gt;0,C6="vzorek ks:"),B6,"")</f>
        <v>269</v>
      </c>
      <c r="X6" s="31">
        <f>D6</f>
        <v>3</v>
      </c>
      <c r="Y6" s="40" t="str">
        <f t="shared" ref="Y6:Y33" si="0">IF(OR(C6="",C6&lt;=0,A6="Suma:",A6="celkem ks:"),"",C6)</f>
        <v/>
      </c>
      <c r="Z6" s="40" t="str">
        <f t="shared" ref="Z6:Z33" si="1">IF(OR(U6="",U6&lt;=0,A6="Suma:",A6="celkem ks:"),"",U6)</f>
        <v/>
      </c>
      <c r="AA6" s="5"/>
    </row>
    <row r="7" spans="1:28" x14ac:dyDescent="0.2">
      <c r="A7" s="64" t="s">
        <v>220</v>
      </c>
      <c r="B7" s="63"/>
      <c r="C7" s="50">
        <v>5180</v>
      </c>
      <c r="D7" s="72"/>
      <c r="E7" s="72"/>
      <c r="F7" s="73"/>
      <c r="G7" s="73"/>
      <c r="H7" s="94"/>
      <c r="I7" s="61" t="s">
        <v>25</v>
      </c>
      <c r="J7" s="58" t="s">
        <v>26</v>
      </c>
      <c r="K7" s="58" t="s">
        <v>27</v>
      </c>
      <c r="L7" s="58" t="s">
        <v>28</v>
      </c>
      <c r="M7" s="58" t="s">
        <v>29</v>
      </c>
      <c r="N7" s="90" t="s">
        <v>34</v>
      </c>
      <c r="O7" s="78" t="s">
        <v>30</v>
      </c>
      <c r="P7" s="90" t="s">
        <v>35</v>
      </c>
      <c r="Q7" s="58" t="s">
        <v>31</v>
      </c>
      <c r="R7" s="58" t="s">
        <v>32</v>
      </c>
      <c r="S7" s="62" t="s">
        <v>36</v>
      </c>
      <c r="T7" s="62" t="s">
        <v>37</v>
      </c>
      <c r="U7" s="105" t="s">
        <v>254</v>
      </c>
      <c r="V7" s="103" t="s">
        <v>245</v>
      </c>
      <c r="W7" s="32" t="str">
        <f t="shared" ref="W7:W9" si="2">IF(AND(A7="celkem ks:",B7&gt;0,C7="vzorek ks:"),B7,"")</f>
        <v/>
      </c>
      <c r="X7" s="32" t="str">
        <f t="shared" ref="X7:X33" si="3">IF(AND(A7="celkem ks:",B7&gt;0,C7="vzorek ks:",U7&gt;0),U7,"")</f>
        <v/>
      </c>
      <c r="Y7" s="41">
        <f t="shared" si="0"/>
        <v>5180</v>
      </c>
      <c r="Z7" s="35" t="str">
        <f t="shared" si="1"/>
        <v>Schwarzová</v>
      </c>
    </row>
    <row r="8" spans="1:28" x14ac:dyDescent="0.2">
      <c r="A8" s="64" t="s">
        <v>221</v>
      </c>
      <c r="B8" s="63"/>
      <c r="C8" s="50">
        <v>5299659</v>
      </c>
      <c r="D8" s="72"/>
      <c r="E8" s="72"/>
      <c r="F8" s="73"/>
      <c r="G8" s="73"/>
      <c r="H8" s="94"/>
      <c r="I8" s="61" t="s">
        <v>25</v>
      </c>
      <c r="J8" s="58" t="s">
        <v>26</v>
      </c>
      <c r="K8" s="58" t="s">
        <v>27</v>
      </c>
      <c r="L8" s="58" t="s">
        <v>28</v>
      </c>
      <c r="M8" s="58" t="s">
        <v>29</v>
      </c>
      <c r="N8" s="90" t="s">
        <v>34</v>
      </c>
      <c r="O8" s="78" t="s">
        <v>30</v>
      </c>
      <c r="P8" s="90" t="s">
        <v>35</v>
      </c>
      <c r="Q8" s="58" t="s">
        <v>31</v>
      </c>
      <c r="R8" s="58" t="s">
        <v>32</v>
      </c>
      <c r="S8" s="62" t="s">
        <v>36</v>
      </c>
      <c r="T8" s="62" t="s">
        <v>37</v>
      </c>
      <c r="U8" s="105" t="s">
        <v>254</v>
      </c>
      <c r="V8" s="103" t="s">
        <v>245</v>
      </c>
      <c r="W8" s="32" t="str">
        <f t="shared" si="2"/>
        <v/>
      </c>
      <c r="X8" s="32" t="str">
        <f t="shared" si="3"/>
        <v/>
      </c>
      <c r="Y8" s="41">
        <f t="shared" si="0"/>
        <v>5299659</v>
      </c>
      <c r="Z8" s="35" t="str">
        <f t="shared" si="1"/>
        <v>Schwarzová</v>
      </c>
    </row>
    <row r="9" spans="1:28" x14ac:dyDescent="0.2">
      <c r="A9" s="68" t="s">
        <v>222</v>
      </c>
      <c r="B9" s="69"/>
      <c r="C9" s="21">
        <v>3004362</v>
      </c>
      <c r="D9" s="74"/>
      <c r="E9" s="74"/>
      <c r="F9" s="75"/>
      <c r="G9" s="75"/>
      <c r="H9" s="95"/>
      <c r="I9" s="70" t="s">
        <v>25</v>
      </c>
      <c r="J9" s="59" t="s">
        <v>26</v>
      </c>
      <c r="K9" s="59" t="s">
        <v>27</v>
      </c>
      <c r="L9" s="59" t="s">
        <v>28</v>
      </c>
      <c r="M9" s="59" t="s">
        <v>29</v>
      </c>
      <c r="N9" s="91" t="s">
        <v>34</v>
      </c>
      <c r="O9" s="79" t="s">
        <v>30</v>
      </c>
      <c r="P9" s="91" t="s">
        <v>35</v>
      </c>
      <c r="Q9" s="59" t="s">
        <v>31</v>
      </c>
      <c r="R9" s="59" t="s">
        <v>32</v>
      </c>
      <c r="S9" s="71" t="s">
        <v>36</v>
      </c>
      <c r="T9" s="71" t="s">
        <v>37</v>
      </c>
      <c r="U9" s="106" t="s">
        <v>254</v>
      </c>
      <c r="V9" s="103" t="s">
        <v>245</v>
      </c>
      <c r="W9" s="32" t="str">
        <f t="shared" si="2"/>
        <v/>
      </c>
      <c r="X9" s="32" t="str">
        <f t="shared" si="3"/>
        <v/>
      </c>
      <c r="Y9" s="41">
        <f t="shared" si="0"/>
        <v>3004362</v>
      </c>
      <c r="Z9" s="35" t="str">
        <f t="shared" si="1"/>
        <v>Schwarzová</v>
      </c>
    </row>
    <row r="10" spans="1:28" x14ac:dyDescent="0.2">
      <c r="A10" s="4" t="s">
        <v>5</v>
      </c>
      <c r="C10" s="17">
        <f>SUM(C7:C9)</f>
        <v>8309201</v>
      </c>
      <c r="U10" s="17">
        <f>SUM(U7:U9)</f>
        <v>0</v>
      </c>
      <c r="W10" s="33" t="str">
        <f>IF(AND(A10="celkem ks:",B10&gt;0,C10="vzorek ks:"),B10,"")</f>
        <v/>
      </c>
      <c r="X10" s="33" t="str">
        <f t="shared" si="3"/>
        <v/>
      </c>
      <c r="Y10" s="35" t="str">
        <f t="shared" si="0"/>
        <v/>
      </c>
      <c r="Z10" s="35" t="str">
        <f t="shared" si="1"/>
        <v/>
      </c>
    </row>
    <row r="11" spans="1:28" x14ac:dyDescent="0.2">
      <c r="W11" s="33" t="str">
        <f>IF(AND(A11="celkem ks:",B11&gt;0,C11="vzorek ks:"),B11,"")</f>
        <v/>
      </c>
      <c r="X11" s="33" t="str">
        <f t="shared" si="3"/>
        <v/>
      </c>
      <c r="Y11" s="35" t="str">
        <f t="shared" si="0"/>
        <v/>
      </c>
      <c r="Z11" s="35" t="str">
        <f t="shared" si="1"/>
        <v/>
      </c>
    </row>
    <row r="12" spans="1:28" ht="54.75" customHeight="1" x14ac:dyDescent="0.2">
      <c r="A12" s="45" t="s">
        <v>4</v>
      </c>
      <c r="B12" s="93">
        <v>298</v>
      </c>
      <c r="C12" s="47" t="s">
        <v>3</v>
      </c>
      <c r="D12" s="93">
        <v>1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104" t="s">
        <v>262</v>
      </c>
      <c r="V12" s="51" t="s">
        <v>218</v>
      </c>
      <c r="W12" s="31">
        <f>IF(AND(A12="celkem ks:",B12&gt;0,C12="vzorek ks:"),B12,"")</f>
        <v>298</v>
      </c>
      <c r="X12" s="31">
        <f>D12</f>
        <v>1</v>
      </c>
      <c r="Y12" s="40" t="str">
        <f t="shared" si="0"/>
        <v/>
      </c>
      <c r="Z12" s="40" t="str">
        <f t="shared" si="1"/>
        <v/>
      </c>
      <c r="AA12" s="5"/>
    </row>
    <row r="13" spans="1:28" x14ac:dyDescent="0.2">
      <c r="A13" s="68" t="s">
        <v>223</v>
      </c>
      <c r="B13" s="69"/>
      <c r="C13" s="21">
        <v>10407</v>
      </c>
      <c r="D13" s="74"/>
      <c r="E13" s="74"/>
      <c r="F13" s="75"/>
      <c r="G13" s="75"/>
      <c r="H13" s="95"/>
      <c r="I13" s="70" t="s">
        <v>25</v>
      </c>
      <c r="J13" s="59" t="s">
        <v>26</v>
      </c>
      <c r="K13" s="59" t="s">
        <v>27</v>
      </c>
      <c r="L13" s="59" t="s">
        <v>28</v>
      </c>
      <c r="M13" s="79" t="s">
        <v>29</v>
      </c>
      <c r="N13" s="91" t="s">
        <v>34</v>
      </c>
      <c r="O13" s="79" t="s">
        <v>30</v>
      </c>
      <c r="P13" s="91" t="s">
        <v>35</v>
      </c>
      <c r="Q13" s="59" t="s">
        <v>31</v>
      </c>
      <c r="R13" s="59" t="s">
        <v>32</v>
      </c>
      <c r="S13" s="71" t="s">
        <v>36</v>
      </c>
      <c r="T13" s="71" t="s">
        <v>37</v>
      </c>
      <c r="U13" s="106" t="s">
        <v>248</v>
      </c>
      <c r="V13" s="103" t="s">
        <v>244</v>
      </c>
      <c r="W13" s="32" t="str">
        <f t="shared" ref="W13:W15" si="4">IF(AND(A13="celkem ks:",B13&gt;0,C13="vzorek ks:"),B13,"")</f>
        <v/>
      </c>
      <c r="X13" s="32" t="str">
        <f t="shared" si="3"/>
        <v/>
      </c>
      <c r="Y13" s="41">
        <f t="shared" si="0"/>
        <v>10407</v>
      </c>
      <c r="Z13" s="35" t="str">
        <f t="shared" si="1"/>
        <v>Reifová</v>
      </c>
    </row>
    <row r="14" spans="1:28" x14ac:dyDescent="0.2">
      <c r="A14" s="4" t="s">
        <v>5</v>
      </c>
      <c r="C14" s="17">
        <f>SUM(C13:C13)</f>
        <v>10407</v>
      </c>
      <c r="U14" s="17">
        <f>SUM(U13:U13)</f>
        <v>0</v>
      </c>
      <c r="W14" s="33" t="str">
        <f t="shared" si="4"/>
        <v/>
      </c>
      <c r="X14" s="33" t="str">
        <f t="shared" si="3"/>
        <v/>
      </c>
      <c r="Y14" s="35" t="str">
        <f t="shared" si="0"/>
        <v/>
      </c>
      <c r="Z14" s="35" t="str">
        <f t="shared" si="1"/>
        <v/>
      </c>
    </row>
    <row r="15" spans="1:28" x14ac:dyDescent="0.2">
      <c r="W15" s="33" t="str">
        <f t="shared" si="4"/>
        <v/>
      </c>
      <c r="X15" s="33" t="str">
        <f t="shared" si="3"/>
        <v/>
      </c>
      <c r="Y15" s="35" t="str">
        <f t="shared" si="0"/>
        <v/>
      </c>
      <c r="Z15" s="35" t="str">
        <f t="shared" si="1"/>
        <v/>
      </c>
    </row>
    <row r="16" spans="1:28" ht="39.75" customHeight="1" x14ac:dyDescent="0.2">
      <c r="A16" s="45" t="s">
        <v>4</v>
      </c>
      <c r="B16" s="93">
        <v>14430</v>
      </c>
      <c r="C16" s="47" t="s">
        <v>3</v>
      </c>
      <c r="D16" s="93">
        <v>16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104" t="s">
        <v>262</v>
      </c>
      <c r="V16" s="51" t="s">
        <v>219</v>
      </c>
      <c r="W16" s="31">
        <f>IF(AND(A16="celkem ks:",B16&gt;0,C16="vzorek ks:"),B16,"")</f>
        <v>14430</v>
      </c>
      <c r="X16" s="31">
        <f>D16</f>
        <v>16</v>
      </c>
      <c r="Y16" s="40" t="str">
        <f t="shared" si="0"/>
        <v/>
      </c>
      <c r="Z16" s="40" t="str">
        <f t="shared" si="1"/>
        <v/>
      </c>
      <c r="AA16" s="5"/>
    </row>
    <row r="17" spans="1:26" x14ac:dyDescent="0.2">
      <c r="A17" s="64" t="s">
        <v>224</v>
      </c>
      <c r="B17" s="63"/>
      <c r="C17" s="50">
        <v>5895</v>
      </c>
      <c r="D17" s="72"/>
      <c r="E17" s="72"/>
      <c r="F17" s="73"/>
      <c r="G17" s="73"/>
      <c r="H17" s="94"/>
      <c r="I17" s="61" t="s">
        <v>25</v>
      </c>
      <c r="J17" s="58" t="s">
        <v>26</v>
      </c>
      <c r="K17" s="58" t="s">
        <v>27</v>
      </c>
      <c r="L17" s="58" t="s">
        <v>28</v>
      </c>
      <c r="M17" s="58" t="s">
        <v>29</v>
      </c>
      <c r="N17" s="62" t="s">
        <v>34</v>
      </c>
      <c r="O17" s="58" t="s">
        <v>30</v>
      </c>
      <c r="P17" s="62" t="s">
        <v>35</v>
      </c>
      <c r="Q17" s="58" t="s">
        <v>31</v>
      </c>
      <c r="R17" s="58" t="s">
        <v>32</v>
      </c>
      <c r="S17" s="62" t="s">
        <v>36</v>
      </c>
      <c r="T17" s="62" t="s">
        <v>37</v>
      </c>
      <c r="U17" s="105" t="s">
        <v>253</v>
      </c>
      <c r="V17" s="108" t="s">
        <v>244</v>
      </c>
      <c r="W17" s="32" t="str">
        <f>IF(AND(A17="celkem ks:",B17&gt;0,C17="vzorek ks:"),B17,"")</f>
        <v/>
      </c>
      <c r="X17" s="32" t="str">
        <f t="shared" si="3"/>
        <v/>
      </c>
      <c r="Y17" s="41">
        <f t="shared" si="0"/>
        <v>5895</v>
      </c>
      <c r="Z17" s="35" t="str">
        <f t="shared" si="1"/>
        <v>Přikrylová</v>
      </c>
    </row>
    <row r="18" spans="1:26" x14ac:dyDescent="0.2">
      <c r="A18" s="64" t="s">
        <v>225</v>
      </c>
      <c r="B18" s="63"/>
      <c r="C18" s="50">
        <v>140655.39000000001</v>
      </c>
      <c r="D18" s="72"/>
      <c r="E18" s="72"/>
      <c r="F18" s="73"/>
      <c r="G18" s="73"/>
      <c r="H18" s="94"/>
      <c r="I18" s="61" t="s">
        <v>25</v>
      </c>
      <c r="J18" s="58" t="s">
        <v>26</v>
      </c>
      <c r="K18" s="58" t="s">
        <v>27</v>
      </c>
      <c r="L18" s="58" t="s">
        <v>28</v>
      </c>
      <c r="M18" s="58" t="s">
        <v>29</v>
      </c>
      <c r="N18" s="62" t="s">
        <v>34</v>
      </c>
      <c r="O18" s="58" t="s">
        <v>30</v>
      </c>
      <c r="P18" s="62" t="s">
        <v>35</v>
      </c>
      <c r="Q18" s="58" t="s">
        <v>31</v>
      </c>
      <c r="R18" s="58" t="s">
        <v>32</v>
      </c>
      <c r="S18" s="62" t="s">
        <v>36</v>
      </c>
      <c r="T18" s="62" t="s">
        <v>37</v>
      </c>
      <c r="U18" s="105" t="s">
        <v>254</v>
      </c>
      <c r="V18" s="103" t="s">
        <v>245</v>
      </c>
      <c r="W18" s="32" t="str">
        <f t="shared" ref="W18:W30" si="5">IF(AND(A18="celkem ks:",B18&gt;0,C18="vzorek ks:"),B18,"")</f>
        <v/>
      </c>
      <c r="X18" s="32" t="str">
        <f t="shared" ref="X18:X30" si="6">IF(AND(A18="celkem ks:",B18&gt;0,C18="vzorek ks:",U18&gt;0),U18,"")</f>
        <v/>
      </c>
      <c r="Y18" s="41">
        <f t="shared" ref="Y18:Y30" si="7">IF(OR(C18="",C18&lt;=0,A18="Suma:",A18="celkem ks:"),"",C18)</f>
        <v>140655.39000000001</v>
      </c>
      <c r="Z18" s="35" t="str">
        <f t="shared" ref="Z18:Z30" si="8">IF(OR(U18="",U18&lt;=0,A18="Suma:",A18="celkem ks:"),"",U18)</f>
        <v>Schwarzová</v>
      </c>
    </row>
    <row r="19" spans="1:26" x14ac:dyDescent="0.2">
      <c r="A19" s="64" t="s">
        <v>226</v>
      </c>
      <c r="B19" s="63"/>
      <c r="C19" s="50">
        <v>2990000</v>
      </c>
      <c r="D19" s="72"/>
      <c r="E19" s="72"/>
      <c r="F19" s="73"/>
      <c r="G19" s="73"/>
      <c r="H19" s="94"/>
      <c r="I19" s="61" t="s">
        <v>25</v>
      </c>
      <c r="J19" s="58" t="s">
        <v>26</v>
      </c>
      <c r="K19" s="58" t="s">
        <v>27</v>
      </c>
      <c r="L19" s="58" t="s">
        <v>28</v>
      </c>
      <c r="M19" s="58" t="s">
        <v>29</v>
      </c>
      <c r="N19" s="62" t="s">
        <v>34</v>
      </c>
      <c r="O19" s="58" t="s">
        <v>30</v>
      </c>
      <c r="P19" s="62" t="s">
        <v>35</v>
      </c>
      <c r="Q19" s="58" t="s">
        <v>31</v>
      </c>
      <c r="R19" s="58" t="s">
        <v>32</v>
      </c>
      <c r="S19" s="62" t="s">
        <v>36</v>
      </c>
      <c r="T19" s="62" t="s">
        <v>37</v>
      </c>
      <c r="U19" s="105" t="s">
        <v>254</v>
      </c>
      <c r="V19" s="103" t="s">
        <v>245</v>
      </c>
      <c r="W19" s="32" t="str">
        <f t="shared" si="5"/>
        <v/>
      </c>
      <c r="X19" s="32" t="str">
        <f t="shared" si="6"/>
        <v/>
      </c>
      <c r="Y19" s="41">
        <f t="shared" si="7"/>
        <v>2990000</v>
      </c>
      <c r="Z19" s="35" t="str">
        <f t="shared" si="8"/>
        <v>Schwarzová</v>
      </c>
    </row>
    <row r="20" spans="1:26" x14ac:dyDescent="0.2">
      <c r="A20" s="64" t="s">
        <v>227</v>
      </c>
      <c r="B20" s="63"/>
      <c r="C20" s="50">
        <v>3268709.24</v>
      </c>
      <c r="D20" s="72"/>
      <c r="E20" s="72"/>
      <c r="F20" s="73"/>
      <c r="G20" s="73"/>
      <c r="H20" s="94"/>
      <c r="I20" s="61" t="s">
        <v>25</v>
      </c>
      <c r="J20" s="58" t="s">
        <v>26</v>
      </c>
      <c r="K20" s="58" t="s">
        <v>27</v>
      </c>
      <c r="L20" s="58" t="s">
        <v>28</v>
      </c>
      <c r="M20" s="58" t="s">
        <v>29</v>
      </c>
      <c r="N20" s="62" t="s">
        <v>34</v>
      </c>
      <c r="O20" s="58" t="s">
        <v>30</v>
      </c>
      <c r="P20" s="62" t="s">
        <v>35</v>
      </c>
      <c r="Q20" s="58" t="s">
        <v>31</v>
      </c>
      <c r="R20" s="58" t="s">
        <v>32</v>
      </c>
      <c r="S20" s="62" t="s">
        <v>36</v>
      </c>
      <c r="T20" s="62" t="s">
        <v>37</v>
      </c>
      <c r="U20" s="105" t="s">
        <v>257</v>
      </c>
      <c r="V20" s="103" t="s">
        <v>258</v>
      </c>
      <c r="W20" s="32" t="str">
        <f t="shared" si="5"/>
        <v/>
      </c>
      <c r="X20" s="32" t="str">
        <f t="shared" si="6"/>
        <v/>
      </c>
      <c r="Y20" s="41">
        <f t="shared" si="7"/>
        <v>3268709.24</v>
      </c>
      <c r="Z20" s="35" t="str">
        <f t="shared" si="8"/>
        <v xml:space="preserve">Fialová </v>
      </c>
    </row>
    <row r="21" spans="1:26" x14ac:dyDescent="0.2">
      <c r="A21" s="64" t="s">
        <v>228</v>
      </c>
      <c r="B21" s="63"/>
      <c r="C21" s="50">
        <v>362271.19</v>
      </c>
      <c r="D21" s="72"/>
      <c r="E21" s="72"/>
      <c r="F21" s="73"/>
      <c r="G21" s="73"/>
      <c r="H21" s="94"/>
      <c r="I21" s="61" t="s">
        <v>25</v>
      </c>
      <c r="J21" s="58" t="s">
        <v>26</v>
      </c>
      <c r="K21" s="58" t="s">
        <v>27</v>
      </c>
      <c r="L21" s="58" t="s">
        <v>28</v>
      </c>
      <c r="M21" s="58" t="s">
        <v>29</v>
      </c>
      <c r="N21" s="62" t="s">
        <v>34</v>
      </c>
      <c r="O21" s="58" t="s">
        <v>30</v>
      </c>
      <c r="P21" s="62" t="s">
        <v>35</v>
      </c>
      <c r="Q21" s="58" t="s">
        <v>31</v>
      </c>
      <c r="R21" s="58" t="s">
        <v>32</v>
      </c>
      <c r="S21" s="62" t="s">
        <v>36</v>
      </c>
      <c r="T21" s="62" t="s">
        <v>37</v>
      </c>
      <c r="U21" s="105" t="s">
        <v>257</v>
      </c>
      <c r="V21" s="103" t="s">
        <v>258</v>
      </c>
      <c r="W21" s="32" t="str">
        <f t="shared" si="5"/>
        <v/>
      </c>
      <c r="X21" s="32" t="str">
        <f t="shared" si="6"/>
        <v/>
      </c>
      <c r="Y21" s="41">
        <f t="shared" si="7"/>
        <v>362271.19</v>
      </c>
      <c r="Z21" s="35" t="str">
        <f t="shared" si="8"/>
        <v xml:space="preserve">Fialová </v>
      </c>
    </row>
    <row r="22" spans="1:26" x14ac:dyDescent="0.2">
      <c r="A22" s="64" t="s">
        <v>229</v>
      </c>
      <c r="B22" s="63"/>
      <c r="C22" s="50">
        <v>1218233.19</v>
      </c>
      <c r="D22" s="72"/>
      <c r="E22" s="72"/>
      <c r="F22" s="73"/>
      <c r="G22" s="73"/>
      <c r="H22" s="94"/>
      <c r="I22" s="61" t="s">
        <v>25</v>
      </c>
      <c r="J22" s="58" t="s">
        <v>26</v>
      </c>
      <c r="K22" s="58" t="s">
        <v>27</v>
      </c>
      <c r="L22" s="58" t="s">
        <v>28</v>
      </c>
      <c r="M22" s="58" t="s">
        <v>29</v>
      </c>
      <c r="N22" s="62" t="s">
        <v>34</v>
      </c>
      <c r="O22" s="58" t="s">
        <v>30</v>
      </c>
      <c r="P22" s="62" t="s">
        <v>35</v>
      </c>
      <c r="Q22" s="58" t="s">
        <v>31</v>
      </c>
      <c r="R22" s="58" t="s">
        <v>32</v>
      </c>
      <c r="S22" s="62" t="s">
        <v>36</v>
      </c>
      <c r="T22" s="62" t="s">
        <v>37</v>
      </c>
      <c r="U22" s="105" t="s">
        <v>257</v>
      </c>
      <c r="V22" s="103" t="s">
        <v>258</v>
      </c>
      <c r="W22" s="32" t="str">
        <f t="shared" si="5"/>
        <v/>
      </c>
      <c r="X22" s="32" t="str">
        <f t="shared" si="6"/>
        <v/>
      </c>
      <c r="Y22" s="41">
        <f t="shared" si="7"/>
        <v>1218233.19</v>
      </c>
      <c r="Z22" s="35" t="str">
        <f t="shared" si="8"/>
        <v xml:space="preserve">Fialová </v>
      </c>
    </row>
    <row r="23" spans="1:26" x14ac:dyDescent="0.2">
      <c r="A23" s="64" t="s">
        <v>230</v>
      </c>
      <c r="B23" s="63"/>
      <c r="C23" s="50">
        <v>1170000</v>
      </c>
      <c r="D23" s="72"/>
      <c r="E23" s="72"/>
      <c r="F23" s="73"/>
      <c r="G23" s="73"/>
      <c r="H23" s="94"/>
      <c r="I23" s="61" t="s">
        <v>25</v>
      </c>
      <c r="J23" s="58" t="s">
        <v>26</v>
      </c>
      <c r="K23" s="58" t="s">
        <v>27</v>
      </c>
      <c r="L23" s="58" t="s">
        <v>28</v>
      </c>
      <c r="M23" s="58" t="s">
        <v>29</v>
      </c>
      <c r="N23" s="62" t="s">
        <v>34</v>
      </c>
      <c r="O23" s="58" t="s">
        <v>30</v>
      </c>
      <c r="P23" s="62" t="s">
        <v>35</v>
      </c>
      <c r="Q23" s="58" t="s">
        <v>31</v>
      </c>
      <c r="R23" s="58" t="s">
        <v>32</v>
      </c>
      <c r="S23" s="62" t="s">
        <v>36</v>
      </c>
      <c r="T23" s="62" t="s">
        <v>37</v>
      </c>
      <c r="U23" s="105" t="s">
        <v>248</v>
      </c>
      <c r="V23" s="103" t="s">
        <v>244</v>
      </c>
      <c r="W23" s="32" t="str">
        <f t="shared" si="5"/>
        <v/>
      </c>
      <c r="X23" s="32" t="str">
        <f t="shared" si="6"/>
        <v/>
      </c>
      <c r="Y23" s="41">
        <f t="shared" si="7"/>
        <v>1170000</v>
      </c>
      <c r="Z23" s="35" t="str">
        <f t="shared" si="8"/>
        <v>Reifová</v>
      </c>
    </row>
    <row r="24" spans="1:26" x14ac:dyDescent="0.2">
      <c r="A24" s="64" t="s">
        <v>89</v>
      </c>
      <c r="B24" s="63"/>
      <c r="C24" s="50">
        <v>78702654.049999997</v>
      </c>
      <c r="D24" s="72"/>
      <c r="E24" s="72"/>
      <c r="F24" s="73"/>
      <c r="G24" s="73"/>
      <c r="H24" s="94"/>
      <c r="I24" s="61" t="s">
        <v>25</v>
      </c>
      <c r="J24" s="58" t="s">
        <v>26</v>
      </c>
      <c r="K24" s="58" t="s">
        <v>27</v>
      </c>
      <c r="L24" s="58" t="s">
        <v>28</v>
      </c>
      <c r="M24" s="58" t="s">
        <v>29</v>
      </c>
      <c r="N24" s="62" t="s">
        <v>34</v>
      </c>
      <c r="O24" s="58" t="s">
        <v>30</v>
      </c>
      <c r="P24" s="62" t="s">
        <v>35</v>
      </c>
      <c r="Q24" s="58" t="s">
        <v>31</v>
      </c>
      <c r="R24" s="58" t="s">
        <v>32</v>
      </c>
      <c r="S24" s="62" t="s">
        <v>36</v>
      </c>
      <c r="T24" s="62" t="s">
        <v>37</v>
      </c>
      <c r="U24" s="105" t="s">
        <v>251</v>
      </c>
      <c r="V24" s="103" t="s">
        <v>244</v>
      </c>
      <c r="W24" s="32" t="str">
        <f t="shared" si="5"/>
        <v/>
      </c>
      <c r="X24" s="32" t="str">
        <f t="shared" si="6"/>
        <v/>
      </c>
      <c r="Y24" s="41">
        <f t="shared" si="7"/>
        <v>78702654.049999997</v>
      </c>
      <c r="Z24" s="35" t="str">
        <f t="shared" si="8"/>
        <v>Buzková</v>
      </c>
    </row>
    <row r="25" spans="1:26" x14ac:dyDescent="0.2">
      <c r="A25" s="64" t="s">
        <v>231</v>
      </c>
      <c r="B25" s="63"/>
      <c r="C25" s="50">
        <v>16833466.609999999</v>
      </c>
      <c r="D25" s="72"/>
      <c r="E25" s="72"/>
      <c r="F25" s="73"/>
      <c r="G25" s="73"/>
      <c r="H25" s="94"/>
      <c r="I25" s="61" t="s">
        <v>25</v>
      </c>
      <c r="J25" s="58" t="s">
        <v>26</v>
      </c>
      <c r="K25" s="58" t="s">
        <v>27</v>
      </c>
      <c r="L25" s="58" t="s">
        <v>28</v>
      </c>
      <c r="M25" s="58" t="s">
        <v>29</v>
      </c>
      <c r="N25" s="62" t="s">
        <v>34</v>
      </c>
      <c r="O25" s="58" t="s">
        <v>30</v>
      </c>
      <c r="P25" s="62" t="s">
        <v>35</v>
      </c>
      <c r="Q25" s="58" t="s">
        <v>31</v>
      </c>
      <c r="R25" s="58" t="s">
        <v>32</v>
      </c>
      <c r="S25" s="62" t="s">
        <v>36</v>
      </c>
      <c r="T25" s="62" t="s">
        <v>37</v>
      </c>
      <c r="U25" s="105" t="s">
        <v>251</v>
      </c>
      <c r="V25" s="103" t="s">
        <v>244</v>
      </c>
      <c r="W25" s="32" t="str">
        <f t="shared" si="5"/>
        <v/>
      </c>
      <c r="X25" s="32" t="str">
        <f t="shared" si="6"/>
        <v/>
      </c>
      <c r="Y25" s="41">
        <f t="shared" si="7"/>
        <v>16833466.609999999</v>
      </c>
      <c r="Z25" s="35" t="str">
        <f t="shared" si="8"/>
        <v>Buzková</v>
      </c>
    </row>
    <row r="26" spans="1:26" x14ac:dyDescent="0.2">
      <c r="A26" s="64" t="s">
        <v>232</v>
      </c>
      <c r="B26" s="63"/>
      <c r="C26" s="50">
        <v>8066685.5999999996</v>
      </c>
      <c r="D26" s="72"/>
      <c r="E26" s="72"/>
      <c r="F26" s="73"/>
      <c r="G26" s="73"/>
      <c r="H26" s="94"/>
      <c r="I26" s="61" t="s">
        <v>25</v>
      </c>
      <c r="J26" s="58" t="s">
        <v>26</v>
      </c>
      <c r="K26" s="58" t="s">
        <v>27</v>
      </c>
      <c r="L26" s="58" t="s">
        <v>28</v>
      </c>
      <c r="M26" s="58" t="s">
        <v>29</v>
      </c>
      <c r="N26" s="62" t="s">
        <v>34</v>
      </c>
      <c r="O26" s="58" t="s">
        <v>30</v>
      </c>
      <c r="P26" s="62" t="s">
        <v>35</v>
      </c>
      <c r="Q26" s="58" t="s">
        <v>31</v>
      </c>
      <c r="R26" s="58" t="s">
        <v>32</v>
      </c>
      <c r="S26" s="62" t="s">
        <v>36</v>
      </c>
      <c r="T26" s="62" t="s">
        <v>37</v>
      </c>
      <c r="U26" s="105" t="s">
        <v>251</v>
      </c>
      <c r="V26" s="103" t="s">
        <v>244</v>
      </c>
      <c r="W26" s="32" t="str">
        <f t="shared" si="5"/>
        <v/>
      </c>
      <c r="X26" s="32" t="str">
        <f t="shared" si="6"/>
        <v/>
      </c>
      <c r="Y26" s="41">
        <f t="shared" si="7"/>
        <v>8066685.5999999996</v>
      </c>
      <c r="Z26" s="35" t="str">
        <f t="shared" si="8"/>
        <v>Buzková</v>
      </c>
    </row>
    <row r="27" spans="1:26" x14ac:dyDescent="0.2">
      <c r="A27" s="64" t="s">
        <v>90</v>
      </c>
      <c r="B27" s="63"/>
      <c r="C27" s="50">
        <v>45687848.900000013</v>
      </c>
      <c r="D27" s="72"/>
      <c r="E27" s="72"/>
      <c r="F27" s="73"/>
      <c r="G27" s="73"/>
      <c r="H27" s="94"/>
      <c r="I27" s="61" t="s">
        <v>25</v>
      </c>
      <c r="J27" s="58" t="s">
        <v>26</v>
      </c>
      <c r="K27" s="58" t="s">
        <v>27</v>
      </c>
      <c r="L27" s="58" t="s">
        <v>28</v>
      </c>
      <c r="M27" s="58" t="s">
        <v>29</v>
      </c>
      <c r="N27" s="62" t="s">
        <v>34</v>
      </c>
      <c r="O27" s="58" t="s">
        <v>30</v>
      </c>
      <c r="P27" s="62" t="s">
        <v>35</v>
      </c>
      <c r="Q27" s="58" t="s">
        <v>31</v>
      </c>
      <c r="R27" s="58" t="s">
        <v>32</v>
      </c>
      <c r="S27" s="62" t="s">
        <v>36</v>
      </c>
      <c r="T27" s="62" t="s">
        <v>37</v>
      </c>
      <c r="U27" s="105" t="s">
        <v>251</v>
      </c>
      <c r="V27" s="103" t="s">
        <v>244</v>
      </c>
      <c r="W27" s="32" t="str">
        <f t="shared" si="5"/>
        <v/>
      </c>
      <c r="X27" s="32" t="str">
        <f t="shared" si="6"/>
        <v/>
      </c>
      <c r="Y27" s="41">
        <f t="shared" si="7"/>
        <v>45687848.900000013</v>
      </c>
      <c r="Z27" s="35" t="str">
        <f t="shared" si="8"/>
        <v>Buzková</v>
      </c>
    </row>
    <row r="28" spans="1:26" x14ac:dyDescent="0.2">
      <c r="A28" s="64" t="s">
        <v>233</v>
      </c>
      <c r="B28" s="63"/>
      <c r="C28" s="50">
        <v>981667</v>
      </c>
      <c r="D28" s="72"/>
      <c r="E28" s="72"/>
      <c r="F28" s="73"/>
      <c r="G28" s="73"/>
      <c r="H28" s="94"/>
      <c r="I28" s="61" t="s">
        <v>25</v>
      </c>
      <c r="J28" s="58" t="s">
        <v>26</v>
      </c>
      <c r="K28" s="58" t="s">
        <v>27</v>
      </c>
      <c r="L28" s="58" t="s">
        <v>28</v>
      </c>
      <c r="M28" s="58" t="s">
        <v>29</v>
      </c>
      <c r="N28" s="62" t="s">
        <v>34</v>
      </c>
      <c r="O28" s="58" t="s">
        <v>30</v>
      </c>
      <c r="P28" s="62" t="s">
        <v>35</v>
      </c>
      <c r="Q28" s="58" t="s">
        <v>31</v>
      </c>
      <c r="R28" s="58" t="s">
        <v>32</v>
      </c>
      <c r="S28" s="62" t="s">
        <v>36</v>
      </c>
      <c r="T28" s="62" t="s">
        <v>37</v>
      </c>
      <c r="U28" s="105" t="s">
        <v>253</v>
      </c>
      <c r="V28" s="108" t="s">
        <v>244</v>
      </c>
      <c r="W28" s="32" t="str">
        <f t="shared" si="5"/>
        <v/>
      </c>
      <c r="X28" s="32" t="str">
        <f t="shared" si="6"/>
        <v/>
      </c>
      <c r="Y28" s="41">
        <f t="shared" si="7"/>
        <v>981667</v>
      </c>
      <c r="Z28" s="35" t="str">
        <f t="shared" si="8"/>
        <v>Přikrylová</v>
      </c>
    </row>
    <row r="29" spans="1:26" x14ac:dyDescent="0.2">
      <c r="A29" s="64" t="s">
        <v>234</v>
      </c>
      <c r="B29" s="63"/>
      <c r="C29" s="50">
        <v>9422874.4299999997</v>
      </c>
      <c r="D29" s="72"/>
      <c r="E29" s="72"/>
      <c r="F29" s="73"/>
      <c r="G29" s="73"/>
      <c r="H29" s="94"/>
      <c r="I29" s="61" t="s">
        <v>25</v>
      </c>
      <c r="J29" s="58" t="s">
        <v>26</v>
      </c>
      <c r="K29" s="58" t="s">
        <v>27</v>
      </c>
      <c r="L29" s="58" t="s">
        <v>28</v>
      </c>
      <c r="M29" s="58" t="s">
        <v>29</v>
      </c>
      <c r="N29" s="62" t="s">
        <v>34</v>
      </c>
      <c r="O29" s="58" t="s">
        <v>30</v>
      </c>
      <c r="P29" s="62" t="s">
        <v>35</v>
      </c>
      <c r="Q29" s="58" t="s">
        <v>31</v>
      </c>
      <c r="R29" s="58" t="s">
        <v>32</v>
      </c>
      <c r="S29" s="62" t="s">
        <v>36</v>
      </c>
      <c r="T29" s="62" t="s">
        <v>37</v>
      </c>
      <c r="U29" s="105" t="s">
        <v>251</v>
      </c>
      <c r="V29" s="103" t="s">
        <v>244</v>
      </c>
      <c r="W29" s="32" t="str">
        <f t="shared" si="5"/>
        <v/>
      </c>
      <c r="X29" s="32" t="str">
        <f t="shared" si="6"/>
        <v/>
      </c>
      <c r="Y29" s="41">
        <f t="shared" si="7"/>
        <v>9422874.4299999997</v>
      </c>
      <c r="Z29" s="35" t="str">
        <f t="shared" si="8"/>
        <v>Buzková</v>
      </c>
    </row>
    <row r="30" spans="1:26" x14ac:dyDescent="0.2">
      <c r="A30" s="64" t="s">
        <v>235</v>
      </c>
      <c r="B30" s="63"/>
      <c r="C30" s="50">
        <v>2112021.5</v>
      </c>
      <c r="D30" s="72"/>
      <c r="E30" s="72"/>
      <c r="F30" s="73"/>
      <c r="G30" s="73"/>
      <c r="H30" s="94"/>
      <c r="I30" s="61" t="s">
        <v>25</v>
      </c>
      <c r="J30" s="58" t="s">
        <v>26</v>
      </c>
      <c r="K30" s="58" t="s">
        <v>27</v>
      </c>
      <c r="L30" s="58" t="s">
        <v>28</v>
      </c>
      <c r="M30" s="58" t="s">
        <v>29</v>
      </c>
      <c r="N30" s="62" t="s">
        <v>34</v>
      </c>
      <c r="O30" s="58" t="s">
        <v>30</v>
      </c>
      <c r="P30" s="62" t="s">
        <v>35</v>
      </c>
      <c r="Q30" s="58" t="s">
        <v>31</v>
      </c>
      <c r="R30" s="58" t="s">
        <v>32</v>
      </c>
      <c r="S30" s="62" t="s">
        <v>36</v>
      </c>
      <c r="T30" s="62" t="s">
        <v>37</v>
      </c>
      <c r="U30" s="105" t="s">
        <v>251</v>
      </c>
      <c r="V30" s="103" t="s">
        <v>244</v>
      </c>
      <c r="W30" s="32" t="str">
        <f t="shared" si="5"/>
        <v/>
      </c>
      <c r="X30" s="32" t="str">
        <f t="shared" si="6"/>
        <v/>
      </c>
      <c r="Y30" s="41">
        <f t="shared" si="7"/>
        <v>2112021.5</v>
      </c>
      <c r="Z30" s="35" t="str">
        <f t="shared" si="8"/>
        <v>Buzková</v>
      </c>
    </row>
    <row r="31" spans="1:26" x14ac:dyDescent="0.2">
      <c r="A31" s="64" t="s">
        <v>236</v>
      </c>
      <c r="B31" s="63"/>
      <c r="C31" s="50">
        <v>9971470.2699999996</v>
      </c>
      <c r="D31" s="72"/>
      <c r="E31" s="72"/>
      <c r="F31" s="73"/>
      <c r="G31" s="73"/>
      <c r="H31" s="94"/>
      <c r="I31" s="61" t="s">
        <v>25</v>
      </c>
      <c r="J31" s="58" t="s">
        <v>26</v>
      </c>
      <c r="K31" s="58" t="s">
        <v>27</v>
      </c>
      <c r="L31" s="58" t="s">
        <v>28</v>
      </c>
      <c r="M31" s="58" t="s">
        <v>29</v>
      </c>
      <c r="N31" s="62" t="s">
        <v>34</v>
      </c>
      <c r="O31" s="58" t="s">
        <v>30</v>
      </c>
      <c r="P31" s="62" t="s">
        <v>35</v>
      </c>
      <c r="Q31" s="58" t="s">
        <v>31</v>
      </c>
      <c r="R31" s="58" t="s">
        <v>32</v>
      </c>
      <c r="S31" s="62" t="s">
        <v>36</v>
      </c>
      <c r="T31" s="62" t="s">
        <v>37</v>
      </c>
      <c r="U31" s="105" t="s">
        <v>251</v>
      </c>
      <c r="V31" s="103" t="s">
        <v>244</v>
      </c>
      <c r="W31" s="32" t="str">
        <f t="shared" ref="W31:W33" si="9">IF(AND(A31="celkem ks:",B31&gt;0,C31="vzorek ks:"),B31,"")</f>
        <v/>
      </c>
      <c r="X31" s="32" t="str">
        <f t="shared" si="3"/>
        <v/>
      </c>
      <c r="Y31" s="41">
        <f t="shared" si="0"/>
        <v>9971470.2699999996</v>
      </c>
      <c r="Z31" s="35" t="str">
        <f t="shared" si="1"/>
        <v>Buzková</v>
      </c>
    </row>
    <row r="32" spans="1:26" x14ac:dyDescent="0.2">
      <c r="A32" s="68" t="s">
        <v>237</v>
      </c>
      <c r="B32" s="69"/>
      <c r="C32" s="21">
        <v>65090.91</v>
      </c>
      <c r="D32" s="74"/>
      <c r="E32" s="74"/>
      <c r="F32" s="75"/>
      <c r="G32" s="75"/>
      <c r="H32" s="95"/>
      <c r="I32" s="70" t="s">
        <v>25</v>
      </c>
      <c r="J32" s="59" t="s">
        <v>26</v>
      </c>
      <c r="K32" s="59" t="s">
        <v>27</v>
      </c>
      <c r="L32" s="59" t="s">
        <v>28</v>
      </c>
      <c r="M32" s="59" t="s">
        <v>29</v>
      </c>
      <c r="N32" s="71" t="s">
        <v>34</v>
      </c>
      <c r="O32" s="59" t="s">
        <v>30</v>
      </c>
      <c r="P32" s="71" t="s">
        <v>35</v>
      </c>
      <c r="Q32" s="59" t="s">
        <v>31</v>
      </c>
      <c r="R32" s="59" t="s">
        <v>32</v>
      </c>
      <c r="S32" s="71" t="s">
        <v>36</v>
      </c>
      <c r="T32" s="71" t="s">
        <v>37</v>
      </c>
      <c r="U32" s="106" t="s">
        <v>248</v>
      </c>
      <c r="V32" s="103" t="s">
        <v>244</v>
      </c>
      <c r="W32" s="32" t="str">
        <f t="shared" si="9"/>
        <v/>
      </c>
      <c r="X32" s="32" t="str">
        <f t="shared" si="3"/>
        <v/>
      </c>
      <c r="Y32" s="41">
        <f t="shared" si="0"/>
        <v>65090.91</v>
      </c>
      <c r="Z32" s="35" t="str">
        <f t="shared" si="1"/>
        <v>Reifová</v>
      </c>
    </row>
    <row r="33" spans="1:26" x14ac:dyDescent="0.2">
      <c r="A33" s="4" t="s">
        <v>5</v>
      </c>
      <c r="C33" s="17">
        <f>SUM(C17:C32)</f>
        <v>180999543.28000003</v>
      </c>
      <c r="U33" s="17">
        <f>SUM(U17:U32)</f>
        <v>0</v>
      </c>
      <c r="W33" s="33" t="str">
        <f t="shared" si="9"/>
        <v/>
      </c>
      <c r="X33" s="33" t="str">
        <f t="shared" si="3"/>
        <v/>
      </c>
      <c r="Y33" s="35" t="str">
        <f t="shared" si="0"/>
        <v/>
      </c>
      <c r="Z33" s="35" t="str">
        <f t="shared" si="1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17:H32 H7:H9 H13" xr:uid="{40DB68F6-B799-4CA1-A276-717207734165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45" orientation="landscape" r:id="rId1"/>
  <headerFooter alignWithMargins="0">
    <oddHeader>&amp;R64x</oddHeader>
    <oddFooter>&amp;C&amp;P&amp;R© FIZA, a.s., 2024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POK</vt:lpstr>
      <vt:lpstr>BAN</vt:lpstr>
      <vt:lpstr>DPH</vt:lpstr>
      <vt:lpstr>sklady (A)</vt:lpstr>
      <vt:lpstr>50x</vt:lpstr>
      <vt:lpstr>51x</vt:lpstr>
      <vt:lpstr>54x (vyjma 542)</vt:lpstr>
      <vt:lpstr>60x</vt:lpstr>
      <vt:lpstr>64x, 542</vt:lpstr>
      <vt:lpstr>67x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Buzková Eva</cp:lastModifiedBy>
  <cp:lastPrinted>2024-02-21T09:10:01Z</cp:lastPrinted>
  <dcterms:created xsi:type="dcterms:W3CDTF">2002-12-04T11:32:57Z</dcterms:created>
  <dcterms:modified xsi:type="dcterms:W3CDTF">2024-02-23T09:16:36Z</dcterms:modified>
</cp:coreProperties>
</file>