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ZA\FIZA 2023\03.0FIZA-předaudit (testy) 3.24\Doklady ke kontrole\"/>
    </mc:Choice>
  </mc:AlternateContent>
  <xr:revisionPtr revIDLastSave="0" documentId="13_ncr:1_{85CAE56E-1162-4D54-A974-9BB17C776411}" xr6:coauthVersionLast="36" xr6:coauthVersionMax="36" xr10:uidLastSave="{00000000-0000-0000-0000-000000000000}"/>
  <bookViews>
    <workbookView xWindow="0" yWindow="0" windowWidth="28800" windowHeight="12225" tabRatio="664" firstSheet="3" activeTab="9" xr2:uid="{00000000-000D-0000-FFFF-FFFF00000000}"/>
  </bookViews>
  <sheets>
    <sheet name="POK" sheetId="12" state="hidden" r:id="rId1"/>
    <sheet name="BAN" sheetId="13" state="hidden" r:id="rId2"/>
    <sheet name="DPH" sheetId="14" state="hidden" r:id="rId3"/>
    <sheet name="sklady (A)" sheetId="41" r:id="rId4"/>
    <sheet name="50x" sheetId="40" r:id="rId5"/>
    <sheet name="51x" sheetId="39" r:id="rId6"/>
    <sheet name="54x (vyjma 542)" sheetId="37" r:id="rId7"/>
    <sheet name="60x" sheetId="28" r:id="rId8"/>
    <sheet name="64x, 542" sheetId="33" r:id="rId9"/>
    <sheet name="67x" sheetId="34" r:id="rId10"/>
  </sheets>
  <calcPr calcId="191029"/>
</workbook>
</file>

<file path=xl/calcChain.xml><?xml version="1.0" encoding="utf-8"?>
<calcChain xmlns="http://schemas.openxmlformats.org/spreadsheetml/2006/main">
  <c r="X6" i="34" l="1"/>
  <c r="Z8" i="34"/>
  <c r="Y8" i="34"/>
  <c r="X8" i="34"/>
  <c r="W8" i="34"/>
  <c r="Z30" i="33" l="1"/>
  <c r="Y30" i="33"/>
  <c r="X30" i="33"/>
  <c r="W30" i="33"/>
  <c r="Z29" i="33"/>
  <c r="Y29" i="33"/>
  <c r="X29" i="33"/>
  <c r="W29" i="33"/>
  <c r="Z28" i="33"/>
  <c r="Y28" i="33"/>
  <c r="X28" i="33"/>
  <c r="W28" i="33"/>
  <c r="Z27" i="33"/>
  <c r="Y27" i="33"/>
  <c r="X27" i="33"/>
  <c r="W27" i="33"/>
  <c r="Z26" i="33"/>
  <c r="Y26" i="33"/>
  <c r="X26" i="33"/>
  <c r="W26" i="33"/>
  <c r="Z25" i="33"/>
  <c r="Y25" i="33"/>
  <c r="X25" i="33"/>
  <c r="W25" i="33"/>
  <c r="Z24" i="33"/>
  <c r="Y24" i="33"/>
  <c r="X24" i="33"/>
  <c r="W24" i="33"/>
  <c r="Z23" i="33"/>
  <c r="Y23" i="33"/>
  <c r="X23" i="33"/>
  <c r="W23" i="33"/>
  <c r="Z22" i="33"/>
  <c r="Y22" i="33"/>
  <c r="X22" i="33"/>
  <c r="W22" i="33"/>
  <c r="Z21" i="33"/>
  <c r="Y21" i="33"/>
  <c r="X21" i="33"/>
  <c r="W21" i="33"/>
  <c r="Z20" i="33"/>
  <c r="Y20" i="33"/>
  <c r="X20" i="33"/>
  <c r="W20" i="33"/>
  <c r="Z19" i="33"/>
  <c r="Y19" i="33"/>
  <c r="X19" i="33"/>
  <c r="W19" i="33"/>
  <c r="Z18" i="33"/>
  <c r="Y18" i="33"/>
  <c r="X18" i="33"/>
  <c r="W18" i="33"/>
  <c r="X16" i="33" l="1"/>
  <c r="X12" i="33"/>
  <c r="X6" i="33"/>
  <c r="Z69" i="28" l="1"/>
  <c r="Y69" i="28"/>
  <c r="X69" i="28"/>
  <c r="W69" i="28"/>
  <c r="Z68" i="28"/>
  <c r="Y68" i="28"/>
  <c r="X68" i="28"/>
  <c r="W68" i="28"/>
  <c r="Z67" i="28"/>
  <c r="Y67" i="28"/>
  <c r="X67" i="28"/>
  <c r="W67" i="28"/>
  <c r="Z66" i="28"/>
  <c r="Y66" i="28"/>
  <c r="X66" i="28"/>
  <c r="W66" i="28"/>
  <c r="Z65" i="28"/>
  <c r="Y65" i="28"/>
  <c r="X65" i="28"/>
  <c r="W65" i="28"/>
  <c r="Z64" i="28"/>
  <c r="Y64" i="28"/>
  <c r="X64" i="28"/>
  <c r="W64" i="28"/>
  <c r="Z63" i="28"/>
  <c r="Y63" i="28"/>
  <c r="X63" i="28"/>
  <c r="W63" i="28"/>
  <c r="Z62" i="28"/>
  <c r="Y62" i="28"/>
  <c r="X62" i="28"/>
  <c r="W62" i="28"/>
  <c r="Z61" i="28"/>
  <c r="Y61" i="28"/>
  <c r="X61" i="28"/>
  <c r="W61" i="28"/>
  <c r="Z60" i="28"/>
  <c r="Y60" i="28"/>
  <c r="X60" i="28"/>
  <c r="W60" i="28"/>
  <c r="Z59" i="28"/>
  <c r="Y59" i="28"/>
  <c r="X59" i="28"/>
  <c r="W59" i="28"/>
  <c r="Z58" i="28"/>
  <c r="Y58" i="28"/>
  <c r="X58" i="28"/>
  <c r="W58" i="28"/>
  <c r="Z57" i="28"/>
  <c r="Y57" i="28"/>
  <c r="X57" i="28"/>
  <c r="W57" i="28"/>
  <c r="Z56" i="28"/>
  <c r="Y56" i="28"/>
  <c r="X56" i="28"/>
  <c r="W56" i="28"/>
  <c r="Z55" i="28"/>
  <c r="Y55" i="28"/>
  <c r="X55" i="28"/>
  <c r="W55" i="28"/>
  <c r="Z54" i="28"/>
  <c r="Y54" i="28"/>
  <c r="X54" i="28"/>
  <c r="W54" i="28"/>
  <c r="Z53" i="28"/>
  <c r="Y53" i="28"/>
  <c r="X53" i="28"/>
  <c r="W53" i="28"/>
  <c r="Z52" i="28"/>
  <c r="Y52" i="28"/>
  <c r="X52" i="28"/>
  <c r="W52" i="28"/>
  <c r="Z51" i="28"/>
  <c r="Y51" i="28"/>
  <c r="X51" i="28"/>
  <c r="W51" i="28"/>
  <c r="Z50" i="28"/>
  <c r="Y50" i="28"/>
  <c r="X50" i="28"/>
  <c r="W50" i="28"/>
  <c r="Z49" i="28"/>
  <c r="Y49" i="28"/>
  <c r="X49" i="28"/>
  <c r="W49" i="28"/>
  <c r="Z48" i="28"/>
  <c r="Y48" i="28"/>
  <c r="X48" i="28"/>
  <c r="W48" i="28"/>
  <c r="Z47" i="28"/>
  <c r="Y47" i="28"/>
  <c r="X47" i="28"/>
  <c r="W47" i="28"/>
  <c r="Z46" i="28"/>
  <c r="Y46" i="28"/>
  <c r="X46" i="28"/>
  <c r="W46" i="28"/>
  <c r="Z45" i="28"/>
  <c r="Y45" i="28"/>
  <c r="X45" i="28"/>
  <c r="W45" i="28"/>
  <c r="Z9" i="28" l="1"/>
  <c r="Y9" i="28"/>
  <c r="X9" i="28"/>
  <c r="W9" i="28"/>
  <c r="Z32" i="28" l="1"/>
  <c r="Y32" i="28"/>
  <c r="X32" i="28"/>
  <c r="W32" i="28"/>
  <c r="Z31" i="28"/>
  <c r="Y31" i="28"/>
  <c r="X31" i="28"/>
  <c r="W31" i="28"/>
  <c r="Z30" i="28"/>
  <c r="Y30" i="28"/>
  <c r="X30" i="28"/>
  <c r="W30" i="28"/>
  <c r="Z29" i="28"/>
  <c r="Y29" i="28"/>
  <c r="X29" i="28"/>
  <c r="W29" i="28"/>
  <c r="Z28" i="28"/>
  <c r="Y28" i="28"/>
  <c r="X28" i="28"/>
  <c r="W28" i="28"/>
  <c r="Z27" i="28"/>
  <c r="Y27" i="28"/>
  <c r="X27" i="28"/>
  <c r="W27" i="28"/>
  <c r="Z26" i="28"/>
  <c r="Y26" i="28"/>
  <c r="X26" i="28"/>
  <c r="W26" i="28"/>
  <c r="Z25" i="28"/>
  <c r="Y25" i="28"/>
  <c r="X25" i="28"/>
  <c r="W25" i="28"/>
  <c r="Z24" i="28"/>
  <c r="Y24" i="28"/>
  <c r="X24" i="28"/>
  <c r="W24" i="28"/>
  <c r="Z23" i="28"/>
  <c r="Y23" i="28"/>
  <c r="X23" i="28"/>
  <c r="W23" i="28"/>
  <c r="Z22" i="28"/>
  <c r="Y22" i="28"/>
  <c r="X22" i="28"/>
  <c r="W22" i="28"/>
  <c r="Z21" i="28"/>
  <c r="Y21" i="28"/>
  <c r="X21" i="28"/>
  <c r="W21" i="28"/>
  <c r="Z20" i="28"/>
  <c r="Y20" i="28"/>
  <c r="X20" i="28"/>
  <c r="W20" i="28"/>
  <c r="Z19" i="28"/>
  <c r="Y19" i="28"/>
  <c r="X19" i="28"/>
  <c r="W19" i="28"/>
  <c r="Z18" i="28"/>
  <c r="Y18" i="28"/>
  <c r="X18" i="28"/>
  <c r="W18" i="28"/>
  <c r="Z17" i="28"/>
  <c r="Y17" i="28"/>
  <c r="X17" i="28"/>
  <c r="W17" i="28"/>
  <c r="Z16" i="28"/>
  <c r="Y16" i="28"/>
  <c r="X16" i="28"/>
  <c r="W16" i="28"/>
  <c r="Z15" i="28"/>
  <c r="Y15" i="28"/>
  <c r="X15" i="28"/>
  <c r="W15" i="28"/>
  <c r="Z14" i="28"/>
  <c r="Y14" i="28"/>
  <c r="X14" i="28"/>
  <c r="W14" i="28"/>
  <c r="Z13" i="28"/>
  <c r="Y13" i="28"/>
  <c r="X13" i="28"/>
  <c r="W13" i="28"/>
  <c r="Z12" i="28"/>
  <c r="Y12" i="28"/>
  <c r="X12" i="28"/>
  <c r="W12" i="28"/>
  <c r="Z11" i="28"/>
  <c r="Y11" i="28"/>
  <c r="X11" i="28"/>
  <c r="W11" i="28"/>
  <c r="Z10" i="28"/>
  <c r="Y10" i="28"/>
  <c r="X10" i="28"/>
  <c r="W10" i="28"/>
  <c r="Z8" i="28"/>
  <c r="Y8" i="28"/>
  <c r="X8" i="28"/>
  <c r="W8" i="28"/>
  <c r="X44" i="28"/>
  <c r="X40" i="28"/>
  <c r="X6" i="28"/>
  <c r="U14" i="37" l="1"/>
  <c r="Z14" i="37" s="1"/>
  <c r="C14" i="37"/>
  <c r="Z13" i="37"/>
  <c r="Y13" i="37"/>
  <c r="X13" i="37"/>
  <c r="W13" i="37"/>
  <c r="Z12" i="37"/>
  <c r="Y12" i="37"/>
  <c r="X12" i="37"/>
  <c r="W12" i="37"/>
  <c r="Z11" i="37"/>
  <c r="Y11" i="37"/>
  <c r="X11" i="37"/>
  <c r="W11" i="37"/>
  <c r="X14" i="37" l="1"/>
  <c r="Y14" i="37"/>
  <c r="W14" i="37"/>
  <c r="Z39" i="39"/>
  <c r="Y39" i="39"/>
  <c r="X39" i="39"/>
  <c r="W39" i="39"/>
  <c r="Z38" i="39"/>
  <c r="Y38" i="39"/>
  <c r="X38" i="39"/>
  <c r="W38" i="39"/>
  <c r="Z37" i="39"/>
  <c r="Y37" i="39"/>
  <c r="X37" i="39"/>
  <c r="W37" i="39"/>
  <c r="Z36" i="39"/>
  <c r="Y36" i="39"/>
  <c r="X36" i="39"/>
  <c r="W36" i="39"/>
  <c r="Z35" i="39"/>
  <c r="Y35" i="39"/>
  <c r="X35" i="39"/>
  <c r="W35" i="39"/>
  <c r="Z34" i="39"/>
  <c r="Y34" i="39"/>
  <c r="X34" i="39"/>
  <c r="W34" i="39"/>
  <c r="Z33" i="39"/>
  <c r="Y33" i="39"/>
  <c r="X33" i="39"/>
  <c r="W33" i="39"/>
  <c r="Z32" i="39"/>
  <c r="Y32" i="39"/>
  <c r="X32" i="39"/>
  <c r="W32" i="39"/>
  <c r="Z31" i="39"/>
  <c r="Y31" i="39"/>
  <c r="X31" i="39"/>
  <c r="W31" i="39"/>
  <c r="Z30" i="39"/>
  <c r="Y30" i="39"/>
  <c r="X30" i="39"/>
  <c r="W30" i="39"/>
  <c r="Z29" i="39"/>
  <c r="Y29" i="39"/>
  <c r="X29" i="39"/>
  <c r="W29" i="39"/>
  <c r="Z28" i="39"/>
  <c r="Y28" i="39"/>
  <c r="X28" i="39"/>
  <c r="W28" i="39"/>
  <c r="Z27" i="39"/>
  <c r="Y27" i="39"/>
  <c r="X27" i="39"/>
  <c r="W27" i="39"/>
  <c r="Z26" i="39"/>
  <c r="Y26" i="39"/>
  <c r="X26" i="39"/>
  <c r="W26" i="39"/>
  <c r="Z25" i="39"/>
  <c r="Y25" i="39"/>
  <c r="X25" i="39"/>
  <c r="W25" i="39"/>
  <c r="Z24" i="39"/>
  <c r="Y24" i="39"/>
  <c r="X24" i="39"/>
  <c r="W24" i="39"/>
  <c r="Z13" i="39"/>
  <c r="Y13" i="39"/>
  <c r="X13" i="39"/>
  <c r="W13" i="39"/>
  <c r="Z12" i="39"/>
  <c r="Y12" i="39"/>
  <c r="X12" i="39"/>
  <c r="W12" i="39"/>
  <c r="Z11" i="39"/>
  <c r="Y11" i="39"/>
  <c r="X11" i="39"/>
  <c r="W11" i="39"/>
  <c r="Z10" i="39"/>
  <c r="Y10" i="39"/>
  <c r="X10" i="39"/>
  <c r="W10" i="39"/>
  <c r="Z9" i="39"/>
  <c r="Y9" i="39"/>
  <c r="X9" i="39"/>
  <c r="W9" i="39"/>
  <c r="Z8" i="39"/>
  <c r="Y8" i="39"/>
  <c r="X8" i="39"/>
  <c r="W8" i="39"/>
  <c r="X5" i="39"/>
  <c r="X22" i="39"/>
  <c r="X18" i="39"/>
  <c r="X6" i="39"/>
  <c r="U41" i="39"/>
  <c r="Z41" i="39" s="1"/>
  <c r="C41" i="39"/>
  <c r="Z40" i="39"/>
  <c r="Y40" i="39"/>
  <c r="X40" i="39"/>
  <c r="W40" i="39"/>
  <c r="Z23" i="39"/>
  <c r="Y23" i="39"/>
  <c r="X23" i="39"/>
  <c r="W23" i="39"/>
  <c r="Z22" i="39"/>
  <c r="Y22" i="39"/>
  <c r="W22" i="39"/>
  <c r="U20" i="39"/>
  <c r="Z20" i="39" s="1"/>
  <c r="C20" i="39"/>
  <c r="W20" i="39" s="1"/>
  <c r="Z19" i="39"/>
  <c r="Y19" i="39"/>
  <c r="X19" i="39"/>
  <c r="W19" i="39"/>
  <c r="Z18" i="39"/>
  <c r="Y18" i="39"/>
  <c r="W18" i="39"/>
  <c r="Y40" i="40"/>
  <c r="X40" i="40"/>
  <c r="W40" i="40"/>
  <c r="Y39" i="40"/>
  <c r="X39" i="40"/>
  <c r="W39" i="40"/>
  <c r="Y38" i="40"/>
  <c r="X38" i="40"/>
  <c r="W38" i="40"/>
  <c r="Y37" i="40"/>
  <c r="X37" i="40"/>
  <c r="W37" i="40"/>
  <c r="Y36" i="40"/>
  <c r="X36" i="40"/>
  <c r="W36" i="40"/>
  <c r="Y35" i="40"/>
  <c r="X35" i="40"/>
  <c r="W35" i="40"/>
  <c r="Y51" i="40"/>
  <c r="X51" i="40"/>
  <c r="W51" i="40"/>
  <c r="Y50" i="40"/>
  <c r="X50" i="40"/>
  <c r="W50" i="40"/>
  <c r="Y49" i="40"/>
  <c r="X49" i="40"/>
  <c r="W49" i="40"/>
  <c r="Y48" i="40"/>
  <c r="X48" i="40"/>
  <c r="W48" i="40"/>
  <c r="Y47" i="40"/>
  <c r="X47" i="40"/>
  <c r="W47" i="40"/>
  <c r="Y46" i="40"/>
  <c r="X46" i="40"/>
  <c r="W46" i="40"/>
  <c r="Y45" i="40"/>
  <c r="X45" i="40"/>
  <c r="W45" i="40"/>
  <c r="Y44" i="40"/>
  <c r="X44" i="40"/>
  <c r="W44" i="40"/>
  <c r="Y43" i="40"/>
  <c r="X43" i="40"/>
  <c r="W43" i="40"/>
  <c r="Y42" i="40"/>
  <c r="X42" i="40"/>
  <c r="W42" i="40"/>
  <c r="Y41" i="40"/>
  <c r="X41" i="40"/>
  <c r="W41" i="40"/>
  <c r="Y34" i="40"/>
  <c r="X34" i="40"/>
  <c r="W34" i="40"/>
  <c r="Y33" i="40"/>
  <c r="X33" i="40"/>
  <c r="W33" i="40"/>
  <c r="Y32" i="40"/>
  <c r="X32" i="40"/>
  <c r="W32" i="40"/>
  <c r="Y31" i="40"/>
  <c r="X31" i="40"/>
  <c r="W31" i="40"/>
  <c r="Y24" i="40"/>
  <c r="X24" i="40"/>
  <c r="W24" i="40"/>
  <c r="Y23" i="40"/>
  <c r="X23" i="40"/>
  <c r="W23" i="40"/>
  <c r="Y22" i="40"/>
  <c r="X22" i="40"/>
  <c r="W22" i="40"/>
  <c r="Y20" i="39" l="1"/>
  <c r="X20" i="39"/>
  <c r="X41" i="39"/>
  <c r="Y41" i="39"/>
  <c r="W41" i="39"/>
  <c r="Z11" i="40"/>
  <c r="Y11" i="40"/>
  <c r="X11" i="40"/>
  <c r="W11" i="40"/>
  <c r="Z10" i="40"/>
  <c r="Y10" i="40"/>
  <c r="X10" i="40"/>
  <c r="W10" i="40"/>
  <c r="Z9" i="40"/>
  <c r="Y9" i="40"/>
  <c r="X9" i="40"/>
  <c r="W9" i="40"/>
  <c r="Z8" i="40"/>
  <c r="Y8" i="40"/>
  <c r="X8" i="40"/>
  <c r="W8" i="40"/>
  <c r="Z15" i="40"/>
  <c r="Y15" i="40"/>
  <c r="X15" i="40"/>
  <c r="W15" i="40"/>
  <c r="Z14" i="40"/>
  <c r="Y14" i="40"/>
  <c r="X14" i="40"/>
  <c r="W14" i="40"/>
  <c r="Z13" i="40"/>
  <c r="Y13" i="40"/>
  <c r="X13" i="40"/>
  <c r="W13" i="40"/>
  <c r="Z12" i="40"/>
  <c r="Y12" i="40"/>
  <c r="X12" i="40"/>
  <c r="W12" i="40"/>
  <c r="X29" i="40"/>
  <c r="X20" i="40"/>
  <c r="X6" i="40"/>
  <c r="B6" i="41"/>
  <c r="Z35" i="41" l="1"/>
  <c r="Y35" i="41"/>
  <c r="X35" i="41"/>
  <c r="W35" i="41"/>
  <c r="Z34" i="41"/>
  <c r="Y34" i="41"/>
  <c r="X34" i="41"/>
  <c r="W34" i="41"/>
  <c r="Z33" i="41"/>
  <c r="Y33" i="41"/>
  <c r="X33" i="41"/>
  <c r="W33" i="41"/>
  <c r="Z32" i="41"/>
  <c r="Y32" i="41"/>
  <c r="X32" i="41"/>
  <c r="W32" i="41"/>
  <c r="Z31" i="41"/>
  <c r="Y31" i="41"/>
  <c r="X31" i="41"/>
  <c r="W31" i="41"/>
  <c r="Z30" i="41"/>
  <c r="Y30" i="41"/>
  <c r="X30" i="41"/>
  <c r="W30" i="41"/>
  <c r="Z29" i="41"/>
  <c r="Y29" i="41"/>
  <c r="X29" i="41"/>
  <c r="W29" i="41"/>
  <c r="Z28" i="41"/>
  <c r="Y28" i="41"/>
  <c r="X28" i="41"/>
  <c r="W28" i="41"/>
  <c r="Z27" i="41"/>
  <c r="Y27" i="41"/>
  <c r="X27" i="41"/>
  <c r="W27" i="41"/>
  <c r="Z26" i="41"/>
  <c r="Y26" i="41"/>
  <c r="X26" i="41"/>
  <c r="W26" i="41"/>
  <c r="Z25" i="41"/>
  <c r="Y25" i="41"/>
  <c r="X25" i="41"/>
  <c r="W25" i="41"/>
  <c r="Z24" i="41"/>
  <c r="Y24" i="41"/>
  <c r="X24" i="41"/>
  <c r="W24" i="41"/>
  <c r="Z23" i="41"/>
  <c r="Y23" i="41"/>
  <c r="X23" i="41"/>
  <c r="W23" i="41"/>
  <c r="Z22" i="41"/>
  <c r="Y22" i="41"/>
  <c r="X22" i="41"/>
  <c r="W22" i="41"/>
  <c r="Z21" i="41"/>
  <c r="Y21" i="41"/>
  <c r="X21" i="41"/>
  <c r="W21" i="41"/>
  <c r="Z20" i="41"/>
  <c r="Y20" i="41"/>
  <c r="X20" i="41"/>
  <c r="W20" i="41"/>
  <c r="Z19" i="41"/>
  <c r="Y19" i="41"/>
  <c r="X19" i="41"/>
  <c r="W19" i="41"/>
  <c r="Z18" i="41"/>
  <c r="Y18" i="41"/>
  <c r="X18" i="41"/>
  <c r="W18" i="41"/>
  <c r="Z17" i="41"/>
  <c r="Y17" i="41"/>
  <c r="X17" i="41"/>
  <c r="W17" i="41"/>
  <c r="Z16" i="41"/>
  <c r="Y16" i="41"/>
  <c r="X16" i="41"/>
  <c r="W16" i="41"/>
  <c r="Z15" i="41"/>
  <c r="Y15" i="41"/>
  <c r="X15" i="41"/>
  <c r="W15" i="41"/>
  <c r="Z14" i="41"/>
  <c r="Y14" i="41"/>
  <c r="X14" i="41"/>
  <c r="W14" i="41"/>
  <c r="Z13" i="41"/>
  <c r="Y13" i="41"/>
  <c r="X13" i="41"/>
  <c r="W13" i="41"/>
  <c r="Z12" i="41"/>
  <c r="Y12" i="41"/>
  <c r="X12" i="41"/>
  <c r="W12" i="41"/>
  <c r="Z11" i="41"/>
  <c r="Y11" i="41"/>
  <c r="X11" i="41"/>
  <c r="W11" i="41"/>
  <c r="Z10" i="41"/>
  <c r="Y10" i="41"/>
  <c r="X10" i="41"/>
  <c r="W10" i="41"/>
  <c r="Z9" i="41"/>
  <c r="Y9" i="41"/>
  <c r="X9" i="41"/>
  <c r="W9" i="41"/>
  <c r="Z8" i="41"/>
  <c r="Y8" i="41"/>
  <c r="X8" i="41"/>
  <c r="W8" i="41"/>
  <c r="X5" i="41"/>
  <c r="X6" i="41"/>
  <c r="X5" i="34"/>
  <c r="X5" i="33"/>
  <c r="X5" i="28"/>
  <c r="X5" i="37"/>
  <c r="X5" i="40"/>
  <c r="A1" i="34"/>
  <c r="B2" i="34"/>
  <c r="A1" i="33"/>
  <c r="B2" i="33"/>
  <c r="A1" i="28"/>
  <c r="B2" i="28"/>
  <c r="A1" i="37"/>
  <c r="B2" i="37"/>
  <c r="B2" i="39"/>
  <c r="A1" i="39"/>
  <c r="B2" i="40"/>
  <c r="A1" i="40"/>
  <c r="U36" i="41" l="1"/>
  <c r="Z36" i="41" s="1"/>
  <c r="C36" i="41"/>
  <c r="Y36" i="41" s="1"/>
  <c r="Z7" i="41"/>
  <c r="Y7" i="41"/>
  <c r="X7" i="41"/>
  <c r="W7" i="41"/>
  <c r="Z6" i="41"/>
  <c r="Y6" i="41"/>
  <c r="W6" i="41"/>
  <c r="U52" i="40"/>
  <c r="Z52" i="40" s="1"/>
  <c r="C52" i="40"/>
  <c r="Y52" i="40" s="1"/>
  <c r="Z30" i="40"/>
  <c r="Y30" i="40"/>
  <c r="X30" i="40"/>
  <c r="W30" i="40"/>
  <c r="Z29" i="40"/>
  <c r="Y29" i="40"/>
  <c r="W29" i="40"/>
  <c r="U27" i="40"/>
  <c r="Z27" i="40" s="1"/>
  <c r="C27" i="40"/>
  <c r="Y27" i="40" s="1"/>
  <c r="Z26" i="40"/>
  <c r="Y26" i="40"/>
  <c r="X26" i="40"/>
  <c r="W26" i="40"/>
  <c r="Z25" i="40"/>
  <c r="Y25" i="40"/>
  <c r="X25" i="40"/>
  <c r="W25" i="40"/>
  <c r="Z21" i="40"/>
  <c r="Y21" i="40"/>
  <c r="X21" i="40"/>
  <c r="W21" i="40"/>
  <c r="Z20" i="40"/>
  <c r="Y20" i="40"/>
  <c r="W20" i="40"/>
  <c r="U18" i="40"/>
  <c r="Z18" i="40" s="1"/>
  <c r="C18" i="40"/>
  <c r="Y18" i="40" s="1"/>
  <c r="Z17" i="40"/>
  <c r="Y17" i="40"/>
  <c r="X17" i="40"/>
  <c r="W17" i="40"/>
  <c r="Z16" i="40"/>
  <c r="Y16" i="40"/>
  <c r="X16" i="40"/>
  <c r="W16" i="40"/>
  <c r="Z7" i="40"/>
  <c r="Y7" i="40"/>
  <c r="X7" i="40"/>
  <c r="W7" i="40"/>
  <c r="Z6" i="40"/>
  <c r="Y6" i="40"/>
  <c r="W6" i="40"/>
  <c r="U16" i="39"/>
  <c r="Z16" i="39" s="1"/>
  <c r="C16" i="39"/>
  <c r="Y16" i="39" s="1"/>
  <c r="Z15" i="39"/>
  <c r="Y15" i="39"/>
  <c r="X15" i="39"/>
  <c r="W15" i="39"/>
  <c r="Z14" i="39"/>
  <c r="Y14" i="39"/>
  <c r="X14" i="39"/>
  <c r="W14" i="39"/>
  <c r="Z7" i="39"/>
  <c r="Y7" i="39"/>
  <c r="X7" i="39"/>
  <c r="W7" i="39"/>
  <c r="Z6" i="39"/>
  <c r="Y6" i="39"/>
  <c r="W6" i="39"/>
  <c r="Z3" i="39" l="1"/>
  <c r="W16" i="39"/>
  <c r="W5" i="39" s="1"/>
  <c r="X16" i="39"/>
  <c r="W27" i="40"/>
  <c r="W18" i="40"/>
  <c r="W52" i="40"/>
  <c r="W36" i="41"/>
  <c r="W5" i="41" s="1"/>
  <c r="Z5" i="41"/>
  <c r="Z3" i="41"/>
  <c r="Y5" i="41"/>
  <c r="X36" i="41"/>
  <c r="X52" i="40"/>
  <c r="X27" i="40"/>
  <c r="Z5" i="40"/>
  <c r="Z3" i="40"/>
  <c r="Y5" i="40"/>
  <c r="X18" i="40"/>
  <c r="Y5" i="39"/>
  <c r="Z5" i="39"/>
  <c r="U9" i="37"/>
  <c r="Z9" i="37" s="1"/>
  <c r="C9" i="37"/>
  <c r="Y9" i="37" s="1"/>
  <c r="Z8" i="37"/>
  <c r="Y8" i="37"/>
  <c r="X8" i="37"/>
  <c r="W8" i="37"/>
  <c r="Z7" i="37"/>
  <c r="Y7" i="37"/>
  <c r="X7" i="37"/>
  <c r="W7" i="37"/>
  <c r="Z6" i="37"/>
  <c r="Y6" i="37"/>
  <c r="X6" i="37"/>
  <c r="W6" i="37"/>
  <c r="U11" i="34"/>
  <c r="Z11" i="34" s="1"/>
  <c r="C11" i="34"/>
  <c r="Y11" i="34" s="1"/>
  <c r="Z10" i="34"/>
  <c r="Y10" i="34"/>
  <c r="X10" i="34"/>
  <c r="W10" i="34"/>
  <c r="Z9" i="34"/>
  <c r="Y9" i="34"/>
  <c r="X9" i="34"/>
  <c r="W9" i="34"/>
  <c r="Z7" i="34"/>
  <c r="Y7" i="34"/>
  <c r="X7" i="34"/>
  <c r="W7" i="34"/>
  <c r="Z6" i="34"/>
  <c r="Y6" i="34"/>
  <c r="W6" i="34"/>
  <c r="U33" i="33"/>
  <c r="Z33" i="33" s="1"/>
  <c r="C33" i="33"/>
  <c r="Y33" i="33" s="1"/>
  <c r="Z32" i="33"/>
  <c r="Y32" i="33"/>
  <c r="X32" i="33"/>
  <c r="W32" i="33"/>
  <c r="Z31" i="33"/>
  <c r="Y31" i="33"/>
  <c r="X31" i="33"/>
  <c r="W31" i="33"/>
  <c r="Z17" i="33"/>
  <c r="Y17" i="33"/>
  <c r="X17" i="33"/>
  <c r="W17" i="33"/>
  <c r="Z16" i="33"/>
  <c r="Y16" i="33"/>
  <c r="W16" i="33"/>
  <c r="Z15" i="33"/>
  <c r="Y15" i="33"/>
  <c r="X15" i="33"/>
  <c r="W15" i="33"/>
  <c r="U14" i="33"/>
  <c r="Z14" i="33" s="1"/>
  <c r="C14" i="33"/>
  <c r="Y14" i="33" s="1"/>
  <c r="Z13" i="33"/>
  <c r="Y13" i="33"/>
  <c r="X13" i="33"/>
  <c r="W13" i="33"/>
  <c r="Z12" i="33"/>
  <c r="Y12" i="33"/>
  <c r="W12" i="33"/>
  <c r="Z11" i="33"/>
  <c r="Y11" i="33"/>
  <c r="X11" i="33"/>
  <c r="W11" i="33"/>
  <c r="U10" i="33"/>
  <c r="Z10" i="33" s="1"/>
  <c r="C10" i="33"/>
  <c r="Y10" i="33" s="1"/>
  <c r="Z9" i="33"/>
  <c r="Y9" i="33"/>
  <c r="X9" i="33"/>
  <c r="W9" i="33"/>
  <c r="Z8" i="33"/>
  <c r="Y8" i="33"/>
  <c r="X8" i="33"/>
  <c r="W8" i="33"/>
  <c r="Z7" i="33"/>
  <c r="Y7" i="33"/>
  <c r="X7" i="33"/>
  <c r="W7" i="33"/>
  <c r="Z6" i="33"/>
  <c r="Y6" i="33"/>
  <c r="W6" i="33"/>
  <c r="U70" i="28"/>
  <c r="Z70" i="28" s="1"/>
  <c r="C70" i="28"/>
  <c r="Y70" i="28" s="1"/>
  <c r="Z44" i="28"/>
  <c r="Y44" i="28"/>
  <c r="W44" i="28"/>
  <c r="Z41" i="28"/>
  <c r="Y41" i="28"/>
  <c r="X41" i="28"/>
  <c r="W41" i="28"/>
  <c r="W6" i="28"/>
  <c r="W7" i="28"/>
  <c r="W33" i="28"/>
  <c r="W34" i="28"/>
  <c r="W35" i="28"/>
  <c r="W36" i="28"/>
  <c r="W37" i="28"/>
  <c r="W39" i="28"/>
  <c r="W40" i="28"/>
  <c r="W43" i="28"/>
  <c r="Z37" i="28"/>
  <c r="Y37" i="28"/>
  <c r="X37" i="28"/>
  <c r="Z36" i="28"/>
  <c r="Y36" i="28"/>
  <c r="X36" i="28"/>
  <c r="Z35" i="28"/>
  <c r="Y35" i="28"/>
  <c r="X35" i="28"/>
  <c r="Z34" i="28"/>
  <c r="Y34" i="28"/>
  <c r="X34" i="28"/>
  <c r="Z33" i="28"/>
  <c r="Y33" i="28"/>
  <c r="X33" i="28"/>
  <c r="I3" i="14"/>
  <c r="I3" i="13"/>
  <c r="I3" i="12"/>
  <c r="W14" i="33" l="1"/>
  <c r="X14" i="33"/>
  <c r="W70" i="28"/>
  <c r="W9" i="37"/>
  <c r="W5" i="37" s="1"/>
  <c r="X9" i="37"/>
  <c r="W5" i="40"/>
  <c r="Y5" i="37"/>
  <c r="Z5" i="37"/>
  <c r="Z3" i="37"/>
  <c r="W11" i="34"/>
  <c r="X11" i="34"/>
  <c r="Z5" i="34"/>
  <c r="Z3" i="34"/>
  <c r="Y5" i="34"/>
  <c r="W5" i="34"/>
  <c r="Z5" i="33"/>
  <c r="Z3" i="33"/>
  <c r="Y5" i="33"/>
  <c r="W10" i="33"/>
  <c r="W33" i="33"/>
  <c r="X10" i="33"/>
  <c r="X33" i="33"/>
  <c r="X70" i="28"/>
  <c r="U42" i="28"/>
  <c r="C42" i="28"/>
  <c r="Z40" i="28"/>
  <c r="Y40" i="28"/>
  <c r="Z39" i="28"/>
  <c r="Y39" i="28"/>
  <c r="X39" i="28"/>
  <c r="U38" i="28"/>
  <c r="C38" i="28"/>
  <c r="Z7" i="28"/>
  <c r="Y7" i="28"/>
  <c r="X7" i="28"/>
  <c r="Z6" i="28"/>
  <c r="Y6" i="28"/>
  <c r="W5" i="33" l="1"/>
  <c r="Y38" i="28"/>
  <c r="W38" i="28"/>
  <c r="Y42" i="28"/>
  <c r="W42" i="28"/>
  <c r="X38" i="28"/>
  <c r="X42" i="28"/>
  <c r="Z38" i="28"/>
  <c r="Z42" i="28"/>
  <c r="W5" i="28" l="1"/>
  <c r="J27" i="14"/>
  <c r="I27" i="14"/>
  <c r="H27" i="14"/>
  <c r="G27" i="14"/>
  <c r="F27" i="14"/>
  <c r="J25" i="14"/>
  <c r="I25" i="14"/>
  <c r="H25" i="14"/>
  <c r="G25" i="14"/>
  <c r="F25" i="14"/>
  <c r="J24" i="14"/>
  <c r="I24" i="14"/>
  <c r="H24" i="14"/>
  <c r="G24" i="14"/>
  <c r="F24" i="14"/>
  <c r="J23" i="14"/>
  <c r="I23" i="14"/>
  <c r="H23" i="14"/>
  <c r="G23" i="14"/>
  <c r="F23" i="14"/>
  <c r="J22" i="14"/>
  <c r="I22" i="14"/>
  <c r="H22" i="14"/>
  <c r="G22" i="14"/>
  <c r="F22" i="14"/>
  <c r="J21" i="14"/>
  <c r="I21" i="14"/>
  <c r="H21" i="14"/>
  <c r="G21" i="14"/>
  <c r="F21" i="14"/>
  <c r="J20" i="14"/>
  <c r="I20" i="14"/>
  <c r="H20" i="14"/>
  <c r="G20" i="14"/>
  <c r="F20" i="14"/>
  <c r="J19" i="14"/>
  <c r="I19" i="14"/>
  <c r="H19" i="14"/>
  <c r="G19" i="14"/>
  <c r="F19" i="14"/>
  <c r="J18" i="14"/>
  <c r="I18" i="14"/>
  <c r="H18" i="14"/>
  <c r="G18" i="14"/>
  <c r="F18" i="14"/>
  <c r="J17" i="14"/>
  <c r="I17" i="14"/>
  <c r="H17" i="14"/>
  <c r="G17" i="14"/>
  <c r="F17" i="14"/>
  <c r="J16" i="14"/>
  <c r="I16" i="14"/>
  <c r="H16" i="14"/>
  <c r="G16" i="14"/>
  <c r="F16" i="14"/>
  <c r="J14" i="14"/>
  <c r="I14" i="14"/>
  <c r="H14" i="14"/>
  <c r="G14" i="14"/>
  <c r="F14" i="14"/>
  <c r="J13" i="14"/>
  <c r="I13" i="14"/>
  <c r="H13" i="14"/>
  <c r="G13" i="14"/>
  <c r="F13" i="14"/>
  <c r="J12" i="14"/>
  <c r="I12" i="14"/>
  <c r="H12" i="14"/>
  <c r="G12" i="14"/>
  <c r="F12" i="14"/>
  <c r="J11" i="14"/>
  <c r="I11" i="14"/>
  <c r="H11" i="14"/>
  <c r="G11" i="14"/>
  <c r="F11" i="14"/>
  <c r="J10" i="14"/>
  <c r="I10" i="14"/>
  <c r="H10" i="14"/>
  <c r="G10" i="14"/>
  <c r="F10" i="14"/>
  <c r="J9" i="14"/>
  <c r="I9" i="14"/>
  <c r="H9" i="14"/>
  <c r="G9" i="14"/>
  <c r="F9" i="14"/>
  <c r="J8" i="14"/>
  <c r="I8" i="14"/>
  <c r="H8" i="14"/>
  <c r="G8" i="14"/>
  <c r="F8" i="14"/>
  <c r="J7" i="14"/>
  <c r="I7" i="14"/>
  <c r="H7" i="14"/>
  <c r="G7" i="14"/>
  <c r="F7" i="14"/>
  <c r="J24" i="13"/>
  <c r="I24" i="13"/>
  <c r="H24" i="13"/>
  <c r="G24" i="13"/>
  <c r="F24" i="13"/>
  <c r="J22" i="13"/>
  <c r="I22" i="13"/>
  <c r="H22" i="13"/>
  <c r="G22" i="13"/>
  <c r="F22" i="13"/>
  <c r="J21" i="13"/>
  <c r="I21" i="13"/>
  <c r="H21" i="13"/>
  <c r="G21" i="13"/>
  <c r="F21" i="13"/>
  <c r="J20" i="13"/>
  <c r="I20" i="13"/>
  <c r="H20" i="13"/>
  <c r="G20" i="13"/>
  <c r="F20" i="13"/>
  <c r="J19" i="13"/>
  <c r="I19" i="13"/>
  <c r="H19" i="13"/>
  <c r="G19" i="13"/>
  <c r="F19" i="13"/>
  <c r="J18" i="13"/>
  <c r="I18" i="13"/>
  <c r="H18" i="13"/>
  <c r="G18" i="13"/>
  <c r="F18" i="13"/>
  <c r="J17" i="13"/>
  <c r="I17" i="13"/>
  <c r="H17" i="13"/>
  <c r="G17" i="13"/>
  <c r="F17" i="13"/>
  <c r="J16" i="13"/>
  <c r="I16" i="13"/>
  <c r="H16" i="13"/>
  <c r="G16" i="13"/>
  <c r="F16" i="13"/>
  <c r="J15" i="13"/>
  <c r="I15" i="13"/>
  <c r="H15" i="13"/>
  <c r="G15" i="13"/>
  <c r="F15" i="13"/>
  <c r="J14" i="13"/>
  <c r="I14" i="13"/>
  <c r="H14" i="13"/>
  <c r="G14" i="13"/>
  <c r="F14" i="13"/>
  <c r="J12" i="13"/>
  <c r="I12" i="13"/>
  <c r="H12" i="13"/>
  <c r="G12" i="13"/>
  <c r="F12" i="13"/>
  <c r="J11" i="13"/>
  <c r="I11" i="13"/>
  <c r="H11" i="13"/>
  <c r="G11" i="13"/>
  <c r="F11" i="13"/>
  <c r="J10" i="13"/>
  <c r="I10" i="13"/>
  <c r="H10" i="13"/>
  <c r="G10" i="13"/>
  <c r="F10" i="13"/>
  <c r="J9" i="13"/>
  <c r="I9" i="13"/>
  <c r="H9" i="13"/>
  <c r="G9" i="13"/>
  <c r="F9" i="13"/>
  <c r="J8" i="13"/>
  <c r="I8" i="13"/>
  <c r="H8" i="13"/>
  <c r="G8" i="13"/>
  <c r="F8" i="13"/>
  <c r="J7" i="13"/>
  <c r="I7" i="13"/>
  <c r="H7" i="13"/>
  <c r="G7" i="13"/>
  <c r="F7" i="13"/>
  <c r="J25" i="12"/>
  <c r="I25" i="12"/>
  <c r="H25" i="12"/>
  <c r="G25" i="12"/>
  <c r="F25" i="12"/>
  <c r="J23" i="12"/>
  <c r="I23" i="12"/>
  <c r="H23" i="12"/>
  <c r="G23" i="12"/>
  <c r="F23" i="12"/>
  <c r="J22" i="12"/>
  <c r="I22" i="12"/>
  <c r="H22" i="12"/>
  <c r="G22" i="12"/>
  <c r="F22" i="12"/>
  <c r="J21" i="12"/>
  <c r="I21" i="12"/>
  <c r="H21" i="12"/>
  <c r="G21" i="12"/>
  <c r="F21" i="12"/>
  <c r="J20" i="12"/>
  <c r="I20" i="12"/>
  <c r="H20" i="12"/>
  <c r="G20" i="12"/>
  <c r="F20" i="12"/>
  <c r="J19" i="12"/>
  <c r="I19" i="12"/>
  <c r="H19" i="12"/>
  <c r="G19" i="12"/>
  <c r="F19" i="12"/>
  <c r="J18" i="12"/>
  <c r="I18" i="12"/>
  <c r="H18" i="12"/>
  <c r="G18" i="12"/>
  <c r="F18" i="12"/>
  <c r="J17" i="12"/>
  <c r="I17" i="12"/>
  <c r="H17" i="12"/>
  <c r="G17" i="12"/>
  <c r="F17" i="12"/>
  <c r="J16" i="12"/>
  <c r="I16" i="12"/>
  <c r="H16" i="12"/>
  <c r="G16" i="12"/>
  <c r="F16" i="12"/>
  <c r="J15" i="12"/>
  <c r="I15" i="12"/>
  <c r="H15" i="12"/>
  <c r="G15" i="12"/>
  <c r="F15" i="12"/>
  <c r="J13" i="12"/>
  <c r="I13" i="12"/>
  <c r="H13" i="12"/>
  <c r="G13" i="12"/>
  <c r="F13" i="12"/>
  <c r="J12" i="12"/>
  <c r="I12" i="12"/>
  <c r="H12" i="12"/>
  <c r="G12" i="12"/>
  <c r="F12" i="12"/>
  <c r="J11" i="12"/>
  <c r="I11" i="12"/>
  <c r="H11" i="12"/>
  <c r="G11" i="12"/>
  <c r="F11" i="12"/>
  <c r="J10" i="12"/>
  <c r="I10" i="12"/>
  <c r="H10" i="12"/>
  <c r="G10" i="12"/>
  <c r="F10" i="12"/>
  <c r="J9" i="12"/>
  <c r="I9" i="12"/>
  <c r="H9" i="12"/>
  <c r="G9" i="12"/>
  <c r="F9" i="12"/>
  <c r="J8" i="12"/>
  <c r="I8" i="12"/>
  <c r="H8" i="12"/>
  <c r="G8" i="12"/>
  <c r="F8" i="12"/>
  <c r="J7" i="12"/>
  <c r="I7" i="12"/>
  <c r="H7" i="12"/>
  <c r="G7" i="12"/>
  <c r="F7" i="12"/>
  <c r="Z43" i="28" l="1"/>
  <c r="Z3" i="28" s="1"/>
  <c r="Y43" i="28"/>
  <c r="X43" i="28"/>
  <c r="Y5" i="28" l="1"/>
  <c r="Z5" i="28"/>
  <c r="D26" i="14" l="1"/>
  <c r="C26" i="14"/>
  <c r="D15" i="14"/>
  <c r="C15" i="14"/>
  <c r="J6" i="14"/>
  <c r="I6" i="14"/>
  <c r="H6" i="14"/>
  <c r="G6" i="14"/>
  <c r="F6" i="14"/>
  <c r="B2" i="14"/>
  <c r="A1" i="14"/>
  <c r="J15" i="14" l="1"/>
  <c r="I15" i="14"/>
  <c r="G26" i="14"/>
  <c r="F26" i="14"/>
  <c r="F5" i="14" s="1"/>
  <c r="H26" i="14"/>
  <c r="F15" i="14"/>
  <c r="H15" i="14"/>
  <c r="G15" i="14"/>
  <c r="I26" i="14"/>
  <c r="J26" i="14"/>
  <c r="J5" i="14"/>
  <c r="I5" i="14"/>
  <c r="D23" i="13"/>
  <c r="C23" i="13"/>
  <c r="D13" i="13"/>
  <c r="C13" i="13"/>
  <c r="J6" i="13"/>
  <c r="I6" i="13"/>
  <c r="H6" i="13"/>
  <c r="G6" i="13"/>
  <c r="F6" i="13"/>
  <c r="B2" i="13"/>
  <c r="A1" i="13"/>
  <c r="J23" i="13" l="1"/>
  <c r="I23" i="13"/>
  <c r="F13" i="13"/>
  <c r="G13" i="13"/>
  <c r="H13" i="13"/>
  <c r="H23" i="13"/>
  <c r="G23" i="13"/>
  <c r="F23" i="13"/>
  <c r="J13" i="13"/>
  <c r="I13" i="13"/>
  <c r="H5" i="14"/>
  <c r="G5" i="14"/>
  <c r="E2" i="14" s="1"/>
  <c r="J5" i="13"/>
  <c r="H5" i="13" l="1"/>
  <c r="F5" i="13"/>
  <c r="G5" i="13"/>
  <c r="I5" i="13"/>
  <c r="E2" i="13" l="1"/>
  <c r="D24" i="12"/>
  <c r="C24" i="12"/>
  <c r="D14" i="12"/>
  <c r="C14" i="12"/>
  <c r="J24" i="12" l="1"/>
  <c r="I24" i="12"/>
  <c r="J14" i="12"/>
  <c r="I14" i="12"/>
  <c r="F24" i="12"/>
  <c r="G24" i="12"/>
  <c r="H24" i="12"/>
  <c r="H14" i="12"/>
  <c r="F14" i="12"/>
  <c r="G14" i="12"/>
  <c r="J6" i="12"/>
  <c r="I6" i="12"/>
  <c r="H6" i="12"/>
  <c r="G6" i="12"/>
  <c r="F6" i="12"/>
  <c r="B2" i="12"/>
  <c r="A1" i="12"/>
  <c r="G5" i="12" l="1"/>
  <c r="F5" i="12"/>
  <c r="J5" i="12"/>
  <c r="H5" i="12"/>
  <c r="E2" i="12" l="1"/>
  <c r="I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</authors>
  <commentList>
    <comment ref="A1" authorId="0" shapeId="0" xr:uid="{2806C1D7-405B-4ACD-BB7A-AB80B3B58C46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CE470603-97F8-4DAE-A9E5-243BF360EB29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</authors>
  <commentList>
    <comment ref="A1" authorId="0" shapeId="0" xr:uid="{B2DD0EB8-612B-413C-B895-B564386F10DB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BE25DE39-0238-441B-9B47-4D24AFF97809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</authors>
  <commentList>
    <comment ref="A1" authorId="0" shapeId="0" xr:uid="{19DB205A-C359-4C1E-836C-EF1A722FCA53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3D9BCE16-94A3-445C-9924-CEB32C2ABF18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  <author>kkurova</author>
  </authors>
  <commentList>
    <comment ref="B2" authorId="0" shapeId="0" xr:uid="{01FAF19D-3972-465E-99EC-592A3B437A83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1" shapeId="0" xr:uid="{5A2155B7-01F7-4035-90D3-6670D571D9A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7" authorId="1" shapeId="0" xr:uid="{D0F16473-74F4-4881-B989-123BD5B1281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7" authorId="1" shapeId="0" xr:uid="{393DFCB2-7E67-45A0-9056-A84328A89B0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7" authorId="1" shapeId="0" xr:uid="{B95E6090-66EC-44B2-9AC0-3C6D8A88E02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7" authorId="1" shapeId="0" xr:uid="{CC87C1E3-A546-494B-9A6B-E6232C6E3E8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7" authorId="1" shapeId="0" xr:uid="{4C2C23F2-2B14-4F37-9AB1-D916C1B9D8F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7" authorId="1" shapeId="0" xr:uid="{004D9E39-517C-4AF8-87E3-5044F84A52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7" authorId="1" shapeId="0" xr:uid="{835B2F55-D29B-47F3-A9DF-949FAC12623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7" authorId="1" shapeId="0" xr:uid="{E39C6233-A782-4E34-88A1-EB132FE4DCF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7" authorId="1" shapeId="0" xr:uid="{AD9F4320-142C-42E2-84D6-33418D1287D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7" authorId="1" shapeId="0" xr:uid="{6FBA2747-6A0D-4A6F-8FE4-34ECD3836D5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7" authorId="1" shapeId="0" xr:uid="{2E469531-2BC5-447B-8E46-738456ED679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8" authorId="1" shapeId="0" xr:uid="{65863A8F-32ED-4B9E-8C42-82D0A00BDA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8" authorId="1" shapeId="0" xr:uid="{25AEF9E6-50DD-4E97-AA47-64590F14C26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8" authorId="1" shapeId="0" xr:uid="{65A53FDC-F926-463A-AA8C-C972374AF5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8" authorId="1" shapeId="0" xr:uid="{D9FF2473-6C5B-4B31-B3CA-97ACFA39954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8" authorId="1" shapeId="0" xr:uid="{B43C7A3B-D7E1-4B4E-8851-6E09BBFA689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8" authorId="1" shapeId="0" xr:uid="{34E200F2-4853-4C2A-9F25-F8BC16ED03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8" authorId="1" shapeId="0" xr:uid="{0ED63839-A612-4233-A0F5-7C9A7110503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8" authorId="1" shapeId="0" xr:uid="{F27A963D-D3D5-48BF-A3BA-2F98A17430C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8" authorId="1" shapeId="0" xr:uid="{D245B57D-CCDE-42C0-BBCF-F6517DBD7D4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8" authorId="1" shapeId="0" xr:uid="{DB8F16CC-DFC2-483B-A17D-1D611D1829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8" authorId="1" shapeId="0" xr:uid="{5B5847D7-DC67-4154-8346-08C20275BD1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8" authorId="1" shapeId="0" xr:uid="{75769112-3625-4DFE-82B8-7735637E05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9" authorId="1" shapeId="0" xr:uid="{BFD0DF55-9689-4BC0-BF22-1B3A50AD7A8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9" authorId="1" shapeId="0" xr:uid="{F5348828-8AC0-4C8D-8C28-E033B037897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9" authorId="1" shapeId="0" xr:uid="{9ADA3212-5330-45E8-B58F-0DD3E2807EA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9" authorId="1" shapeId="0" xr:uid="{68C9AD3C-A46D-415A-8FC1-81B59B5DD94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9" authorId="1" shapeId="0" xr:uid="{32EC1750-2F3B-4D02-813F-5779E79370D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9" authorId="1" shapeId="0" xr:uid="{5265E5CD-1AD9-4D5E-AA6A-DD015E77CF5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9" authorId="1" shapeId="0" xr:uid="{8FA9F139-BC4A-42AC-9123-1DFD1377D8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9" authorId="1" shapeId="0" xr:uid="{66DC8D97-C3AA-4D77-B7FD-41892C56E40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9" authorId="1" shapeId="0" xr:uid="{DA5FC462-0CE5-45A7-92FF-6597543790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9" authorId="1" shapeId="0" xr:uid="{1713E601-39DE-40C2-96C0-B5286086136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9" authorId="1" shapeId="0" xr:uid="{6AC54FA3-7C09-47EF-81FA-15A2D69F700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9" authorId="1" shapeId="0" xr:uid="{AFFC13BF-2C6C-4D8C-BFC7-89804E5741A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0" authorId="1" shapeId="0" xr:uid="{6C50F4B9-60A3-4F21-8805-F025409C09C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0" authorId="1" shapeId="0" xr:uid="{DA1CE81F-03C1-4FD1-93D1-C1C59945DAE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0" authorId="1" shapeId="0" xr:uid="{3DEEE5D1-8A45-4ECE-8E44-5C22619A5D5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10" authorId="1" shapeId="0" xr:uid="{E908E24C-4C70-4A7C-9699-E21F196F3D0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10" authorId="1" shapeId="0" xr:uid="{7C5BDB14-03CD-44FD-A50E-8074CCA000B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0" authorId="1" shapeId="0" xr:uid="{1911DBAD-FE55-45DB-8C29-85DF386E2CB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0" authorId="1" shapeId="0" xr:uid="{94F840CF-213B-4C49-928A-461ECFE4C35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10" authorId="1" shapeId="0" xr:uid="{A6E277EF-A050-4304-9C54-89B44DB8BFC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0" authorId="1" shapeId="0" xr:uid="{BEE2FE7C-7C3A-454E-BBC0-EE2A35F8CCC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0" authorId="1" shapeId="0" xr:uid="{55DF7D1A-5BAB-4A46-B7F4-94BF9CC23B2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0" authorId="1" shapeId="0" xr:uid="{0C3F94A6-0CDB-471E-9B9F-40E5E21D661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10" authorId="1" shapeId="0" xr:uid="{F7ED88FB-2C87-4B24-BAEE-8F1D6B88B2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1" authorId="1" shapeId="0" xr:uid="{224CDCDA-3E42-43B3-BE7C-4D3F55DA9DA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1" authorId="1" shapeId="0" xr:uid="{51995BB7-E514-4E36-8428-254BDF72FF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1" authorId="1" shapeId="0" xr:uid="{5B4A399D-AF68-455B-B3D3-646023EFBA1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11" authorId="1" shapeId="0" xr:uid="{F47C8DB6-E77F-4A12-8544-B1D3223014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11" authorId="1" shapeId="0" xr:uid="{4DE0D430-60BD-453B-8551-05E350715C3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1" authorId="1" shapeId="0" xr:uid="{D3EF7BB9-1FE1-4653-9039-7DF2562DDDC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1" authorId="1" shapeId="0" xr:uid="{F7261D16-F86D-4CEA-9C65-E68B8E79D51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11" authorId="1" shapeId="0" xr:uid="{3BB4B39F-22EB-462A-9C34-3986847BF03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1" authorId="1" shapeId="0" xr:uid="{D8E917AB-9FD7-4D50-89D3-7949FE79538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1" authorId="1" shapeId="0" xr:uid="{B68E0EFF-B89F-473C-B064-65210A3DC20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1" authorId="1" shapeId="0" xr:uid="{6EF7256F-73B4-495E-A6EA-880C83DF06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11" authorId="1" shapeId="0" xr:uid="{6E97A651-5D93-4B03-8FE8-C002E672E92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2" authorId="1" shapeId="0" xr:uid="{036A75BB-E9D8-4E03-A771-EE1A3B659BB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2" authorId="1" shapeId="0" xr:uid="{95E13501-887F-40E9-BB0C-C871D0AAF5E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2" authorId="1" shapeId="0" xr:uid="{8FADE1C6-3CE0-4D2D-855E-B97DF767A6E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12" authorId="1" shapeId="0" xr:uid="{7E6FCCA0-B45E-4F68-94CB-44F59671EA2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12" authorId="1" shapeId="0" xr:uid="{D5D8C7E6-DA40-4494-96C2-7F93649199B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2" authorId="1" shapeId="0" xr:uid="{53E75DB6-A941-4BC9-AA68-BD8AF8B8A8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2" authorId="1" shapeId="0" xr:uid="{2EFA9C23-9F78-43CB-8EF7-DD520CC95BB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12" authorId="1" shapeId="0" xr:uid="{3F5DD36F-307C-43A8-A0A6-AEAE70E318E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2" authorId="1" shapeId="0" xr:uid="{7B367E7D-906B-4219-BAC8-7FDD26DC9B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2" authorId="1" shapeId="0" xr:uid="{5EEA093D-8882-4A0F-8714-78EB005C664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2" authorId="1" shapeId="0" xr:uid="{EECB0FAF-CBCF-4A6C-99AB-308C9048A5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12" authorId="1" shapeId="0" xr:uid="{0CAAD386-66DE-47CF-91A2-E95EEA54F6E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3" authorId="1" shapeId="0" xr:uid="{0E3EE8A2-15E0-46EB-BB95-D00DED0A627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3" authorId="1" shapeId="0" xr:uid="{ECC7AFF7-D850-47F8-BC3C-8A7BE8CF646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3" authorId="1" shapeId="0" xr:uid="{46514753-ED37-4633-8949-4F7C7625BE1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13" authorId="1" shapeId="0" xr:uid="{B2FB200E-29EE-44EF-9D9D-F2789ECCA07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13" authorId="1" shapeId="0" xr:uid="{5B1136E3-F44C-427C-BDD1-EF02AEE8850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3" authorId="1" shapeId="0" xr:uid="{2A2836BC-FE38-492B-B189-19B94ACF85C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3" authorId="1" shapeId="0" xr:uid="{CAE239C1-C1E1-4BD0-B767-076B34E479F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13" authorId="1" shapeId="0" xr:uid="{B09D0943-6884-46AF-94E9-D4F1D3B91D6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3" authorId="1" shapeId="0" xr:uid="{B24D7919-6C96-4DB5-A96C-22FC987DB4A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3" authorId="1" shapeId="0" xr:uid="{DC54A15D-CB49-4BA8-A3B4-C3CD6D3E96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3" authorId="1" shapeId="0" xr:uid="{31AEF3D8-1112-438F-9772-F192314C4DF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13" authorId="1" shapeId="0" xr:uid="{8A53F10E-7F4E-4E09-A2BB-7C6FAFB9919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4" authorId="1" shapeId="0" xr:uid="{83DF408C-0291-4812-B3D9-B85F2C54F9D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4" authorId="1" shapeId="0" xr:uid="{CE4FFEE0-7BF2-4126-ADFB-1950C262165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4" authorId="1" shapeId="0" xr:uid="{BEEB40F7-E163-4ECE-867C-E6E18CEB1D2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14" authorId="1" shapeId="0" xr:uid="{069AE48B-05EE-428B-AC6F-CC2C79F249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14" authorId="1" shapeId="0" xr:uid="{531956B0-5C7D-4008-9667-CE35968EF49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4" authorId="1" shapeId="0" xr:uid="{4AE9CCCA-84F4-467B-B449-3EA186BC68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4" authorId="1" shapeId="0" xr:uid="{2C537C93-4B68-4128-A23D-4593056E74B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14" authorId="1" shapeId="0" xr:uid="{FC3E4008-4F40-406A-B0C1-52BE9CE4478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4" authorId="1" shapeId="0" xr:uid="{5B33F12C-CC0D-4B60-B3AB-E9DFF521A81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4" authorId="1" shapeId="0" xr:uid="{546E0984-2280-40E9-A7FB-5F4BECC10F2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4" authorId="1" shapeId="0" xr:uid="{82D85EA4-202A-4266-A5B4-F10E1BAFAC8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14" authorId="1" shapeId="0" xr:uid="{76359121-5418-4D57-B9CB-45B7B4A09F9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5" authorId="1" shapeId="0" xr:uid="{089F9DF8-BE50-4D8A-8D36-FF220BCC8FA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5" authorId="1" shapeId="0" xr:uid="{F1CD49B1-9440-45DB-B3FC-CFAF6329954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5" authorId="1" shapeId="0" xr:uid="{D12D2746-FF93-4CCA-96B7-C5A23952B33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15" authorId="1" shapeId="0" xr:uid="{2EF42A2E-3585-4675-B4F7-990B66417FB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15" authorId="1" shapeId="0" xr:uid="{09E4FDE9-ECF9-42AF-A94B-EB9E8A4444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5" authorId="1" shapeId="0" xr:uid="{F8E7DF7C-E8E0-4C64-9DF7-80C6E0B6CAF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5" authorId="1" shapeId="0" xr:uid="{7D6052A1-6F3C-4A6F-B3B9-B7861C18D5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15" authorId="1" shapeId="0" xr:uid="{7387E6C2-91F6-4E47-857F-B574AF233C3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5" authorId="1" shapeId="0" xr:uid="{C3581776-EED5-43F7-B8BD-28F725E3AE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5" authorId="1" shapeId="0" xr:uid="{59A5B13A-DA53-4CA3-8E8C-DCA01B9E352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5" authorId="1" shapeId="0" xr:uid="{EF6D43B3-94EB-4CDF-A975-02BA7D7B654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15" authorId="1" shapeId="0" xr:uid="{332F53DD-1F91-45B4-B964-D32953F38E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6" authorId="1" shapeId="0" xr:uid="{487E2AC7-9E0E-4B70-9B42-C4678F23E89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6" authorId="1" shapeId="0" xr:uid="{B83F2D2E-78C2-4875-974C-1D410D92C5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6" authorId="1" shapeId="0" xr:uid="{FE0F03C1-003C-4952-B4D5-852EB115A98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16" authorId="1" shapeId="0" xr:uid="{1E81CFE2-864F-4493-B20D-D9E66539769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16" authorId="1" shapeId="0" xr:uid="{65E05643-8C63-44CF-ACC1-C839D28E4F9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6" authorId="1" shapeId="0" xr:uid="{E7C704E1-66AB-4DE3-AC34-B8ED9850E49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6" authorId="1" shapeId="0" xr:uid="{5D1BCA7D-48FE-4E25-8A06-5C6A72EA34B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16" authorId="1" shapeId="0" xr:uid="{00349DFE-AD49-42DA-A80B-387344A1333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6" authorId="1" shapeId="0" xr:uid="{2678263A-C547-4ED7-8E36-FE42D747FFC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6" authorId="1" shapeId="0" xr:uid="{50FB491C-1D01-487F-BF0D-66F61E10E58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6" authorId="1" shapeId="0" xr:uid="{7D2FA4D4-38F2-474F-910C-B8150FC0A29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16" authorId="1" shapeId="0" xr:uid="{3585E4CD-7045-40C9-AF10-30B6383F765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7" authorId="1" shapeId="0" xr:uid="{31BF627C-54C9-4B68-8309-AFAC2B1DFAE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7" authorId="1" shapeId="0" xr:uid="{4A27D0A8-DB29-484B-90FC-0A1FA2309AC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7" authorId="1" shapeId="0" xr:uid="{8A768A7F-8322-41F6-AC7D-A78C1C40843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17" authorId="1" shapeId="0" xr:uid="{D27121AE-4398-481D-9566-13D45DDEF0F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17" authorId="1" shapeId="0" xr:uid="{455348E6-2C8F-4326-8C1D-2B09113A473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7" authorId="1" shapeId="0" xr:uid="{EB72028F-C635-44AC-9306-CCC663184AF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7" authorId="1" shapeId="0" xr:uid="{88C56C3E-8092-4336-BCB5-B30BFF3F48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17" authorId="1" shapeId="0" xr:uid="{43F20EAB-470D-4A59-8BAD-29FACF7FA06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7" authorId="1" shapeId="0" xr:uid="{A294EF89-06AA-4772-8528-DA98559E6C1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7" authorId="1" shapeId="0" xr:uid="{3843B2DA-0F12-43FC-9C95-DBEBE54759B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7" authorId="1" shapeId="0" xr:uid="{47FA8BB2-FAE8-450B-8426-A90D867C18E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17" authorId="1" shapeId="0" xr:uid="{B2DE429E-0440-41D2-995A-87F4F01574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8" authorId="1" shapeId="0" xr:uid="{743A7596-6D3D-4F19-BDE6-786853E10B5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8" authorId="1" shapeId="0" xr:uid="{2315B7E2-0DAA-485E-8AFB-8639B2044C0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8" authorId="1" shapeId="0" xr:uid="{C6181B11-3A79-4C4B-95E3-9EF867A10C8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18" authorId="1" shapeId="0" xr:uid="{4D492EAC-AC51-414C-9F02-03ED5BC9CEE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18" authorId="1" shapeId="0" xr:uid="{21E97EA8-6462-4736-B854-86853EABBC9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8" authorId="1" shapeId="0" xr:uid="{62BC0967-A7D5-451F-BD55-3931AC50B16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8" authorId="1" shapeId="0" xr:uid="{0B0C2882-D0EE-4538-A2E9-27B1383D0E1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18" authorId="1" shapeId="0" xr:uid="{327C2ECA-0299-4393-B079-1FCC61C75B0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8" authorId="1" shapeId="0" xr:uid="{4EF985B1-B535-414C-98C1-C9D74422011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8" authorId="1" shapeId="0" xr:uid="{884A197A-86D6-40AC-A26A-9ECF0C86AB8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8" authorId="1" shapeId="0" xr:uid="{EA02C945-50C1-4E52-805B-04727FE2E37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18" authorId="1" shapeId="0" xr:uid="{2275184D-80F0-43B8-A75A-A7EBD4882E1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9" authorId="1" shapeId="0" xr:uid="{E1C1466B-54AB-44DF-99DA-ACD45289E5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9" authorId="1" shapeId="0" xr:uid="{5B7A67C0-8852-4645-82EF-C7E2B48928A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9" authorId="1" shapeId="0" xr:uid="{EFBCEC9B-F4DB-4AD3-84D8-3649BB55C94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19" authorId="1" shapeId="0" xr:uid="{1E2CC68D-16EA-4980-BDFB-B82DC85BF7B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19" authorId="1" shapeId="0" xr:uid="{87BF949A-4DDD-4F74-8316-45A841EF0A9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9" authorId="1" shapeId="0" xr:uid="{C0CDA99C-6E78-4A9A-9002-A746C6D043C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9" authorId="1" shapeId="0" xr:uid="{C179BDD8-CE3A-489A-9187-EE1A77627B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19" authorId="1" shapeId="0" xr:uid="{85144557-CF7F-4001-9F97-2F2A3F39B53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9" authorId="1" shapeId="0" xr:uid="{1A8EFD8E-2B43-4F4B-B3B6-8EBE4DDF9FC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9" authorId="1" shapeId="0" xr:uid="{C474F143-94E9-471E-B4BA-E522499CE7C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9" authorId="1" shapeId="0" xr:uid="{8D8AC180-23E0-4F45-AD95-6DD0BE7D168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19" authorId="1" shapeId="0" xr:uid="{00EFA53F-83FF-4BB4-88A2-7F17FADF5D7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0" authorId="1" shapeId="0" xr:uid="{FCD1D809-EB14-4618-9667-1A0C3454A76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0" authorId="1" shapeId="0" xr:uid="{8C110757-BC2A-4A81-B428-6B19D625121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0" authorId="1" shapeId="0" xr:uid="{5CC8E45F-5550-4FCE-A4E9-9EA571EE79E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20" authorId="1" shapeId="0" xr:uid="{57D2CE42-7715-4F51-85B8-85947367E06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20" authorId="1" shapeId="0" xr:uid="{238C810B-BD15-4384-8EEA-345BA87B6FD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0" authorId="1" shapeId="0" xr:uid="{0F9672A1-E93C-4811-8231-59675BB69AC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0" authorId="1" shapeId="0" xr:uid="{BFE579A0-F091-4C4B-9AB0-282A93F8CBF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20" authorId="1" shapeId="0" xr:uid="{90CACFDB-F40D-40C3-A8AA-D34C0172A70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0" authorId="1" shapeId="0" xr:uid="{7F3736B0-C8E1-4737-A187-94121F2D424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0" authorId="1" shapeId="0" xr:uid="{E9D1C971-8834-4FEF-BC8D-3741A60A610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0" authorId="1" shapeId="0" xr:uid="{DA5A1178-760C-4736-A5AE-6A00CAB2DAC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20" authorId="1" shapeId="0" xr:uid="{A528ED49-E8B3-4BB9-BE66-DBAB73F461B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1" authorId="1" shapeId="0" xr:uid="{646C2AD6-456D-446F-9624-35756456318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1" authorId="1" shapeId="0" xr:uid="{C1B65CB8-21CB-4A34-B1CF-DF1ED5D2862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1" authorId="1" shapeId="0" xr:uid="{6DC5ED56-90A6-4083-A6D6-0C1E69B50C9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21" authorId="1" shapeId="0" xr:uid="{1BE8DBD5-6B30-4CB9-9DFD-5693A125448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21" authorId="1" shapeId="0" xr:uid="{258D0495-1D5C-4CFC-9F48-4489EA3CEDE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1" authorId="1" shapeId="0" xr:uid="{0E942259-3503-4AA2-8E6A-7D95E5CCF79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1" authorId="1" shapeId="0" xr:uid="{B4387DB4-9B83-4DE2-A070-77A8CF25015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21" authorId="1" shapeId="0" xr:uid="{F1D97957-59ED-44BF-97C4-B9E4F75196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1" authorId="1" shapeId="0" xr:uid="{6FBA504F-6CE0-4BC9-8CB2-E4774650660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1" authorId="1" shapeId="0" xr:uid="{B0215861-5376-441E-9365-78D2874CE66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1" authorId="1" shapeId="0" xr:uid="{D73C731D-FACF-49FC-89DD-191300A0113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21" authorId="1" shapeId="0" xr:uid="{295C2DF2-A3CB-47CA-9B76-2B08B90A205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2" authorId="1" shapeId="0" xr:uid="{09D1475D-E704-4F95-A261-95238AA4E67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2" authorId="1" shapeId="0" xr:uid="{054DBBE7-3783-4D0A-97B3-D49EB5D3EF7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2" authorId="1" shapeId="0" xr:uid="{246339C1-DEDA-436A-B122-4824F4CE7C9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22" authorId="1" shapeId="0" xr:uid="{B9FD986B-4013-43C6-880F-956553D98DA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22" authorId="1" shapeId="0" xr:uid="{CF3404EF-06A0-443D-9216-1E92355704C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2" authorId="1" shapeId="0" xr:uid="{65FEE71B-D8EE-4491-9597-73ABF6EB394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2" authorId="1" shapeId="0" xr:uid="{158D771E-7ED6-4739-819B-840CACBA54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22" authorId="1" shapeId="0" xr:uid="{D4703061-2167-4E5B-9605-8902FE0512C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2" authorId="1" shapeId="0" xr:uid="{44B326CE-DB4E-46F0-96A5-4962FD10D28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2" authorId="1" shapeId="0" xr:uid="{277F28B4-51D9-46CD-AF34-D875D4301A7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2" authorId="1" shapeId="0" xr:uid="{6C33B3DC-CBF6-44F8-864D-314CC51A80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22" authorId="1" shapeId="0" xr:uid="{90046D18-692D-4969-AA6E-E9FBE3BF9E0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3" authorId="1" shapeId="0" xr:uid="{66534967-97A1-47D3-A558-0FE440F1941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3" authorId="1" shapeId="0" xr:uid="{4EE1EE07-BF13-4D8E-96D8-2449077E9CE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3" authorId="1" shapeId="0" xr:uid="{52AC859B-3146-4724-89E0-0DADFA1B4BE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23" authorId="1" shapeId="0" xr:uid="{0239D4B7-E134-4B41-ACD6-326FCDD4DB9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23" authorId="1" shapeId="0" xr:uid="{E73DDCE4-C5F0-405F-8B80-44169435329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3" authorId="1" shapeId="0" xr:uid="{D9E88A46-941E-4E03-856B-680F4EB3771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3" authorId="1" shapeId="0" xr:uid="{58CD7F27-9E5D-4FAE-98CE-28A1250ED41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23" authorId="1" shapeId="0" xr:uid="{2FAB0F43-1B96-43DA-989E-04E0D65C17E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3" authorId="1" shapeId="0" xr:uid="{EA65C88E-61ED-4271-8C8A-85FF89BD98C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3" authorId="1" shapeId="0" xr:uid="{F96B1940-7EC8-4886-AB60-347932CF0F6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3" authorId="1" shapeId="0" xr:uid="{267D5255-41FC-4813-9B4B-FE92C042186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23" authorId="1" shapeId="0" xr:uid="{8BC407C5-293E-43A0-962C-BD93C91C162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4" authorId="1" shapeId="0" xr:uid="{78F95D4E-F1AF-48A9-BBF0-D71E3B1D7D6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4" authorId="1" shapeId="0" xr:uid="{7C30A2E1-D53C-4028-A1D1-347A51A1E71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4" authorId="1" shapeId="0" xr:uid="{8A3E9A6E-0600-4681-9F70-D6CCBE03588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24" authorId="1" shapeId="0" xr:uid="{EC84D39E-84BA-404C-A222-8505D69D6EC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24" authorId="1" shapeId="0" xr:uid="{7DA91E90-50DD-46D0-A766-5DC359FFEF8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4" authorId="1" shapeId="0" xr:uid="{164BDFFE-E683-4604-8902-FC48522EE47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4" authorId="1" shapeId="0" xr:uid="{E8AE950E-5FC3-4D31-8864-E425453499D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24" authorId="1" shapeId="0" xr:uid="{EF16E8FC-9811-4944-A9E9-1A4F867741E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4" authorId="1" shapeId="0" xr:uid="{382D1C5E-211D-49A7-9081-7026B321B12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4" authorId="1" shapeId="0" xr:uid="{A84118C2-637E-4205-9482-7FFDFBF70AD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4" authorId="1" shapeId="0" xr:uid="{5835C3E9-A0EC-4EA0-B325-58940019D93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24" authorId="1" shapeId="0" xr:uid="{EF90BB9C-AFAF-4554-B94C-AA9098940EF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5" authorId="1" shapeId="0" xr:uid="{97A49CA2-AC19-41E8-81E7-3FB06335079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5" authorId="1" shapeId="0" xr:uid="{8379A7E2-45B6-4B86-907F-3F6689E723C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5" authorId="1" shapeId="0" xr:uid="{FDBAF7C5-4058-4A68-9218-804F6DD855C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25" authorId="1" shapeId="0" xr:uid="{901B0A4A-D45D-4E39-B744-4FEF15864F3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25" authorId="1" shapeId="0" xr:uid="{B5B14477-BDEE-4CD2-818C-87373E012D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5" authorId="1" shapeId="0" xr:uid="{B1B13570-0F7D-489D-AF9A-F18D926BCF3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5" authorId="1" shapeId="0" xr:uid="{4941B548-C038-496B-B5E4-380ADCCC68E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25" authorId="1" shapeId="0" xr:uid="{A7541277-A202-499A-B75A-33433943E8B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5" authorId="1" shapeId="0" xr:uid="{BE5D80A3-5FEC-4A0C-ACB4-310F2E51DF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5" authorId="1" shapeId="0" xr:uid="{43DD3AF9-3C90-4331-B6B0-171115AB2B5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5" authorId="1" shapeId="0" xr:uid="{FBFEFAF0-A0EB-4656-9CC7-B782FE1D52E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25" authorId="1" shapeId="0" xr:uid="{1837DEC8-F2C5-4132-947E-34FBF228A13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6" authorId="1" shapeId="0" xr:uid="{CFF51E1A-4EA4-4E76-AE62-5E169F75B47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6" authorId="1" shapeId="0" xr:uid="{920ED51B-F4CD-4216-9316-781041365CD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6" authorId="1" shapeId="0" xr:uid="{D90A92E7-39B2-4DA8-9CE6-6860FCAB873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26" authorId="1" shapeId="0" xr:uid="{12DAA0C7-3796-4B4F-AB8E-CE539DCFE77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26" authorId="1" shapeId="0" xr:uid="{8D4E6F43-0A5E-49B3-B841-8F6EE9B523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6" authorId="1" shapeId="0" xr:uid="{FA0CD325-62E4-488F-BE5E-17C05A16A89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6" authorId="1" shapeId="0" xr:uid="{A68A6D92-EE1B-4B4F-B652-97729F67A3A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26" authorId="1" shapeId="0" xr:uid="{74DFB63B-6343-4FAD-93D1-2052334DAF5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6" authorId="1" shapeId="0" xr:uid="{DBA25ACB-55A7-4235-818D-89899C89EC1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6" authorId="1" shapeId="0" xr:uid="{232A436E-CAA3-433A-BB89-90C3B6E24B4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6" authorId="1" shapeId="0" xr:uid="{69C25EDB-476C-4A63-A2C8-4AA8E45151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26" authorId="1" shapeId="0" xr:uid="{48C6DB13-AA3A-426E-8F43-E4B079D5017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7" authorId="1" shapeId="0" xr:uid="{7EE46C69-42AA-4270-BAC0-FF1FD665FA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7" authorId="1" shapeId="0" xr:uid="{437FECD6-00B9-4535-B771-ABA59A82A6E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7" authorId="1" shapeId="0" xr:uid="{56AE5E2C-A03D-4AE6-A81C-1F7EC65E835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27" authorId="1" shapeId="0" xr:uid="{71735DBF-F457-428D-9742-18BAFE1786F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27" authorId="1" shapeId="0" xr:uid="{87156789-E04A-4A27-989B-CB18039ECE6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7" authorId="1" shapeId="0" xr:uid="{B835E9DB-F2D5-4014-B148-E3B925C227C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7" authorId="1" shapeId="0" xr:uid="{03CEAB33-8D2A-48B4-A915-F4601F14741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27" authorId="1" shapeId="0" xr:uid="{21A72E3D-D894-4C48-8DED-1C6ADF0F482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7" authorId="1" shapeId="0" xr:uid="{BD556BB9-3379-4825-A32C-5BA6DF29698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7" authorId="1" shapeId="0" xr:uid="{8810EF7D-2525-4747-9F34-9085A9455E0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7" authorId="1" shapeId="0" xr:uid="{3263CC71-5A4C-4644-A9A9-A79E697AAAB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27" authorId="1" shapeId="0" xr:uid="{010DAA95-C3D8-433D-BAED-7EEFECE2B45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8" authorId="1" shapeId="0" xr:uid="{E9119F86-EF5F-432B-92B7-5A126556F29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8" authorId="1" shapeId="0" xr:uid="{E0D2AE80-0583-4B71-8137-92E2A2B7533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8" authorId="1" shapeId="0" xr:uid="{4CDFD1E8-9364-4192-98EC-579395ED03A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28" authorId="1" shapeId="0" xr:uid="{4FCAC585-9CBA-452B-8A6A-40D131E8E0A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28" authorId="1" shapeId="0" xr:uid="{C7C2CE6B-23ED-47BB-BAC6-7082F858CDD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8" authorId="1" shapeId="0" xr:uid="{0220ADCB-DA24-4607-9B7C-1747023236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8" authorId="1" shapeId="0" xr:uid="{F9FF6F59-CE14-49F7-8919-3980FDDAD3C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28" authorId="1" shapeId="0" xr:uid="{4E1D8055-E092-471F-B1F0-6643E0E1969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8" authorId="1" shapeId="0" xr:uid="{F95B4632-9156-4E30-AC2D-2A22D0FAA3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8" authorId="1" shapeId="0" xr:uid="{DF8F0085-99C4-4646-8515-135521027EF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8" authorId="1" shapeId="0" xr:uid="{51508B66-98C2-4194-B870-3C68F956371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28" authorId="1" shapeId="0" xr:uid="{E6B8DB95-D5E3-49E9-A17F-2DD4AEA7AE5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9" authorId="1" shapeId="0" xr:uid="{F766A58F-35CF-4FF8-AF59-BC05003B439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9" authorId="1" shapeId="0" xr:uid="{F59BB2FF-B35E-498E-B401-630DF135097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9" authorId="1" shapeId="0" xr:uid="{A35FF8D1-5FA4-4A92-B851-60D07D33B47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29" authorId="1" shapeId="0" xr:uid="{EC2988AD-5FED-4E14-A05F-22101A81E30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29" authorId="1" shapeId="0" xr:uid="{77DDF93E-3814-4FC9-B1B1-3B642709F6A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9" authorId="1" shapeId="0" xr:uid="{37D6BF86-8F63-4AF6-8B0F-492A0A01C32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9" authorId="1" shapeId="0" xr:uid="{95E90CAD-015B-4D4E-B4BD-5AE2C09B59E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29" authorId="1" shapeId="0" xr:uid="{1D7434F4-81DB-4862-B052-F208E4DC9C4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9" authorId="1" shapeId="0" xr:uid="{03390C1A-E6FB-453E-AED3-899DB38D4DD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9" authorId="1" shapeId="0" xr:uid="{7C32E7A1-C561-4DBE-B687-F0C571848D1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9" authorId="1" shapeId="0" xr:uid="{BF1BA03A-0696-4C52-BB12-7FDC40A7CA5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29" authorId="1" shapeId="0" xr:uid="{C8AD4847-C27E-49EF-8504-4F2F17C7C77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0" authorId="1" shapeId="0" xr:uid="{E816712A-996F-4B1A-857A-31E4241ED42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0" authorId="1" shapeId="0" xr:uid="{F5E5A525-4CC2-4E00-8FCB-E0386928B30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0" authorId="1" shapeId="0" xr:uid="{A87BAD10-1388-4D4A-818E-232632FA677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30" authorId="1" shapeId="0" xr:uid="{3909424E-1532-412B-A233-48A548EC22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30" authorId="1" shapeId="0" xr:uid="{C0DF7ECB-413A-49E0-8757-A5AFB260420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0" authorId="1" shapeId="0" xr:uid="{2EF0CB22-403A-4549-BE18-76617B6C5E4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0" authorId="1" shapeId="0" xr:uid="{D05C19AC-DECD-4788-87B2-D92A9645DD7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30" authorId="1" shapeId="0" xr:uid="{EBCF4121-265F-4EE2-B58C-2BD5F3FF4FF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0" authorId="1" shapeId="0" xr:uid="{87592CFE-F6E0-48D9-9780-7C905A6FCF0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0" authorId="1" shapeId="0" xr:uid="{383DB665-7FC0-44F3-B2A7-1FD863BEE55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0" authorId="1" shapeId="0" xr:uid="{6DF43663-988A-4B89-AB92-01E4EBE68F9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30" authorId="1" shapeId="0" xr:uid="{CE1A5692-8BA4-42B1-88F9-03C4F55A941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1" authorId="1" shapeId="0" xr:uid="{5F27735A-C655-4501-BA1A-2FB9E490629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1" authorId="1" shapeId="0" xr:uid="{3190B01B-885F-4479-8D4D-C9A600B35AA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1" authorId="1" shapeId="0" xr:uid="{EB61B478-5B52-4DA5-9900-030F418251E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31" authorId="1" shapeId="0" xr:uid="{5B22FE64-732D-4A66-82C1-27CD92AA887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31" authorId="1" shapeId="0" xr:uid="{E454B7AE-22D8-4233-8F61-5375131A603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1" authorId="1" shapeId="0" xr:uid="{2F81BB5F-452D-4828-A230-E7CF6C6B968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1" authorId="1" shapeId="0" xr:uid="{EF35FBE0-DC6B-4EF2-82A4-DEB883924E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31" authorId="1" shapeId="0" xr:uid="{9E8A41BC-4B8A-4125-BBAD-22D918EB7FD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1" authorId="1" shapeId="0" xr:uid="{7103AD6E-7F5D-4C3D-A29C-B6A7B85171D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1" authorId="1" shapeId="0" xr:uid="{DC8965D6-BDFD-4CC7-AF31-0DD67A1ED8A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1" authorId="1" shapeId="0" xr:uid="{42E38373-3795-4FCA-BA61-62BE2647043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31" authorId="1" shapeId="0" xr:uid="{FC94B848-50FE-4BF0-944E-51671CD2C12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2" authorId="1" shapeId="0" xr:uid="{C6FADF0D-1040-48B2-A451-E66284A71B0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2" authorId="1" shapeId="0" xr:uid="{B9A9AEDA-05CE-49BE-8A96-2CEDEA70BC2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2" authorId="1" shapeId="0" xr:uid="{5AAD3ED2-C616-4330-89BC-0DDE0F9FC89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32" authorId="1" shapeId="0" xr:uid="{D2E1F0E1-5145-46F6-8488-099F1AEFC78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32" authorId="1" shapeId="0" xr:uid="{0E6E5982-55BA-4EB3-B545-017DA246D10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2" authorId="1" shapeId="0" xr:uid="{6B6B9DBA-4D36-4B2A-975A-70130109028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2" authorId="1" shapeId="0" xr:uid="{C76F4CAC-78C8-436B-970F-E317C37EB52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32" authorId="1" shapeId="0" xr:uid="{9FB1E420-FF93-43B7-B62C-792C95BE3D9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2" authorId="1" shapeId="0" xr:uid="{9D0A74E9-DE38-48BF-96C7-482511F21B8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2" authorId="1" shapeId="0" xr:uid="{E04D9EE6-3174-470C-AF52-78D53A28C9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2" authorId="1" shapeId="0" xr:uid="{ED2648B8-ED0C-4519-B568-455A6DF1B90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32" authorId="1" shapeId="0" xr:uid="{1B1B175C-A21E-437D-8AA3-C7E61848D26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3" authorId="1" shapeId="0" xr:uid="{A7ED8C4A-4026-4862-BF69-AC11E49C28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3" authorId="1" shapeId="0" xr:uid="{E8D19303-C803-4303-AC0D-9BDC95666F9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3" authorId="1" shapeId="0" xr:uid="{74BBA4D6-2615-4BB7-BB5C-BB86B687979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33" authorId="1" shapeId="0" xr:uid="{19AD72D3-A7C9-4D79-9054-32056C7D4A8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33" authorId="1" shapeId="0" xr:uid="{51B870B8-6247-4FCA-863E-794CB0251C2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3" authorId="1" shapeId="0" xr:uid="{0739DD7C-1085-4277-B833-EB9AD9CF49A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3" authorId="1" shapeId="0" xr:uid="{0D51253F-F811-4F75-9DBD-0B8612ED13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33" authorId="1" shapeId="0" xr:uid="{66640B7B-5FB5-4011-8391-CB0E0D9A63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3" authorId="1" shapeId="0" xr:uid="{7EF08584-850E-410C-B6BE-CD04EC77821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3" authorId="1" shapeId="0" xr:uid="{23DAEF02-37F6-4C8C-BE63-285420B16D8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3" authorId="1" shapeId="0" xr:uid="{A7A9127A-0EF6-4A1E-AEC9-DA0AC924259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33" authorId="1" shapeId="0" xr:uid="{874D9C15-4CBC-4079-833F-811288F51E7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4" authorId="1" shapeId="0" xr:uid="{42035804-E4CD-41D3-9A9E-2FC52C92B27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4" authorId="1" shapeId="0" xr:uid="{34588BAE-5DEF-479B-98E3-D38F1005494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4" authorId="1" shapeId="0" xr:uid="{BADEB06C-6EA9-455D-AE24-527F4AA2210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34" authorId="1" shapeId="0" xr:uid="{E5D4063F-0294-4E3D-918A-16199E65B27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34" authorId="1" shapeId="0" xr:uid="{F22FC143-4469-4881-B4EE-0E6652E7808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4" authorId="1" shapeId="0" xr:uid="{A2EA6977-93D1-480C-833C-F4FE404DD25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4" authorId="1" shapeId="0" xr:uid="{E913774E-3A85-469A-8A3C-BE9D535A7FB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34" authorId="1" shapeId="0" xr:uid="{C60C80BC-1086-4BE4-954E-4385B6C246C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4" authorId="1" shapeId="0" xr:uid="{84D2399F-B183-4A97-8CF6-2EEEA65FC5A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4" authorId="1" shapeId="0" xr:uid="{085894FC-83B1-415F-AFA9-9E4DE9803C6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4" authorId="1" shapeId="0" xr:uid="{1B3A40B8-E1B7-4591-9CC4-DA01727ED3B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34" authorId="1" shapeId="0" xr:uid="{0881E2EC-78EC-452F-9464-6E852C48958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5" authorId="1" shapeId="0" xr:uid="{1EF0E702-D08C-4ADE-9547-8CA8E2DF9BB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5" authorId="1" shapeId="0" xr:uid="{CB79AE68-84A5-4F6F-8F95-228B63801D4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5" authorId="1" shapeId="0" xr:uid="{F3503F4E-043C-4A26-B484-59CD810472A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na správný účet</t>
        </r>
      </text>
    </comment>
    <comment ref="L35" authorId="1" shapeId="0" xr:uid="{ECB06962-0089-40AC-9DC9-83E39FF5138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faktura zaúčtována do správného období</t>
        </r>
      </text>
    </comment>
    <comment ref="M35" authorId="1" shapeId="0" xr:uid="{10901AE9-434E-4D5B-8344-2972F7BF918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5" authorId="1" shapeId="0" xr:uid="{0BD5AD61-6F1D-45DC-A735-407B20666B1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5" authorId="1" shapeId="0" xr:uid="{508298D1-A7D9-43C8-9055-FF029B322F6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naskladnění (MD 112/D 111) bylo zaúčtováno na správný účet + se správným datem</t>
        </r>
      </text>
    </comment>
    <comment ref="P35" authorId="1" shapeId="0" xr:uid="{C89B4CD3-5186-49C4-A278-4B20137AAA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5" authorId="1" shapeId="0" xr:uid="{6BEF2ED3-3D53-4EDA-AD60-14DD26F3CFF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5" authorId="1" shapeId="0" xr:uid="{5CBDA83C-3D11-4423-919B-DAFF030BF8A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5" authorId="1" shapeId="0" xr:uid="{C289E7B6-D09F-4F63-9E8F-4EAC978FC0B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35" authorId="1" shapeId="0" xr:uid="{C54BC7C6-0CA1-47F4-B92E-52C25475BED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  <author>kkurova</author>
  </authors>
  <commentList>
    <comment ref="A1" authorId="0" shapeId="0" xr:uid="{1B45C74B-43F8-4560-965B-6F4D617B69D0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DA121466-AAFC-446D-A03E-5A8472D038EE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1" shapeId="0" xr:uid="{EBFCC003-E7B2-487B-9961-9287B1AFBF9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7" authorId="1" shapeId="0" xr:uid="{98E54CC8-F30A-49FE-B27F-DCFD2DEAC9C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7" authorId="1" shapeId="0" xr:uid="{4542EE7A-9925-43ED-A321-C4FB799A060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7" authorId="1" shapeId="0" xr:uid="{6A7DC751-9D62-4375-A2D2-752FA1A92F9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7" authorId="1" shapeId="0" xr:uid="{C6540814-9C49-462B-981D-076262BB18C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7" authorId="1" shapeId="0" xr:uid="{58925E3F-9862-4A1C-9FB1-B28B17821F1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7" authorId="1" shapeId="0" xr:uid="{210D1FE4-C14B-4371-B610-112D32571EB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7" authorId="1" shapeId="0" xr:uid="{6670C8A3-12C1-487E-BA01-3BA516BF272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7" authorId="1" shapeId="0" xr:uid="{FA6A00C7-B71E-4EEE-B13B-0B90DB689F1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7" authorId="1" shapeId="0" xr:uid="{A3E90777-B392-44AE-83FB-AF8EAC9E932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7" authorId="1" shapeId="0" xr:uid="{97110E7D-C858-4C21-A44B-BF14F0D9E7E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7" authorId="1" shapeId="0" xr:uid="{7EED5C1E-A375-408F-8AFD-E0F6EF4C52B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8" authorId="1" shapeId="0" xr:uid="{91280FB1-5A76-4E7C-89A1-7CE0A8A531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8" authorId="1" shapeId="0" xr:uid="{1BB37C14-008D-477B-9B41-41D47554666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8" authorId="1" shapeId="0" xr:uid="{1E651F0C-F916-4997-92BC-3B2024988EF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8" authorId="1" shapeId="0" xr:uid="{5261B6DD-5F7D-497A-AA39-0E5A77A7759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8" authorId="1" shapeId="0" xr:uid="{76CB841C-2697-4431-A758-38E800301B6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8" authorId="1" shapeId="0" xr:uid="{5B13E73F-B470-4E2B-AF80-72A9B194122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8" authorId="1" shapeId="0" xr:uid="{A1A62B22-0D23-45AA-9D59-7085FBB9678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8" authorId="1" shapeId="0" xr:uid="{B0AC02E1-944F-468A-AA12-59C656CAB61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8" authorId="1" shapeId="0" xr:uid="{4267CA07-34DD-4506-9C8C-A9B6C884C0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8" authorId="1" shapeId="0" xr:uid="{23397B54-FA3A-4BB9-9405-DA356C23B17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8" authorId="1" shapeId="0" xr:uid="{E1284474-D2C0-4030-A726-9F5759FDBBA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8" authorId="1" shapeId="0" xr:uid="{D7BB9051-5760-44AA-B99A-B6DA9B53B43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9" authorId="1" shapeId="0" xr:uid="{DE139A51-989A-4D26-A662-6EAC171E4F7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9" authorId="1" shapeId="0" xr:uid="{E81C8933-D2DA-4FA9-9561-97C69D890E3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9" authorId="1" shapeId="0" xr:uid="{50C87C05-BAA8-4C7B-B2FE-8BC1FF125E9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9" authorId="1" shapeId="0" xr:uid="{A0BBC26F-13A5-4B73-923F-9568278E12C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9" authorId="1" shapeId="0" xr:uid="{FA015428-6E41-4E81-A611-2C1096095E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9" authorId="1" shapeId="0" xr:uid="{1D16785A-E10C-4509-B29D-861A43F299C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9" authorId="1" shapeId="0" xr:uid="{3E3347D6-054B-468E-B0C0-56F5E34C947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9" authorId="1" shapeId="0" xr:uid="{24CED963-857E-448F-9E36-CAA0F0B87EC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9" authorId="1" shapeId="0" xr:uid="{F44DE86A-D991-4E79-A12D-C38A502B4E1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9" authorId="1" shapeId="0" xr:uid="{876FD006-AA95-4B59-A75C-30D399DE6D5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9" authorId="1" shapeId="0" xr:uid="{E5FBA154-5636-4D5F-AC0A-FC03CADC577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9" authorId="1" shapeId="0" xr:uid="{5C87B79A-CCD2-4127-97A0-54D8A3EDD2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0" authorId="1" shapeId="0" xr:uid="{364999B6-6955-4D29-97AE-0C9668F5211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0" authorId="1" shapeId="0" xr:uid="{D3FA4C80-A8E9-44A7-B0B0-82001A9CB04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0" authorId="1" shapeId="0" xr:uid="{C596A583-4BD9-4BB0-BB9F-B634C5F495F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0" authorId="1" shapeId="0" xr:uid="{FE68C84F-E44D-4389-A022-74960B2E979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0" authorId="1" shapeId="0" xr:uid="{45382F13-A734-4110-9310-CA13B94DD35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0" authorId="1" shapeId="0" xr:uid="{01CF0B27-52B9-4BC9-8F2E-B534BB7E364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0" authorId="1" shapeId="0" xr:uid="{FA8712EC-B832-48EF-BFE6-8965E81C53B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0" authorId="1" shapeId="0" xr:uid="{0071C6A6-9E9A-4862-A694-074D0FC149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0" authorId="1" shapeId="0" xr:uid="{12F36FEC-5EF8-4E98-A369-70AFEED563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0" authorId="1" shapeId="0" xr:uid="{1EB53790-146E-45AA-BBA4-BE0FA3E1DCA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0" authorId="1" shapeId="0" xr:uid="{8F10D2D5-2EC2-4D5D-B796-CEC44A9A02B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0" authorId="1" shapeId="0" xr:uid="{D63D80FD-789F-4D3C-8DCA-FCA690DA166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1" authorId="1" shapeId="0" xr:uid="{73284505-AF19-4B9D-965C-F6AAEC0B7A6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1" authorId="1" shapeId="0" xr:uid="{D412B038-B149-44EA-861F-B18BD5E646D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1" authorId="1" shapeId="0" xr:uid="{78922090-C248-4BCE-BA07-FA30A9715F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1" authorId="1" shapeId="0" xr:uid="{002B32C4-6F23-4CD3-84DD-48E4341D93B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1" authorId="1" shapeId="0" xr:uid="{2FCFF74C-55F4-4033-98FD-73802921FFD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1" authorId="1" shapeId="0" xr:uid="{F5435FF3-22EC-4289-93E3-C67E3DBCB76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1" authorId="1" shapeId="0" xr:uid="{E2B4C6BE-BE59-4407-81CA-6DC3629C035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1" authorId="1" shapeId="0" xr:uid="{AA4520C1-870C-4AAE-9659-1867E8C2EE5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1" authorId="1" shapeId="0" xr:uid="{BEEAB2F6-CFE0-43ED-8AF9-6FA837F7CE2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1" authorId="1" shapeId="0" xr:uid="{FDDF5456-B9B2-4D4D-B4E4-75DE6A067E7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1" authorId="1" shapeId="0" xr:uid="{115BAF3D-8CC6-442A-8FE0-3F30F15EB81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1" authorId="1" shapeId="0" xr:uid="{3179407C-FA00-4653-AC4F-777290D14CE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2" authorId="1" shapeId="0" xr:uid="{10DB20A7-49AA-4E35-B1CA-8F80AAF1AA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2" authorId="1" shapeId="0" xr:uid="{96D1C2E9-29CF-4273-B1E5-937576ED7A8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2" authorId="1" shapeId="0" xr:uid="{08C3495E-FD46-419A-92C0-1069F9E2819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2" authorId="1" shapeId="0" xr:uid="{CAC5EA67-DBE6-4415-88A9-028DF61EC9E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2" authorId="1" shapeId="0" xr:uid="{AAFA3263-405E-461E-A370-D73629F56E4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2" authorId="1" shapeId="0" xr:uid="{90DA2308-1E1A-430F-A959-1DBE5453561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2" authorId="1" shapeId="0" xr:uid="{387056DA-C373-47DC-BA2F-D0E24D33E14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2" authorId="1" shapeId="0" xr:uid="{C2E1AA9D-C0EF-4D95-9633-B00E50CBDD9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2" authorId="1" shapeId="0" xr:uid="{2E1770B5-CDFB-4864-98DF-F18C534F527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2" authorId="1" shapeId="0" xr:uid="{16E2E232-765D-4C14-8BDC-B3911F8AA2D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2" authorId="1" shapeId="0" xr:uid="{94E8C4C1-4BEB-426C-A82E-8DF2F91DD35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2" authorId="1" shapeId="0" xr:uid="{635A35F1-94A2-43BE-A9A5-A54651AFC0E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3" authorId="1" shapeId="0" xr:uid="{535C479F-84FE-4094-A495-B640C42B66F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3" authorId="1" shapeId="0" xr:uid="{249F7F46-102C-4084-BFFA-3309E9DC1F9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3" authorId="1" shapeId="0" xr:uid="{1B703ECE-0AD5-4A15-AF42-78E82E1DA52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3" authorId="1" shapeId="0" xr:uid="{4B2EF514-1957-4D2D-B591-37E3C9DC922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3" authorId="1" shapeId="0" xr:uid="{A43DB546-BEE4-4900-BD00-9B74FA89C81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3" authorId="1" shapeId="0" xr:uid="{2FF9B7AB-8E7F-4D1D-BA0F-C90F4FF356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3" authorId="1" shapeId="0" xr:uid="{01B44E40-144A-45E7-912F-16E33277554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3" authorId="1" shapeId="0" xr:uid="{1CDD01CC-BA1B-44E5-A813-E088ABC6A11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3" authorId="1" shapeId="0" xr:uid="{14113714-E614-44B3-B2E5-DB84A03FBB6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3" authorId="1" shapeId="0" xr:uid="{23BFC666-B59A-4045-8F5F-30AC4D263C4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3" authorId="1" shapeId="0" xr:uid="{9886C640-3AC4-4532-A0CC-3F3C8A9A74B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3" authorId="1" shapeId="0" xr:uid="{CA0BF7C3-9ED6-455E-80B0-1B6CE87806E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4" authorId="1" shapeId="0" xr:uid="{8A32537A-F398-4E5B-A637-3F75FFCD242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4" authorId="1" shapeId="0" xr:uid="{12654381-754D-428E-9870-5197010D98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4" authorId="1" shapeId="0" xr:uid="{4836189A-74AC-4E84-A632-C456D7E44C3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4" authorId="1" shapeId="0" xr:uid="{16DDB974-62B0-43BE-ADDA-8EEE3CF80F8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4" authorId="1" shapeId="0" xr:uid="{76226789-96A6-436E-9452-21FAB5009F6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4" authorId="1" shapeId="0" xr:uid="{7F22D0EE-C367-404E-8F3F-EBA1DF26E85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4" authorId="1" shapeId="0" xr:uid="{F7EF5FB3-1093-42AA-993F-F7204C9B68D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4" authorId="1" shapeId="0" xr:uid="{F3D3FB87-F653-4235-9D09-159BD064276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4" authorId="1" shapeId="0" xr:uid="{E406524C-0673-4F78-B31A-0B6E3D7D1A5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4" authorId="1" shapeId="0" xr:uid="{26DFA0B0-2F07-46C9-A3A8-B9CC7EA440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4" authorId="1" shapeId="0" xr:uid="{6F2F49C3-FD8F-4C49-BDE8-D2EDA923459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4" authorId="1" shapeId="0" xr:uid="{10ED27B5-505A-44A8-A556-6F3D183EBBD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5" authorId="1" shapeId="0" xr:uid="{E80253C2-0D5D-4756-AE22-E68E75F6850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5" authorId="1" shapeId="0" xr:uid="{871DCE58-1E15-4A92-8B38-99119B58FDE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5" authorId="1" shapeId="0" xr:uid="{3782C3F1-78C7-49BD-B50A-4EF55461FE8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5" authorId="1" shapeId="0" xr:uid="{A4A3816B-9616-4A84-8FCE-CE9984EF496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5" authorId="1" shapeId="0" xr:uid="{EE85D71E-FAE5-4EC8-9CE0-56A9ADF3147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5" authorId="1" shapeId="0" xr:uid="{871FA3A3-9678-43FD-9BD5-5D926656247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5" authorId="1" shapeId="0" xr:uid="{E642DA99-1370-48BD-8E0A-D12E351532D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5" authorId="1" shapeId="0" xr:uid="{D59A348D-8DB9-44DA-82D2-1BDFCEBACC1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5" authorId="1" shapeId="0" xr:uid="{E9E473A0-B666-401E-8E59-60739EC8DA7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5" authorId="1" shapeId="0" xr:uid="{B51E9CDF-6560-4662-8A75-38A944AAEB0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5" authorId="1" shapeId="0" xr:uid="{362F3ED0-07E8-4378-9EAE-F8E9312C940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5" authorId="1" shapeId="0" xr:uid="{3530F740-C5B2-4BBF-BC89-2F1B4B88482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6" authorId="1" shapeId="0" xr:uid="{BA9B84CC-C896-471F-BFC1-631723D894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6" authorId="1" shapeId="0" xr:uid="{EBE6542E-4531-4F4A-A82F-48836DB93AA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6" authorId="1" shapeId="0" xr:uid="{6F0569D4-53C4-452F-9FF9-294B2B87FE1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6" authorId="1" shapeId="0" xr:uid="{1A1F18E0-C532-4EF5-ADCE-07CC6142B6C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6" authorId="1" shapeId="0" xr:uid="{E6AB7397-915E-434D-9969-0075C219D83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6" authorId="1" shapeId="0" xr:uid="{1727BFB2-33B9-454D-90FF-9DEA9487E9F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6" authorId="1" shapeId="0" xr:uid="{51E77B2F-5E27-4315-A733-CA75A1FEA16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6" authorId="1" shapeId="0" xr:uid="{8AD5D2BA-AC74-4718-8070-14385D44317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6" authorId="1" shapeId="0" xr:uid="{F9717056-DBB7-4534-88C9-E18B22FB58E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6" authorId="1" shapeId="0" xr:uid="{D799531E-736C-49D8-A053-14FDEBF180F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6" authorId="1" shapeId="0" xr:uid="{C8EDD778-8EAF-4B79-8537-9765E0ED537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6" authorId="1" shapeId="0" xr:uid="{55A41775-83C7-459D-8A22-55E909BEC52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7" authorId="1" shapeId="0" xr:uid="{5299BDCA-5294-4F4E-BCDF-FBDCC76ED02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7" authorId="1" shapeId="0" xr:uid="{85CCD457-9BAC-4928-B8D4-765D8654961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7" authorId="1" shapeId="0" xr:uid="{D16B0D7D-DCAD-4858-9E9D-934574A07A3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7" authorId="1" shapeId="0" xr:uid="{E59C86DD-89B3-4093-BA7C-4D0F16277DF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7" authorId="1" shapeId="0" xr:uid="{B418DF5A-BBB0-44F7-BBAA-211B1417977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7" authorId="1" shapeId="0" xr:uid="{069B1384-E8DC-42CD-B0CF-4087A47AD62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7" authorId="1" shapeId="0" xr:uid="{5D592110-4972-4D39-AB97-EB060EB4D6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7" authorId="1" shapeId="0" xr:uid="{02F74D88-93A2-44B2-8709-C54485EA83B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7" authorId="1" shapeId="0" xr:uid="{ADEF5A04-FCD6-47BB-849D-2FDF1D7D6F2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7" authorId="1" shapeId="0" xr:uid="{9BEBDE5D-C7EB-45C5-9AD1-0E16FAD78A7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7" authorId="1" shapeId="0" xr:uid="{7E62E86B-9D18-4F0C-9141-FA207593499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7" authorId="1" shapeId="0" xr:uid="{7330A958-CEB4-4EEB-B0A8-170DBD8C047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1" authorId="1" shapeId="0" xr:uid="{7A583391-71F9-4DD2-A71E-F9FB38CF2E1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1" authorId="1" shapeId="0" xr:uid="{EA7F29C0-6292-4D0B-80B5-F4153990A08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1" authorId="1" shapeId="0" xr:uid="{FC244532-9CA9-44C0-A30A-D27C5545F2F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1" authorId="1" shapeId="0" xr:uid="{40657F8B-244B-4934-BF9D-3C94760DA5B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1" authorId="1" shapeId="0" xr:uid="{713C4450-4905-4A5B-9628-3F84E091688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1" authorId="1" shapeId="0" xr:uid="{C4171481-F9B1-48BF-8154-E8624D7C0A1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1" authorId="1" shapeId="0" xr:uid="{8A45796C-2D00-4410-897B-C2568E8DBF5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1" authorId="1" shapeId="0" xr:uid="{B8195922-0ADC-4ACB-BA07-3ECA9856862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1" authorId="1" shapeId="0" xr:uid="{68CB1EDD-9B09-4B2C-B237-AA27CDCE315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1" authorId="1" shapeId="0" xr:uid="{A353EBE1-FCBD-4E48-B1BA-FCBAE8FC7F1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1" authorId="1" shapeId="0" xr:uid="{60149540-5CB1-4E4D-986F-5FAFB5CC0DF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1" authorId="1" shapeId="0" xr:uid="{5F14653C-9C11-4D34-B6E5-43750CB77F1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2" authorId="1" shapeId="0" xr:uid="{B57B6C10-825A-4326-A736-CBDFD4118EF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2" authorId="1" shapeId="0" xr:uid="{4F702379-0ADD-4C0A-9B25-825D25BC1B7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2" authorId="1" shapeId="0" xr:uid="{E147297F-3371-491F-BFC1-556CC67407D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2" authorId="1" shapeId="0" xr:uid="{ADE61B30-D353-49C8-A355-55CCFBC4FF3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2" authorId="1" shapeId="0" xr:uid="{2DF314D1-8806-4880-9466-D26B5A27BA8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2" authorId="1" shapeId="0" xr:uid="{273E1D8D-41DD-400B-B0D7-5AE2E544F7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2" authorId="1" shapeId="0" xr:uid="{D1F9D032-8236-40C2-92FC-475461C89E7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2" authorId="1" shapeId="0" xr:uid="{D9B7DD51-8664-4B2B-8A85-F8109A9AD0E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2" authorId="1" shapeId="0" xr:uid="{CAD825E9-26A7-4539-B334-179BBACB436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2" authorId="1" shapeId="0" xr:uid="{0889ACD7-1948-471D-AD48-2735F8A64CC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2" authorId="1" shapeId="0" xr:uid="{09BBB6E4-349E-4FAE-921A-BF98DBA915A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2" authorId="1" shapeId="0" xr:uid="{3C78E240-CE30-4037-A837-ACA607B667C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3" authorId="1" shapeId="0" xr:uid="{93FBB5F2-9AA1-4832-ACA1-B8007501D5E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3" authorId="1" shapeId="0" xr:uid="{C8A1AF8E-6092-4FBF-BBB3-13C9B860AF5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3" authorId="1" shapeId="0" xr:uid="{BEA42390-E147-4709-9A6C-E4123E7E173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3" authorId="1" shapeId="0" xr:uid="{1BA10125-6027-4D33-9C23-7051FEDFC7F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3" authorId="1" shapeId="0" xr:uid="{66F67A91-D571-4BF2-8F3E-9A9565B0E0D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3" authorId="1" shapeId="0" xr:uid="{A0070E68-0900-4B1D-84D2-65728C7090E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3" authorId="1" shapeId="0" xr:uid="{FB45BDC1-D21D-42CE-A04B-F1CA36B54BC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3" authorId="1" shapeId="0" xr:uid="{7B302D3A-9B3B-43B8-A148-B4ACC620FF6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3" authorId="1" shapeId="0" xr:uid="{006573BE-C885-4AE7-88D6-C9DD2F34007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3" authorId="1" shapeId="0" xr:uid="{EDE77A32-BCF8-46D3-BC68-415FFB310E4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3" authorId="1" shapeId="0" xr:uid="{50D2BB79-0B50-4585-8886-F755835C731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3" authorId="1" shapeId="0" xr:uid="{7C63871E-0E08-45A1-8914-F15780A2CB6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4" authorId="1" shapeId="0" xr:uid="{0294B697-F920-4F44-848D-3EA4D42EB0B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4" authorId="1" shapeId="0" xr:uid="{BEEC41C2-3B2C-4571-A80E-4894ABE2A07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4" authorId="1" shapeId="0" xr:uid="{92E8201B-2CC1-4A13-8ACA-1C2AC11C1B0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4" authorId="1" shapeId="0" xr:uid="{06840DE3-FC88-41E9-8167-8B0F071C531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4" authorId="1" shapeId="0" xr:uid="{A1CCB654-F1EA-4873-AF54-29C3CF943F7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4" authorId="1" shapeId="0" xr:uid="{ABC8EC5C-C9B9-45F8-ACB0-1BBAA5E0A86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4" authorId="1" shapeId="0" xr:uid="{A5F8FE10-8226-4251-B12F-52CB3E124D6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4" authorId="1" shapeId="0" xr:uid="{97526A5F-2FBA-454A-A2D7-3F7EAEE64C1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4" authorId="1" shapeId="0" xr:uid="{E2B1111C-4B56-4CCB-8A0D-EB6F58B16F7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4" authorId="1" shapeId="0" xr:uid="{CA1A5C1E-9F34-4C0D-8D94-D77AFF0365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4" authorId="1" shapeId="0" xr:uid="{622F34A9-7D0D-4DD2-84B4-7897C3A4D7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4" authorId="1" shapeId="0" xr:uid="{4B171C6B-BEA6-427E-A711-A9733EE3147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5" authorId="1" shapeId="0" xr:uid="{5A9CC23E-5B12-4569-80C4-C38370DBE19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5" authorId="1" shapeId="0" xr:uid="{F4F0EF5B-957B-4239-AD24-6277A4AE8C0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5" authorId="1" shapeId="0" xr:uid="{613D616B-77FC-43BA-AED8-E661DB145EA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5" authorId="1" shapeId="0" xr:uid="{C9C0DAF0-9222-40FD-9AFB-1D60C77CB94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5" authorId="1" shapeId="0" xr:uid="{99374769-1B95-48D5-8D5C-CA40CCB5F34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5" authorId="1" shapeId="0" xr:uid="{94C24F51-ADEB-497B-A93A-7519BB037DC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5" authorId="1" shapeId="0" xr:uid="{4299C926-0C9D-4723-A0B6-FA6F2412428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5" authorId="1" shapeId="0" xr:uid="{60290E4E-9B16-436F-8142-B7A9C8E771E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5" authorId="1" shapeId="0" xr:uid="{24EB0FDF-778C-4650-BA1A-56C32FF62AA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5" authorId="1" shapeId="0" xr:uid="{6669E0F4-6BB3-4F93-AADA-25E09CC9EE0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5" authorId="1" shapeId="0" xr:uid="{C1CB0FE3-5FEC-48AA-B724-0DE60528782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5" authorId="1" shapeId="0" xr:uid="{40B33AEA-DC18-4C98-AFB5-7FF39B5E445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6" authorId="1" shapeId="0" xr:uid="{E28F9625-7046-45D5-B6C3-8E749663EFB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6" authorId="1" shapeId="0" xr:uid="{0C938459-B591-4C57-9D6D-A62FB2887B5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6" authorId="1" shapeId="0" xr:uid="{E3B5CD29-7607-4599-A74B-119593ACBB7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6" authorId="1" shapeId="0" xr:uid="{6A78CE1C-6B26-40CB-9074-7807DE04D1D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6" authorId="1" shapeId="0" xr:uid="{9689A447-226F-4371-8EDA-AE319E3A9F2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6" authorId="1" shapeId="0" xr:uid="{531E9BED-AE98-4151-A487-864FE5F73AC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6" authorId="1" shapeId="0" xr:uid="{06A391A7-5B4B-4CCF-BED0-5630DCA3B8A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6" authorId="1" shapeId="0" xr:uid="{C77617CD-EE2A-4425-A3E4-4EAB2BED6C8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6" authorId="1" shapeId="0" xr:uid="{1B2B6B50-447B-4FCD-A0B8-445D50E68B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6" authorId="1" shapeId="0" xr:uid="{CE72FD5C-1059-4143-B6DC-37517BCC543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6" authorId="1" shapeId="0" xr:uid="{AE5A8F1F-9E6F-4449-B0BC-B2408510D5D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6" authorId="1" shapeId="0" xr:uid="{CCE6A764-9A84-419F-8E69-2E0B443A23C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0" authorId="1" shapeId="0" xr:uid="{30350F72-A605-4EF2-ABDD-C667FA1C58D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0" authorId="1" shapeId="0" xr:uid="{8E3F2ECF-2BAB-4776-A7F0-BB69809147E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0" authorId="1" shapeId="0" xr:uid="{3EB9EC74-771F-424F-B35B-B2F83F285A1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0" authorId="1" shapeId="0" xr:uid="{A9917D00-885E-463F-B31A-BD9A5CE3D4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0" authorId="1" shapeId="0" xr:uid="{AD2D6270-E0B9-4983-B3F7-D6FBCCB0925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0" authorId="1" shapeId="0" xr:uid="{24070D58-5F85-4491-AC0B-3E5DBB6BBE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0" authorId="1" shapeId="0" xr:uid="{3EC3D2FB-8FDE-4A11-A8E6-2A7F7AC4E41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0" authorId="1" shapeId="0" xr:uid="{7DB39356-6A57-4D65-8900-C7544D5136A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0" authorId="1" shapeId="0" xr:uid="{E650E99E-74CD-446C-8D9D-0CD844410E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0" authorId="1" shapeId="0" xr:uid="{8647501C-02AF-4E99-912C-1B61EE831AB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0" authorId="1" shapeId="0" xr:uid="{EB1332BF-2896-4E92-8BA6-573FD437C9B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30" authorId="1" shapeId="0" xr:uid="{632274A3-8415-4D6A-B228-D26FF3A2797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1" authorId="1" shapeId="0" xr:uid="{E3314D5B-9E05-46F9-9565-E231AA27FD1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1" authorId="1" shapeId="0" xr:uid="{194C8D03-1A16-4CF0-AC10-45B09E2175E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1" authorId="1" shapeId="0" xr:uid="{07E2C2DD-92C4-4256-B6A8-34083A64562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1" authorId="1" shapeId="0" xr:uid="{4DACAD8C-CF7F-45C0-BD87-C0EC67B1037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1" authorId="1" shapeId="0" xr:uid="{72636A88-9DFD-4AAF-BBF8-63750861B68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1" authorId="1" shapeId="0" xr:uid="{F991F708-6B44-46E4-9DC8-7F5BAB3376C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1" authorId="1" shapeId="0" xr:uid="{0AF12644-249F-4C8D-83DE-0AC9740F16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1" authorId="1" shapeId="0" xr:uid="{81F5E802-BEF7-4A3B-9777-31C3A92540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1" authorId="1" shapeId="0" xr:uid="{C732B6B6-D801-45C7-9277-913C1CE0BA0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1" authorId="1" shapeId="0" xr:uid="{973A7841-192C-4624-AEE6-D4AD827E993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1" authorId="1" shapeId="0" xr:uid="{51973D25-B6B0-4194-8B23-263DCB2B03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31" authorId="1" shapeId="0" xr:uid="{0AE8666B-1757-45A8-AD6B-405E64C516A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2" authorId="1" shapeId="0" xr:uid="{6144037C-F153-4900-81E3-2634FDCA18E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2" authorId="1" shapeId="0" xr:uid="{DA6324D9-45D4-4D71-AF70-A3D8A24E1C5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2" authorId="1" shapeId="0" xr:uid="{0FC9AC86-1A4B-4475-A142-320076C87B6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2" authorId="1" shapeId="0" xr:uid="{A97B98C7-F03E-4108-945D-8CBAC21A85F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2" authorId="1" shapeId="0" xr:uid="{BCE01919-3760-4186-BC3E-D0A70B6AFEB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2" authorId="1" shapeId="0" xr:uid="{5412ED34-7793-4979-8014-BF8B8C660DE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2" authorId="1" shapeId="0" xr:uid="{D9211C4F-D2C2-4441-8C5B-7F8BD0B8AD5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2" authorId="1" shapeId="0" xr:uid="{4C3377E4-81F3-4D29-9EC5-2450F86FF5E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2" authorId="1" shapeId="0" xr:uid="{1726013D-CD47-4D83-A7D0-1335187203C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2" authorId="1" shapeId="0" xr:uid="{2827427C-6284-46F2-9DE9-A5DF594061D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2" authorId="1" shapeId="0" xr:uid="{6E7B8527-E235-472C-B32C-D9B05A1EC08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32" authorId="1" shapeId="0" xr:uid="{08826893-C959-4D6F-8B7E-B9547CFB573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3" authorId="1" shapeId="0" xr:uid="{ACFBF42C-74F4-40FC-AFE7-BEF75B7565B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3" authorId="1" shapeId="0" xr:uid="{84C0A2C9-8434-4074-BF8E-D450DB98B5F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3" authorId="1" shapeId="0" xr:uid="{0BBD012C-EB38-4628-9BF8-37125638FBD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3" authorId="1" shapeId="0" xr:uid="{032405C6-9E1B-49E5-846E-9C9B46473D1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3" authorId="1" shapeId="0" xr:uid="{D5E25F57-3EE1-4595-8859-62E65F7A0EA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3" authorId="1" shapeId="0" xr:uid="{1DC14291-471F-450F-865D-24E5D72D53F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3" authorId="1" shapeId="0" xr:uid="{65BC53CB-3A88-4827-904D-F6004E9B4F9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3" authorId="1" shapeId="0" xr:uid="{8174D117-1607-4C4D-AD1B-211D5208666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3" authorId="1" shapeId="0" xr:uid="{46223C35-6252-4526-9048-56A5F81EB86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3" authorId="1" shapeId="0" xr:uid="{164780CC-EEC0-453E-9C5A-11FCBC1A50B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3" authorId="1" shapeId="0" xr:uid="{A494CCF8-5BC2-43E7-94F6-A55521789F5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33" authorId="1" shapeId="0" xr:uid="{2C1B27D4-BB09-4FB8-AC67-069A636703D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4" authorId="1" shapeId="0" xr:uid="{38CB25AE-8EF0-4397-8664-8D61EAAE081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4" authorId="1" shapeId="0" xr:uid="{61EF3DBB-2B09-40DD-80BF-6C39A5E889C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4" authorId="1" shapeId="0" xr:uid="{7672ED1C-4B04-44BE-B2AF-E3411628F95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4" authorId="1" shapeId="0" xr:uid="{73167FFA-26E8-4BA8-92C1-80E9410B67A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4" authorId="1" shapeId="0" xr:uid="{EE21C40C-045A-4FE3-91A7-A10D9C6901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4" authorId="1" shapeId="0" xr:uid="{4096CE72-A325-45D9-B5A5-652AACC1341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4" authorId="1" shapeId="0" xr:uid="{3B04076E-D316-4B61-8C9D-157BB50FE49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4" authorId="1" shapeId="0" xr:uid="{06E4B62E-334D-4F4A-AC22-C45A32A6041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4" authorId="1" shapeId="0" xr:uid="{B179681C-D5D5-4536-8227-E927368EB21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4" authorId="1" shapeId="0" xr:uid="{E270C7C0-12B3-46A0-9831-97EE207228D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4" authorId="1" shapeId="0" xr:uid="{9DEBD8C6-61F1-4A36-9FB3-4C60FA6FE9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34" authorId="1" shapeId="0" xr:uid="{05418AAA-7F0F-43B9-AFF7-8DA3FDC4576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5" authorId="1" shapeId="0" xr:uid="{08ED67FC-66F4-4E37-970E-C47235A76FB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5" authorId="1" shapeId="0" xr:uid="{5A2BA51A-FDE4-4EA4-8C70-F1BA65B3A29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5" authorId="1" shapeId="0" xr:uid="{285AE363-9A1F-4442-961C-28161054C79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5" authorId="1" shapeId="0" xr:uid="{8C0F014C-3A80-42AD-B37C-03A7C93353D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5" authorId="1" shapeId="0" xr:uid="{7C9A9156-6AEB-459B-A4C9-3365D9ED796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5" authorId="1" shapeId="0" xr:uid="{1A0805A2-2389-45CC-B4E1-A6AD0C6BB2C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5" authorId="1" shapeId="0" xr:uid="{BE37473A-78A4-4CE0-8CB8-375ABDED8E8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5" authorId="1" shapeId="0" xr:uid="{DC486E5E-9877-45E3-9B65-AF1B2D185B4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5" authorId="1" shapeId="0" xr:uid="{CABB3902-F344-4FCD-BA4E-5BBA15C1B8A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5" authorId="1" shapeId="0" xr:uid="{B8803BA0-75AB-4224-91E9-007FD4BFD4A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5" authorId="1" shapeId="0" xr:uid="{CA15F311-A6E0-49FD-B846-980B0F88339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35" authorId="1" shapeId="0" xr:uid="{5267E28A-731D-4E31-89D7-4632D80CE1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6" authorId="1" shapeId="0" xr:uid="{B8D29F0C-E781-4C8E-8C89-8E4DC0DDD28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6" authorId="1" shapeId="0" xr:uid="{A007F613-A3CC-488E-BA95-26AF6B7D659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6" authorId="1" shapeId="0" xr:uid="{5742E11D-B086-4BC9-9455-7438305CB2B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6" authorId="1" shapeId="0" xr:uid="{B11D6EF4-9A9E-42AF-9B0D-98AFA29B704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6" authorId="1" shapeId="0" xr:uid="{C14BAEA2-C4E8-47AA-A4EB-086C6A2C573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6" authorId="1" shapeId="0" xr:uid="{2621AFBE-9864-4CB1-AA68-D5970F5D3D5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6" authorId="1" shapeId="0" xr:uid="{5EB689CC-8EED-4F44-BE2C-97CA16B47F3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6" authorId="1" shapeId="0" xr:uid="{38DA1380-2C5E-4FFC-9375-26EA4C36B9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6" authorId="1" shapeId="0" xr:uid="{BDB71F1B-F74C-474E-B733-E50CC5E4E5A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6" authorId="1" shapeId="0" xr:uid="{820A7D2D-12F6-481E-9ECC-C2F853F146E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6" authorId="1" shapeId="0" xr:uid="{900F346F-F18B-408D-810B-34CBB06EFF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36" authorId="1" shapeId="0" xr:uid="{A6923B0C-4769-462C-9DCA-1132962934F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7" authorId="1" shapeId="0" xr:uid="{82C90641-FD95-46A0-90A0-8E9C4ED3BB8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7" authorId="1" shapeId="0" xr:uid="{F88C642F-54F6-4314-AC4C-F8EE8905624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7" authorId="1" shapeId="0" xr:uid="{25D11383-F75C-4B4C-9971-49A60E24689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7" authorId="1" shapeId="0" xr:uid="{CA0752D4-B626-4097-978E-6CAE697B27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7" authorId="1" shapeId="0" xr:uid="{084F000A-F4A0-4A11-8D7C-89A4D622AD2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7" authorId="1" shapeId="0" xr:uid="{FD768886-6763-4DA6-ACCE-8E6692B72CC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7" authorId="1" shapeId="0" xr:uid="{B6DC24D1-FEA7-4E76-A301-89E6A8ADBD3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7" authorId="1" shapeId="0" xr:uid="{7EA95B74-5ACE-4B8F-BFA3-5F01E6884DF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7" authorId="1" shapeId="0" xr:uid="{9510FF6D-54B5-4902-82F0-00AD4CBB37E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7" authorId="1" shapeId="0" xr:uid="{655AF4A9-CC13-4932-A69E-E33688CFA8F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7" authorId="1" shapeId="0" xr:uid="{5A4B2897-12E4-45C5-854C-37F5F84BFC0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37" authorId="1" shapeId="0" xr:uid="{D0486EE1-AD4D-407E-BE34-7D215D0AACC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8" authorId="1" shapeId="0" xr:uid="{18D56608-6FF4-422D-AA24-43B700608E6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8" authorId="1" shapeId="0" xr:uid="{1DC790D6-7B21-4DC0-90BF-806F3E0050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8" authorId="1" shapeId="0" xr:uid="{C1E137F6-E97A-4C41-914D-F618D2B3D3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8" authorId="1" shapeId="0" xr:uid="{A1F95308-63C3-4945-ACBD-1B877212139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8" authorId="1" shapeId="0" xr:uid="{A8EAF238-F5B5-4E72-956C-9B4225CF68D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8" authorId="1" shapeId="0" xr:uid="{D8D129CE-2199-4780-B8EB-6BA8A0AB455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8" authorId="1" shapeId="0" xr:uid="{E45B0FFC-003D-4B78-B56A-D57A91B9268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8" authorId="1" shapeId="0" xr:uid="{C7AE8124-D4A4-494B-99C5-63E8F9D6385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8" authorId="1" shapeId="0" xr:uid="{855C02E8-5F36-42B7-8E52-41A2C3181C4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8" authorId="1" shapeId="0" xr:uid="{B5EA3725-721A-4F0C-A188-66EEF6117F4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8" authorId="1" shapeId="0" xr:uid="{CB163CB9-62F2-4C37-8F40-3B2E1D184A8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38" authorId="1" shapeId="0" xr:uid="{CF2E15CF-9260-47EA-B995-726BD85EC9A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9" authorId="1" shapeId="0" xr:uid="{67F0A9EB-96D4-44C8-A16D-A12540038F5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9" authorId="1" shapeId="0" xr:uid="{939C6700-587A-4EF5-B018-6CE912A77B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9" authorId="1" shapeId="0" xr:uid="{45682EDB-CEEA-4DCF-850E-5289B26A486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9" authorId="1" shapeId="0" xr:uid="{089866F9-E951-4D27-B2B7-6879EDAE172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9" authorId="1" shapeId="0" xr:uid="{623C962C-2296-4817-8C9B-B400CFD348C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9" authorId="1" shapeId="0" xr:uid="{B93DD2E2-ADD9-4F4E-A193-7648D654C03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9" authorId="1" shapeId="0" xr:uid="{9C772176-16C9-47A1-BD3A-8783EFDE43A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9" authorId="1" shapeId="0" xr:uid="{1E7D4A00-B27E-4ADB-9325-BE0E12E59EE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9" authorId="1" shapeId="0" xr:uid="{CEAD6946-A2DD-4B01-BF12-190246216FC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9" authorId="1" shapeId="0" xr:uid="{3922EEB5-11B9-42AA-A73F-1C235B55DAA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9" authorId="1" shapeId="0" xr:uid="{C8E68249-491E-43FE-A304-A8ABCFC44A8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39" authorId="1" shapeId="0" xr:uid="{9EF64A70-7ED3-4827-903E-8AF7439638B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40" authorId="1" shapeId="0" xr:uid="{1AE191CF-63F0-494F-BAF0-60726415E5F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40" authorId="1" shapeId="0" xr:uid="{A864C222-60D3-4335-898E-3D0A4554C16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40" authorId="1" shapeId="0" xr:uid="{40A7E175-0750-4931-B2B3-54F31845675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40" authorId="1" shapeId="0" xr:uid="{B2C138DA-BF84-4747-BC0D-D90800B4F31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40" authorId="1" shapeId="0" xr:uid="{2049C247-2F34-4EF3-A471-3ED5332E217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40" authorId="1" shapeId="0" xr:uid="{B8229525-FC6C-4900-85E2-BF4A177E981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40" authorId="1" shapeId="0" xr:uid="{0E64C837-1C89-4E9C-A9C2-76E20CE4878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40" authorId="1" shapeId="0" xr:uid="{E4EBBD77-5303-4D32-8089-0EC4650E0F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40" authorId="1" shapeId="0" xr:uid="{67EA5FB0-E985-4CA3-844D-1910C119228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40" authorId="1" shapeId="0" xr:uid="{F70565CC-B194-49C2-825B-42A4BD7D625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40" authorId="1" shapeId="0" xr:uid="{F7000147-C753-42C5-8107-CBF98DAB0DE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40" authorId="1" shapeId="0" xr:uid="{4F31623E-B0F7-4E3E-842B-7D4812C2FB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41" authorId="1" shapeId="0" xr:uid="{AE242829-E6CC-4B0F-AC9A-57F21CB1A18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41" authorId="1" shapeId="0" xr:uid="{DAAEC039-DACF-4C31-BAD0-E24106FEC4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41" authorId="1" shapeId="0" xr:uid="{82DEC8D0-AF42-4A99-B89C-5B3487D9D89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41" authorId="1" shapeId="0" xr:uid="{E2E831DA-DAAB-4837-B1F6-0FE2F06AED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41" authorId="1" shapeId="0" xr:uid="{81A2D9DB-269D-4D18-A325-C09C672954F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41" authorId="1" shapeId="0" xr:uid="{D94766D7-F26D-4287-8508-359A9B12655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41" authorId="1" shapeId="0" xr:uid="{12005E9E-9777-43AE-A333-2820C2D45BA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41" authorId="1" shapeId="0" xr:uid="{C0949262-67BD-4F9E-8323-75DBB60794D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41" authorId="1" shapeId="0" xr:uid="{E11C9C43-053D-46C1-B760-B431EED0D4A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41" authorId="1" shapeId="0" xr:uid="{7949A116-4596-4333-BCC2-10C81235344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41" authorId="1" shapeId="0" xr:uid="{CD1DD323-D16C-40AA-8B29-C80CB35ACCD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41" authorId="1" shapeId="0" xr:uid="{DC40DCE3-4294-4A45-9CC9-72B1D0499BE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42" authorId="1" shapeId="0" xr:uid="{75270CCD-523B-43C3-8767-94E73E7B89A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42" authorId="1" shapeId="0" xr:uid="{649244C2-49ED-4273-B9C4-BF69D79142E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42" authorId="1" shapeId="0" xr:uid="{E6C84E95-1CA5-41A9-91FA-21BA234C5E0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42" authorId="1" shapeId="0" xr:uid="{003CDCDA-AE16-4B56-B085-9FBA08BC413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42" authorId="1" shapeId="0" xr:uid="{F6F46EFF-D2AE-4843-B3C9-320CDB00266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42" authorId="1" shapeId="0" xr:uid="{269CF12A-A190-4D60-A5BF-3C852A18F77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42" authorId="1" shapeId="0" xr:uid="{BFD22A8D-0D1E-4078-A0D5-C3CEE7A74A9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42" authorId="1" shapeId="0" xr:uid="{4E36A6CC-2EBA-43AC-A7AD-E6BB767DA73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42" authorId="1" shapeId="0" xr:uid="{1B9FEABD-2253-4D7B-A8CF-3456EA290A5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42" authorId="1" shapeId="0" xr:uid="{5410A40F-193C-4EF1-AF64-08996B12BA9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42" authorId="1" shapeId="0" xr:uid="{FF362CB5-2443-4414-A6FD-5032482F09C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42" authorId="1" shapeId="0" xr:uid="{2A71401D-A7F4-430F-ABDD-73C6DA0842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43" authorId="1" shapeId="0" xr:uid="{B86A3A12-1B27-4FED-80F4-C453656DA9A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43" authorId="1" shapeId="0" xr:uid="{1F4BF506-E8F8-47FE-B080-B89EE2AD9DB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43" authorId="1" shapeId="0" xr:uid="{3754BC91-873B-4C6A-B6F4-780760E70B0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43" authorId="1" shapeId="0" xr:uid="{D4A753E3-BD13-44F0-AF5A-2013E00E800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43" authorId="1" shapeId="0" xr:uid="{3F9DBACD-571D-43E6-AE30-71B59ED48CB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43" authorId="1" shapeId="0" xr:uid="{6C18E023-2D4E-47EF-9EA9-84A6CFDE1D3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43" authorId="1" shapeId="0" xr:uid="{37EB2646-F888-4850-9282-3E54D239872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43" authorId="1" shapeId="0" xr:uid="{996C993F-202D-4040-89E5-3DF02B68B23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43" authorId="1" shapeId="0" xr:uid="{9F4A15AC-9CDF-4E53-9889-3CD246D311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43" authorId="1" shapeId="0" xr:uid="{C32E4946-1B0C-4C3A-9606-BBE5661A935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43" authorId="1" shapeId="0" xr:uid="{9C7ECCFD-131E-449D-8BC9-C1AE65139A7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43" authorId="1" shapeId="0" xr:uid="{EAFA2361-BFA7-43F5-B05D-FFBCE2FAE56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44" authorId="1" shapeId="0" xr:uid="{8990E8FB-6DEA-449D-B83D-4C0F8EA99D4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44" authorId="1" shapeId="0" xr:uid="{EED5C477-51B3-4DF1-B9C8-5A5639BA697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44" authorId="1" shapeId="0" xr:uid="{40B28045-F01C-4CA7-9CD7-ACA6B4BCB00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44" authorId="1" shapeId="0" xr:uid="{DB4B4C80-EC3C-4833-80CA-FCB22A8828B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44" authorId="1" shapeId="0" xr:uid="{CF8F5578-F482-49C8-B844-398A0505CD6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44" authorId="1" shapeId="0" xr:uid="{38283CE6-1316-48A8-A730-6FCC264331D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44" authorId="1" shapeId="0" xr:uid="{A79B9DD6-DB96-4E64-96AF-DB1C43C1931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44" authorId="1" shapeId="0" xr:uid="{097E13F9-05E0-431D-A59C-B5B1308D440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44" authorId="1" shapeId="0" xr:uid="{AD43F2C5-8FA4-49D1-AA89-0BBF4E2805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44" authorId="1" shapeId="0" xr:uid="{62E15DF8-B7E3-4414-BAEA-A372EF887AA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44" authorId="1" shapeId="0" xr:uid="{C70B9572-0771-476D-BDC3-604579596B5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44" authorId="1" shapeId="0" xr:uid="{E7B85D1D-838B-4CF1-BDDA-B6EDE9930A6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45" authorId="1" shapeId="0" xr:uid="{7B690B1C-3E23-40D3-9C5D-081DD06F1D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45" authorId="1" shapeId="0" xr:uid="{ADA6D593-DE8B-4D94-A1D2-DBF4956D127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45" authorId="1" shapeId="0" xr:uid="{8790892F-B51F-4106-B4BA-4FCE3FB5BF1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45" authorId="1" shapeId="0" xr:uid="{4893E962-C3C5-4BCD-A287-5D5E2413F8A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45" authorId="1" shapeId="0" xr:uid="{6A7BC2A8-C193-4078-B4E5-325C0BAB72F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45" authorId="1" shapeId="0" xr:uid="{276BC073-2289-4F2A-AC32-0E0A0911EA1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45" authorId="1" shapeId="0" xr:uid="{3A9E45DD-A6AE-411C-A38C-6AD160D6271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45" authorId="1" shapeId="0" xr:uid="{7CD861D4-9C4E-4C42-9D9C-3075809CC4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45" authorId="1" shapeId="0" xr:uid="{035C5467-4BA2-460E-8EC8-D0CC5F9C2A7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45" authorId="1" shapeId="0" xr:uid="{6E18C294-49BA-4789-90EE-E9FF61D70C5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45" authorId="1" shapeId="0" xr:uid="{1648CD5A-04D2-4384-9A5B-94E0B54446B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45" authorId="1" shapeId="0" xr:uid="{3BB9A976-CC77-47EB-A270-8AEB2E9F0F8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46" authorId="1" shapeId="0" xr:uid="{F5E15F6E-6824-4C30-8F4F-3BF8ADEDF88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46" authorId="1" shapeId="0" xr:uid="{EC5BD64A-A5AE-42DD-A0D7-53EE4770831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46" authorId="1" shapeId="0" xr:uid="{45962DC2-0875-403E-BCC7-726DD770335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46" authorId="1" shapeId="0" xr:uid="{DF0FFD51-12E4-4890-ADA5-EBFF2FA8424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46" authorId="1" shapeId="0" xr:uid="{3D36467A-D089-4F12-A32B-5DBDD8451E1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46" authorId="1" shapeId="0" xr:uid="{E56DB7DD-0D79-4253-83AC-CE6158A4A7F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46" authorId="1" shapeId="0" xr:uid="{AB68945E-8130-4316-8184-9DC254F543F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46" authorId="1" shapeId="0" xr:uid="{05FEA983-619A-4A24-9C46-BB8C04FD53E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46" authorId="1" shapeId="0" xr:uid="{CF6C1F07-E65D-4269-8A78-B5FE0229695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46" authorId="1" shapeId="0" xr:uid="{1302E857-41B2-45FF-9A8F-E6D019CEF17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46" authorId="1" shapeId="0" xr:uid="{7645E58B-01B3-4AC0-B0E5-2053D350397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46" authorId="1" shapeId="0" xr:uid="{EA36B5FA-E5B3-40C5-B92F-5CE30495ADC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47" authorId="1" shapeId="0" xr:uid="{752D3DFE-8F02-47CD-95BE-14AE70B5ACC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47" authorId="1" shapeId="0" xr:uid="{13497638-5EE2-4F38-B633-DFB5AD08DA0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47" authorId="1" shapeId="0" xr:uid="{60614D17-801A-4736-B897-AECB256F4C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47" authorId="1" shapeId="0" xr:uid="{BAB17B19-58BC-489C-B096-9896DDF15A7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47" authorId="1" shapeId="0" xr:uid="{164C7548-793F-46BA-9D59-3B57384D27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47" authorId="1" shapeId="0" xr:uid="{18F52EFD-1F59-4D2A-B6B0-981DDB4F763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47" authorId="1" shapeId="0" xr:uid="{9D9E8CDE-5F33-4D02-AD0B-2D4E829D8D2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47" authorId="1" shapeId="0" xr:uid="{798F0188-2A13-4DED-9850-64A7A87448A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47" authorId="1" shapeId="0" xr:uid="{4B7925CC-3DF2-4066-AAC5-6F64D508D9B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47" authorId="1" shapeId="0" xr:uid="{60711AA9-7932-4349-8673-920AC95C1F1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47" authorId="1" shapeId="0" xr:uid="{3A564CE5-A0C1-41C0-96B2-D13EF253EBE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47" authorId="1" shapeId="0" xr:uid="{92D40ECE-FA10-4199-BC8C-1508B9B665E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48" authorId="1" shapeId="0" xr:uid="{5B76222D-084E-4DE6-BD39-FF690893D2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48" authorId="1" shapeId="0" xr:uid="{87C3AE4F-32B4-4D34-BE1F-ED785C4D3E5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48" authorId="1" shapeId="0" xr:uid="{AD6D56BD-6C5C-464B-A48C-82B0BB8B4CB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48" authorId="1" shapeId="0" xr:uid="{6F6B0457-F542-49FC-A300-C0500AA0D66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48" authorId="1" shapeId="0" xr:uid="{C6D19B36-74F4-4CE4-8BFB-A9903344692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48" authorId="1" shapeId="0" xr:uid="{5869B9A3-C4D7-453D-B40A-0B60BF2D581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48" authorId="1" shapeId="0" xr:uid="{008E6109-C99E-4EC9-B3DE-9C224690E73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48" authorId="1" shapeId="0" xr:uid="{229CB85D-B5E9-4BE3-A1ED-696D63FAF65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48" authorId="1" shapeId="0" xr:uid="{AEBA353A-D029-4812-B4E3-EAA797A3A80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48" authorId="1" shapeId="0" xr:uid="{D1B39AF5-2486-46F9-A575-76A607D4BD1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48" authorId="1" shapeId="0" xr:uid="{60DB64F7-5223-4783-960F-C45D4A435D0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48" authorId="1" shapeId="0" xr:uid="{600CA8E5-32C0-40EF-9F60-CC064D93778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49" authorId="1" shapeId="0" xr:uid="{31771CBF-F64D-4282-A519-9441AC5EAC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49" authorId="1" shapeId="0" xr:uid="{210B31F9-E3BD-43E7-B3E8-975B4C98094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49" authorId="1" shapeId="0" xr:uid="{2AB28ABB-5046-4095-B075-3D838A844F1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49" authorId="1" shapeId="0" xr:uid="{241AD869-63D2-4BA0-81F3-14CAB190342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49" authorId="1" shapeId="0" xr:uid="{C74958E0-D7FB-46DE-ACEE-38E6F18420C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49" authorId="1" shapeId="0" xr:uid="{1737324C-D643-45CC-A645-CEF801A819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49" authorId="1" shapeId="0" xr:uid="{2FF47D14-DAF3-433F-967F-113DC6F7A85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49" authorId="1" shapeId="0" xr:uid="{F8AFA45B-4890-4D25-8F96-C6F78654DDF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49" authorId="1" shapeId="0" xr:uid="{851F79A0-505E-448B-84D4-B6BF66F029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49" authorId="1" shapeId="0" xr:uid="{487C41F5-2F7F-4948-95C6-6472E902ED8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49" authorId="1" shapeId="0" xr:uid="{ACE02F1A-202A-472F-B16D-760C2E90BD4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49" authorId="1" shapeId="0" xr:uid="{973A79DC-8A8A-479B-ADAD-0482E2FCE4D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50" authorId="1" shapeId="0" xr:uid="{AB96449F-CE46-4BC0-91B3-E495FDDB816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50" authorId="1" shapeId="0" xr:uid="{19304DCD-3419-400D-8893-BE238F4691B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50" authorId="1" shapeId="0" xr:uid="{6DC058F4-F724-44C0-8015-214522B3E95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50" authorId="1" shapeId="0" xr:uid="{13946A9D-A0FB-422A-8748-938A15DD89D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50" authorId="1" shapeId="0" xr:uid="{DEFD291B-92C8-4E73-A898-6D305324B17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50" authorId="1" shapeId="0" xr:uid="{366884C4-9D3D-4AA4-8186-2686BA762FC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50" authorId="1" shapeId="0" xr:uid="{40B48491-F587-49B1-9F37-880871C6A8D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50" authorId="1" shapeId="0" xr:uid="{8DAFE01B-ACA9-4D7C-919B-CA59E3406D3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50" authorId="1" shapeId="0" xr:uid="{C1717D0E-2EF0-46E9-854D-BF10F42600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50" authorId="1" shapeId="0" xr:uid="{CEA98C29-FB30-46F6-899C-4EA94BF3ABF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50" authorId="1" shapeId="0" xr:uid="{3043F00A-1ED6-43C0-992E-068824D57D5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50" authorId="1" shapeId="0" xr:uid="{F3843E5A-6046-45C3-9030-E6B2861DD02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51" authorId="1" shapeId="0" xr:uid="{782E4FD8-5783-4D0C-B74E-AE1BDF0B1B0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51" authorId="1" shapeId="0" xr:uid="{FAE90D25-3305-4F86-851F-CB6F8E282CB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51" authorId="1" shapeId="0" xr:uid="{36C62CA8-32F0-4FD9-BBE1-71249311676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51" authorId="1" shapeId="0" xr:uid="{C2A9D55D-3CF7-4B4E-A5E0-6AF4955C88E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51" authorId="1" shapeId="0" xr:uid="{442AD7FF-D5B5-4110-A507-19357E5E0A6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51" authorId="1" shapeId="0" xr:uid="{FC2B1CBA-7104-4044-9B4B-065EC83BAD4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51" authorId="1" shapeId="0" xr:uid="{6E2E44BB-49F6-4BCC-8585-778EB271ED7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51" authorId="1" shapeId="0" xr:uid="{A0C0EF13-F9EE-49FE-8D7D-E6DF6F0E4A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51" authorId="1" shapeId="0" xr:uid="{AB9E89EE-8FD7-4007-A386-87786445B1D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51" authorId="1" shapeId="0" xr:uid="{42E4C665-8975-49FE-9C31-6B7C5C9C291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51" authorId="1" shapeId="0" xr:uid="{65F169C0-47A1-4741-9587-FA5F9420188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51" authorId="1" shapeId="0" xr:uid="{6971F360-69AD-484D-BAD3-5C1568FA3A8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  <author>kkurova</author>
  </authors>
  <commentList>
    <comment ref="A1" authorId="0" shapeId="0" xr:uid="{88AF015C-0D13-4D5B-B655-095107C33C3B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FFE771FF-FE97-4252-AB59-E2638FC3134F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1" shapeId="0" xr:uid="{38F23924-B76D-4700-8106-810865DF33D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7" authorId="1" shapeId="0" xr:uid="{9EE848AE-CC9A-4E05-A687-09366262E8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7" authorId="1" shapeId="0" xr:uid="{ACD77800-2492-47C8-9ED4-CD7656E3256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7" authorId="1" shapeId="0" xr:uid="{55DDB34B-5550-4B78-A503-9358ADAFFD8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7" authorId="1" shapeId="0" xr:uid="{40F85D8F-25C3-496A-AE90-6A5164898B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7" authorId="1" shapeId="0" xr:uid="{6844EC42-30EC-4611-8833-BAF50051C5A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7" authorId="1" shapeId="0" xr:uid="{C751D7DE-C79D-4E51-8AE0-973D75D557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7" authorId="1" shapeId="0" xr:uid="{A86DB0DB-3BA8-4714-9505-3D613CDBD1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7" authorId="1" shapeId="0" xr:uid="{DDA201DC-E068-44AF-BBAF-81A80098F8E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7" authorId="1" shapeId="0" xr:uid="{5B75D30A-3F1F-47DA-AFBA-B9CA0D1F819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7" authorId="1" shapeId="0" xr:uid="{B682646D-0AC6-4D26-A65A-3531D7884A5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7" authorId="1" shapeId="0" xr:uid="{32197647-FACE-492F-828D-0F37F67BBF4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8" authorId="1" shapeId="0" xr:uid="{7AB57230-69C0-410D-A7EB-607D98984AB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8" authorId="1" shapeId="0" xr:uid="{BC932F95-3650-4C0D-B688-0F5CF675AF1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8" authorId="1" shapeId="0" xr:uid="{903C023D-2134-43D1-959D-810F213B8B9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8" authorId="1" shapeId="0" xr:uid="{56530745-6113-4001-BCFE-A35062A73AF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8" authorId="1" shapeId="0" xr:uid="{2550CEB5-7B4E-4F32-9F60-BE25DE77CE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8" authorId="1" shapeId="0" xr:uid="{A269F0A1-6C7F-4790-9BF0-9B0FF29A8F7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8" authorId="1" shapeId="0" xr:uid="{E258A27B-3912-48A1-B074-F7EBCE359A0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8" authorId="1" shapeId="0" xr:uid="{9AE0C5D7-53D9-46BA-AE66-6A56683C43A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8" authorId="1" shapeId="0" xr:uid="{0F7AAD55-1341-42F7-A1F2-548EFDB592E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8" authorId="1" shapeId="0" xr:uid="{22446640-7E84-40B1-BCF3-DF27ABE5D32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8" authorId="1" shapeId="0" xr:uid="{7BF30F69-9DB1-42A0-9E8C-1084CBA195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8" authorId="1" shapeId="0" xr:uid="{714E5DC0-1582-4657-9DD7-95363238E1B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9" authorId="1" shapeId="0" xr:uid="{F14F1DC9-95C3-4897-B035-8ED8F80D335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9" authorId="1" shapeId="0" xr:uid="{2D2F03B0-78E7-494D-948C-16A1FC7F920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9" authorId="1" shapeId="0" xr:uid="{D4FDF70E-2008-4969-BB51-047C6DA7019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9" authorId="1" shapeId="0" xr:uid="{81108228-2DD7-4754-9408-2AAE07A32F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9" authorId="1" shapeId="0" xr:uid="{EBF8B4F3-8550-4748-87E4-B9067E7B9A1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9" authorId="1" shapeId="0" xr:uid="{1EB7D37F-FFD4-4E25-BF6C-9B4010041CA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9" authorId="1" shapeId="0" xr:uid="{98707144-BC07-46E1-A7AA-65008BA8108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9" authorId="1" shapeId="0" xr:uid="{6F35BA2C-626F-4743-81BA-1176BAF3DD7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9" authorId="1" shapeId="0" xr:uid="{240D6C16-7BF6-46A5-8A18-BCC6148D41F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9" authorId="1" shapeId="0" xr:uid="{5E217DFB-A71B-434E-B310-A8BD271DD5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9" authorId="1" shapeId="0" xr:uid="{355E8E5F-63EF-4784-8EE1-2ECE1F54845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9" authorId="1" shapeId="0" xr:uid="{5724D875-1218-4F97-8081-0485A2F5DFB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0" authorId="1" shapeId="0" xr:uid="{50AE8FAB-5A9B-47C4-99AE-924FDA450FF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0" authorId="1" shapeId="0" xr:uid="{00B41213-9AE2-4C7C-954D-76D735BCB46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0" authorId="1" shapeId="0" xr:uid="{D5A55321-0419-42AC-984F-FFE087864EA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0" authorId="1" shapeId="0" xr:uid="{8F3D311B-102C-40EB-9B4E-6B2720126B5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0" authorId="1" shapeId="0" xr:uid="{389EE99F-18A3-41E3-B67D-019649B77AE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0" authorId="1" shapeId="0" xr:uid="{380F7525-AF50-4AA4-BD2F-B40113CCF88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0" authorId="1" shapeId="0" xr:uid="{DFBB6CE3-1359-472E-98EE-2D0D16F23A1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0" authorId="1" shapeId="0" xr:uid="{3BBC4618-A0A0-4455-BA40-D862D9FF2C7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0" authorId="1" shapeId="0" xr:uid="{4F06FF63-0D83-495E-9005-2D56B6AD129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0" authorId="1" shapeId="0" xr:uid="{FADF07B8-CF3D-4AD9-9955-E02DCCCC63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0" authorId="1" shapeId="0" xr:uid="{C2D9A8D5-9D59-4A14-A5EF-2EFB9B8ECB1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10" authorId="1" shapeId="0" xr:uid="{E784BACF-1DC4-4EF3-B80F-D6A550DDFE3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1" authorId="1" shapeId="0" xr:uid="{595ED773-ED3A-4CF3-B4A4-2ADB6DB135A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1" authorId="1" shapeId="0" xr:uid="{A91713F8-F8DD-470C-B0E1-7D786F1B14C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1" authorId="1" shapeId="0" xr:uid="{4C172ECE-EC36-4D64-B09D-3C738717D73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1" authorId="1" shapeId="0" xr:uid="{0307DCBC-F5FA-4776-90CA-15774A0F5F5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1" authorId="1" shapeId="0" xr:uid="{B7B86009-709A-4CE1-A1AF-6BF6E1642AB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1" authorId="1" shapeId="0" xr:uid="{7EAF7536-74EB-46E7-906D-5D25DC1B32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1" authorId="1" shapeId="0" xr:uid="{E4B47EFA-4A13-4B73-A508-ADC872DB08C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1" authorId="1" shapeId="0" xr:uid="{A1B6C536-5292-4C7A-A752-C0D15E6757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1" authorId="1" shapeId="0" xr:uid="{E4B70B99-6486-4BAE-A720-E580332EB7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1" authorId="1" shapeId="0" xr:uid="{C74110E2-778F-4C8D-8793-B554DE804F0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1" authorId="1" shapeId="0" xr:uid="{B4BEBCCE-B70C-4C4F-B4DF-726FE0CA09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11" authorId="1" shapeId="0" xr:uid="{091066E0-65B4-4CB1-BB59-B4B2DF42E05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2" authorId="1" shapeId="0" xr:uid="{9B7B01FC-3424-4BE1-BBF8-444A5C3FDBE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2" authorId="1" shapeId="0" xr:uid="{2B04014A-48DE-4A7A-BBFD-F98BD8812A7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2" authorId="1" shapeId="0" xr:uid="{102BDD19-B551-4E0A-BBC3-52B3787A181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2" authorId="1" shapeId="0" xr:uid="{2DB7D6F5-3F36-4BC1-A8D2-7112323A1C8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2" authorId="1" shapeId="0" xr:uid="{2240B31C-BCC4-4D56-BBD3-5A067866EFB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2" authorId="1" shapeId="0" xr:uid="{F49C086C-7217-4D8F-B7DA-B6E84BFC451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2" authorId="1" shapeId="0" xr:uid="{A20ACC23-2173-48F2-9E1C-61CE1136759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2" authorId="1" shapeId="0" xr:uid="{9FCFBE6D-B8F7-44F6-A754-49FC22A981D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2" authorId="1" shapeId="0" xr:uid="{22F70032-299D-4290-AA50-3F5338B16F5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2" authorId="1" shapeId="0" xr:uid="{F98A2401-4699-4353-A6A3-AE647E34F35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2" authorId="1" shapeId="0" xr:uid="{8B525B02-163E-4026-BD1F-68029289936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12" authorId="1" shapeId="0" xr:uid="{D8FE8D8F-A7FA-4F09-B55F-0C8768DAA3D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3" authorId="1" shapeId="0" xr:uid="{FFF0D32C-B5AB-47DF-A4E4-459D138B9EC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3" authorId="1" shapeId="0" xr:uid="{D6361C04-BC8D-464B-A0BE-2929F01E2C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3" authorId="1" shapeId="0" xr:uid="{407B6159-D8B3-4B07-B7C8-C53E2ABF5B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3" authorId="1" shapeId="0" xr:uid="{E2E6EEF0-D3C3-4066-B4EB-6B324FDBCE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3" authorId="1" shapeId="0" xr:uid="{895D3661-6A81-442C-8BD2-6A0C6356BD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3" authorId="1" shapeId="0" xr:uid="{0CD90DB9-4EAC-4EED-8072-582A6408932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3" authorId="1" shapeId="0" xr:uid="{D36F0181-5161-4538-9E7D-D4F11D243A6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3" authorId="1" shapeId="0" xr:uid="{C1F15D4D-0221-4F4A-96C9-40DCB4DAFA1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3" authorId="1" shapeId="0" xr:uid="{1894DB3F-063D-413E-B59D-14CAC33326F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3" authorId="1" shapeId="0" xr:uid="{65BF3F74-3BBE-4B0F-A677-FD7745CE42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3" authorId="1" shapeId="0" xr:uid="{26540382-898E-4F35-8DDE-18CDF67E43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13" authorId="1" shapeId="0" xr:uid="{3708FDDB-F3E1-4902-9541-7D90CC0708A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4" authorId="1" shapeId="0" xr:uid="{18349406-ADD1-4A5B-9A9B-F6B8ACD58DD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4" authorId="1" shapeId="0" xr:uid="{C5837801-51A6-433C-8F1B-2EF947465B4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4" authorId="1" shapeId="0" xr:uid="{AAFB8CCB-4705-4B9C-8FA3-1A37DE97207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4" authorId="1" shapeId="0" xr:uid="{08113E17-32CA-4790-A580-42DAD134AF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4" authorId="1" shapeId="0" xr:uid="{EEDA4110-728F-488C-9445-D3410B1F73C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4" authorId="1" shapeId="0" xr:uid="{D06FD71C-A42A-4E42-AB5B-0DC3DF014BE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4" authorId="1" shapeId="0" xr:uid="{B9EE1AE6-AA5E-4B58-B4AF-5FB7FF4595A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4" authorId="1" shapeId="0" xr:uid="{3C0C3E19-97C9-44B2-A15A-D1491F6BDBF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4" authorId="1" shapeId="0" xr:uid="{24EB68F3-2141-47AB-8C6E-3B822CD473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4" authorId="1" shapeId="0" xr:uid="{B5E02BA8-FC6F-4FA4-8778-3D43DB62F6C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4" authorId="1" shapeId="0" xr:uid="{2B940CBC-3F04-4E8E-A74A-386F9467569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14" authorId="1" shapeId="0" xr:uid="{637FB34B-7723-4799-A560-847D59248D6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5" authorId="1" shapeId="0" xr:uid="{5F77D6F5-14B6-4E75-9CC6-18ED9DDB6B1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5" authorId="1" shapeId="0" xr:uid="{E6EA6C22-4613-4D70-B91F-1619544C4BE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5" authorId="1" shapeId="0" xr:uid="{A51D6769-CCB8-4D0F-B30E-C154038FDCE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5" authorId="1" shapeId="0" xr:uid="{46DDB4ED-7E74-415D-A0B3-1911159EEC3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5" authorId="1" shapeId="0" xr:uid="{FDEA4C2E-A0FE-43C8-8CDF-B7705F051BB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5" authorId="1" shapeId="0" xr:uid="{26FECDB6-6DBB-48A4-B62C-43C913DEE53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5" authorId="1" shapeId="0" xr:uid="{40DA0544-8171-4BF2-989F-13B21945EFC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5" authorId="1" shapeId="0" xr:uid="{24142CBB-A31B-40CE-AD3D-DC3086276F2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5" authorId="1" shapeId="0" xr:uid="{004418B0-AE1F-4413-B578-A8662BEC349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5" authorId="1" shapeId="0" xr:uid="{F4E478BE-410E-491A-B1DF-4E5AA697562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5" authorId="1" shapeId="0" xr:uid="{D7E07D71-4205-4198-8F14-51EC7F6B35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15" authorId="1" shapeId="0" xr:uid="{D571CE96-9386-4001-B970-C6F496076F1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9" authorId="1" shapeId="0" xr:uid="{77CF2052-B1CA-4313-B5D5-61E8AA96A47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9" authorId="1" shapeId="0" xr:uid="{E5F30AAA-2F59-406C-8995-66DD198697F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9" authorId="1" shapeId="0" xr:uid="{F669CEA2-13BA-4AF2-B29F-C6D48150089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9" authorId="1" shapeId="0" xr:uid="{06F45100-F9DA-45D4-9741-1CCBFB2A6A0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9" authorId="1" shapeId="0" xr:uid="{F8C6A56A-51A3-4FB7-8A39-6661443088C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9" authorId="1" shapeId="0" xr:uid="{A2EC364B-2915-4570-B503-8CAFDB7940C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9" authorId="1" shapeId="0" xr:uid="{DBCE9B5D-DF63-4CE6-826D-801FC45B233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9" authorId="1" shapeId="0" xr:uid="{0C4DB485-248B-425F-9415-6E8D4B18BDA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9" authorId="1" shapeId="0" xr:uid="{0A5811E3-228B-478B-A124-42811CE20C4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9" authorId="1" shapeId="0" xr:uid="{DB7382F3-D234-40E0-83A6-627CE999E21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9" authorId="1" shapeId="0" xr:uid="{41C6EBCF-5F60-419F-854E-6EE2E28DAB7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19" authorId="1" shapeId="0" xr:uid="{86A2AB39-2C72-401A-9E50-86DB3837770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3" authorId="1" shapeId="0" xr:uid="{33D40870-4238-4A9E-BE08-5C1FAB454BA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3" authorId="1" shapeId="0" xr:uid="{AFC95442-DB9A-4BA7-A982-8CE86EBDA90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3" authorId="1" shapeId="0" xr:uid="{EE0CF814-9DE4-403D-9789-C3B876E10C5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3" authorId="1" shapeId="0" xr:uid="{9B809727-5542-4CE6-8180-53C5C7C24FC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3" authorId="1" shapeId="0" xr:uid="{1A6DCE25-3CC2-4342-93C4-2131D3982C0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3" authorId="1" shapeId="0" xr:uid="{0E3A5F50-6D5C-41EC-96D6-3C11DC28A52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3" authorId="1" shapeId="0" xr:uid="{FD8EC497-0819-4716-BC77-4F0AAB54125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3" authorId="1" shapeId="0" xr:uid="{F933AED3-F468-4713-BA7C-CA9AF86D096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3" authorId="1" shapeId="0" xr:uid="{7FB9E7F9-0E80-41FF-8804-82C13199CA6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3" authorId="1" shapeId="0" xr:uid="{1FF15F52-040D-4622-BA4B-6AD43B7B7CA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3" authorId="1" shapeId="0" xr:uid="{9B34048A-389F-4EBD-9D4A-86456B2651F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23" authorId="1" shapeId="0" xr:uid="{99315959-4C0D-4AF2-AEE9-8A909BB352A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4" authorId="1" shapeId="0" xr:uid="{3AE6C78D-987C-4ACE-95FA-1E4525C0788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4" authorId="1" shapeId="0" xr:uid="{6D3EE04B-7A6A-4B0E-8F4B-10B4FDF1CE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4" authorId="1" shapeId="0" xr:uid="{0AAC58FA-60A1-43DA-A829-021A8EEBD15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4" authorId="1" shapeId="0" xr:uid="{5A6F8AA6-116B-475C-BCB7-765A2B2285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4" authorId="1" shapeId="0" xr:uid="{C0ACF29E-F2EF-4F5E-B6A8-C570285EAE1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4" authorId="1" shapeId="0" xr:uid="{342C4B3C-08A0-49A8-B0D1-B7A871E6A71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4" authorId="1" shapeId="0" xr:uid="{2622A18B-B375-44E3-AA1F-0C3C293B084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4" authorId="1" shapeId="0" xr:uid="{636DFBD2-2731-4F2F-8DC4-14614AB5FC3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4" authorId="1" shapeId="0" xr:uid="{26EB5AFA-9F72-48A6-ADCB-1F83BDE62C9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4" authorId="1" shapeId="0" xr:uid="{41A7558A-6012-4C65-BC34-80082DDAF0D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4" authorId="1" shapeId="0" xr:uid="{33C5873C-28A4-418A-B0D6-995F29FEF2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24" authorId="1" shapeId="0" xr:uid="{171BAA57-F373-4409-B19D-5A3F8113FBC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5" authorId="1" shapeId="0" xr:uid="{852BA6AA-CD19-47A0-A1E6-74D1883EB65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5" authorId="1" shapeId="0" xr:uid="{E0321014-DE5E-46A8-88BD-B57DB79F33C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5" authorId="1" shapeId="0" xr:uid="{AEB8591A-38F0-41A6-9E89-965DE83ECFE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5" authorId="1" shapeId="0" xr:uid="{1BABFFA5-B786-4E01-80F0-9D1C829CB0D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5" authorId="1" shapeId="0" xr:uid="{619AF74F-9FAC-4CDF-88EC-415B6AF4BC6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5" authorId="1" shapeId="0" xr:uid="{7BA64C82-B9ED-44FA-8E63-EA31C4ED916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5" authorId="1" shapeId="0" xr:uid="{0A51B764-F16C-4B30-8FE1-D93B808B3C5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5" authorId="1" shapeId="0" xr:uid="{732B1974-FEB0-4915-BB9D-27893F334EA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5" authorId="1" shapeId="0" xr:uid="{9C3E3073-F5E9-43B9-8125-31EE465A803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5" authorId="1" shapeId="0" xr:uid="{F8274C2F-C5A9-4470-AB87-1E14327BB31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5" authorId="1" shapeId="0" xr:uid="{8C52F31E-6B92-442F-99A6-22E1A2AE64B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25" authorId="1" shapeId="0" xr:uid="{6B1612BC-3051-432F-9950-46D98483AC1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6" authorId="1" shapeId="0" xr:uid="{EB3C8E45-6B46-4A38-8C31-5A2DAF21D1C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6" authorId="1" shapeId="0" xr:uid="{3740F1D1-DC1B-4FAA-9EDA-0E94EB60645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6" authorId="1" shapeId="0" xr:uid="{21344E82-F9FE-4E73-BAC0-BAEF727672B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6" authorId="1" shapeId="0" xr:uid="{6272C3E8-F5DC-4BFB-9FA2-80E7EAB2268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6" authorId="1" shapeId="0" xr:uid="{767F20C0-5EE2-4398-87D1-D7880BCDC89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6" authorId="1" shapeId="0" xr:uid="{D340F84F-FF47-4182-AF0F-C0027A32427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6" authorId="1" shapeId="0" xr:uid="{24AFD62C-F998-4B01-A7A7-72B963B8C0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6" authorId="1" shapeId="0" xr:uid="{225C4E47-9D94-41C0-A1D1-7EB13F9A148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6" authorId="1" shapeId="0" xr:uid="{BEB6DAA7-C05F-4C84-8097-3A933DE6796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6" authorId="1" shapeId="0" xr:uid="{161C009A-7641-48E8-974B-D1F776D6B1A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6" authorId="1" shapeId="0" xr:uid="{92E3F8E1-E1CE-4711-BCC7-DE0BC9954FD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26" authorId="1" shapeId="0" xr:uid="{D64B0C4A-A479-441F-B605-97ED584DDAE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7" authorId="1" shapeId="0" xr:uid="{942D432A-DB89-4EA6-8D19-DAC35C610B8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7" authorId="1" shapeId="0" xr:uid="{E6517871-430E-4C18-8C11-91C6B2DF461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7" authorId="1" shapeId="0" xr:uid="{C20040C1-483A-49AD-AE5F-BF1E696F427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7" authorId="1" shapeId="0" xr:uid="{4F84B747-A8DD-4976-9D61-27DD4D96CC5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7" authorId="1" shapeId="0" xr:uid="{2F90288F-12CC-4C8F-8289-BBB025F96C6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7" authorId="1" shapeId="0" xr:uid="{FD67D109-7A5D-4B84-A104-D2CA6172F80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7" authorId="1" shapeId="0" xr:uid="{ABA6DD74-43EF-4904-9CC9-242ABA51B78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7" authorId="1" shapeId="0" xr:uid="{1CCEC20D-77C7-4081-9952-C8713D5D9A4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7" authorId="1" shapeId="0" xr:uid="{FF92B730-9D06-414E-94BD-11FC9640AF6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7" authorId="1" shapeId="0" xr:uid="{4121DFD2-A8D2-48EC-B537-BA7266FBD8F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7" authorId="1" shapeId="0" xr:uid="{C1CE4D24-5801-42EE-9464-5E0C0F3C053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27" authorId="1" shapeId="0" xr:uid="{504712D0-E101-43BD-8409-28E25AE24E0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8" authorId="1" shapeId="0" xr:uid="{172E05DA-DD45-4E1A-8E9F-9F79081AA99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8" authorId="1" shapeId="0" xr:uid="{F6EE1E72-27AC-4013-83C0-846A3C72650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8" authorId="1" shapeId="0" xr:uid="{F5D1BA94-1440-46D3-8515-62B02C3DED4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8" authorId="1" shapeId="0" xr:uid="{4AA5C50A-19E2-47C0-BE4F-D8885705508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8" authorId="1" shapeId="0" xr:uid="{23A5CA68-FEE9-4490-A5C5-FC399B02DD8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8" authorId="1" shapeId="0" xr:uid="{3A99FAAF-5706-4FF4-B4AC-92260ED4E82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8" authorId="1" shapeId="0" xr:uid="{B7BDE47A-0B39-4643-ADF6-78B4E41083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8" authorId="1" shapeId="0" xr:uid="{EE8E4A46-DBEB-4AE1-8287-C4494380D14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8" authorId="1" shapeId="0" xr:uid="{08E733F7-2693-43F0-BA1F-34289A90977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8" authorId="1" shapeId="0" xr:uid="{EC5470AD-6C67-49E1-A20A-2206611E871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8" authorId="1" shapeId="0" xr:uid="{6CC053FB-5854-4313-BF14-52E1FAC897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28" authorId="1" shapeId="0" xr:uid="{D37A65E7-959D-469A-AE17-ABCEBBA99B6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9" authorId="1" shapeId="0" xr:uid="{665370FC-A486-4947-8A5F-8EBA3C522E8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9" authorId="1" shapeId="0" xr:uid="{40CF6048-C3A9-46AA-A5AF-8829EFC257F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9" authorId="1" shapeId="0" xr:uid="{647F5715-6AFB-4CEB-8A5C-5A066C4D8F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9" authorId="1" shapeId="0" xr:uid="{C0379486-1215-45C5-B181-AFF99B8C9BE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9" authorId="1" shapeId="0" xr:uid="{636A91F6-4F89-418C-8E8F-FD5A779C5E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9" authorId="1" shapeId="0" xr:uid="{E4BD482E-F820-4051-BAE6-5C16077BE9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9" authorId="1" shapeId="0" xr:uid="{8111100C-F968-4FC9-89AC-9E2501F8856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9" authorId="1" shapeId="0" xr:uid="{F61A4EE1-1037-474A-983E-6D3086CECE1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9" authorId="1" shapeId="0" xr:uid="{436B2255-1D95-499C-9375-8CD7163528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9" authorId="1" shapeId="0" xr:uid="{2618558E-E79F-4AB1-A524-D5E114E0329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9" authorId="1" shapeId="0" xr:uid="{BA41CC85-8578-499D-8C0F-14E709C64D1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29" authorId="1" shapeId="0" xr:uid="{F0607EFA-B51E-4848-BF55-72C3902D33D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0" authorId="1" shapeId="0" xr:uid="{EF904E51-907E-45DA-B93A-17B0B13768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0" authorId="1" shapeId="0" xr:uid="{548EB7DA-E244-4EC6-9CAA-7031548DF9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0" authorId="1" shapeId="0" xr:uid="{4B264659-D723-4A01-933E-059AF40DF9C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0" authorId="1" shapeId="0" xr:uid="{DCC92A3B-BB7C-45F7-A6FF-1661BC6E43D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0" authorId="1" shapeId="0" xr:uid="{C9FD67B1-C35D-4F8A-AE3C-551204895B6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0" authorId="1" shapeId="0" xr:uid="{384459DC-EB07-4CFF-969C-FBCBDFE40A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0" authorId="1" shapeId="0" xr:uid="{B9D3553A-8F3D-449F-8CC7-8C4D1F3FFF6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0" authorId="1" shapeId="0" xr:uid="{BF766E45-E767-413C-83B9-82726245BDD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0" authorId="1" shapeId="0" xr:uid="{26BAF79F-546B-47A5-BC6C-41F40B4AC10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0" authorId="1" shapeId="0" xr:uid="{1D76DF99-8CFD-4395-BD9C-0819CB92F03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0" authorId="1" shapeId="0" xr:uid="{40093808-A8BD-45C5-9A60-5AE1312C5FA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30" authorId="1" shapeId="0" xr:uid="{3150DE9B-9A4C-429F-9759-78C86F4A819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1" authorId="1" shapeId="0" xr:uid="{67AB48D4-1E5D-4F8D-BA50-314033D8DD2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1" authorId="1" shapeId="0" xr:uid="{0EC1CAB1-5037-4F39-A320-D9A9A29F74C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1" authorId="1" shapeId="0" xr:uid="{B99A87E5-418E-4024-A709-A305E85BB2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1" authorId="1" shapeId="0" xr:uid="{832127AC-4934-43E9-BD63-A5F81D9806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1" authorId="1" shapeId="0" xr:uid="{EE12CE8B-6F08-43F9-AB18-FC43B04A5FF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1" authorId="1" shapeId="0" xr:uid="{F04D28B8-4355-4BA8-8C45-7C04D939749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1" authorId="1" shapeId="0" xr:uid="{CEB078ED-339D-44DE-8648-B3B7E2DE229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1" authorId="1" shapeId="0" xr:uid="{4852A704-0FEA-4238-A9E3-1C33C1703E6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1" authorId="1" shapeId="0" xr:uid="{860B7060-8B45-489C-96A0-C134760A48A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1" authorId="1" shapeId="0" xr:uid="{5F77691F-6978-4495-897D-83C6C0D87AD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1" authorId="1" shapeId="0" xr:uid="{3B12110C-7A29-4F8E-903F-DA77EB0838F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31" authorId="1" shapeId="0" xr:uid="{BB1D3C6A-7AB7-4A58-B2E0-9FA9548B541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2" authorId="1" shapeId="0" xr:uid="{E56827A3-32B7-4877-8F95-4018F9E0251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2" authorId="1" shapeId="0" xr:uid="{5B011ADC-8140-46FB-9B74-4C699E93A7B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2" authorId="1" shapeId="0" xr:uid="{1E40E00C-EA1D-490C-85A3-0576134C330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2" authorId="1" shapeId="0" xr:uid="{7A4BC033-93E2-4D8E-B187-82E00453C20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2" authorId="1" shapeId="0" xr:uid="{0EE207B4-D13E-4B9F-982E-CF22A84F609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2" authorId="1" shapeId="0" xr:uid="{8F3A5DEC-A029-4673-967C-D90C719FB0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2" authorId="1" shapeId="0" xr:uid="{AA16480A-CA33-4ED7-9CF4-EDB5BB62282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2" authorId="1" shapeId="0" xr:uid="{348C55A3-08F3-48F1-8A32-B22E2B0102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2" authorId="1" shapeId="0" xr:uid="{1CE3E037-0093-4F3B-8A97-56E7CD67DE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2" authorId="1" shapeId="0" xr:uid="{E717A12F-7CD6-4B3A-83FC-0B935BB9B08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2" authorId="1" shapeId="0" xr:uid="{61B3406C-49D4-4949-AE3D-7CD37BBA1C6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32" authorId="1" shapeId="0" xr:uid="{9A8F6A8B-0279-4C97-B490-6377CE53B07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3" authorId="1" shapeId="0" xr:uid="{2D035B24-401E-4C0B-B55E-B384270010B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3" authorId="1" shapeId="0" xr:uid="{B5BEAC2D-824D-4AB1-B530-2A4645FB2A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3" authorId="1" shapeId="0" xr:uid="{1B0E2E84-AA31-434C-83CE-885DE67ACA6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3" authorId="1" shapeId="0" xr:uid="{6262C739-F4F2-41CA-8186-AE0A45D535E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3" authorId="1" shapeId="0" xr:uid="{C07227B1-C959-45EE-A5DD-8F5ADCBA7D1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3" authorId="1" shapeId="0" xr:uid="{9F858297-DCCD-4E81-982B-F903EBE03B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3" authorId="1" shapeId="0" xr:uid="{603DA05A-94D2-463C-8ED5-A6434B0942B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3" authorId="1" shapeId="0" xr:uid="{151D486D-A789-45C3-986E-1E8BF054F7A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3" authorId="1" shapeId="0" xr:uid="{510BBF8A-9CB5-47ED-9C2F-9B308250352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3" authorId="1" shapeId="0" xr:uid="{83A4BF9B-31C4-41AD-B92E-70279AD06E0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3" authorId="1" shapeId="0" xr:uid="{5E79EB66-AD27-402E-A7EE-5AF50FA79AA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33" authorId="1" shapeId="0" xr:uid="{5B0BB190-7122-4D2C-9CFF-56F2399D947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4" authorId="1" shapeId="0" xr:uid="{DE0D6150-A306-412E-A727-DC04D48F8FB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4" authorId="1" shapeId="0" xr:uid="{07416F92-B67E-4618-AE12-EA160E125CD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4" authorId="1" shapeId="0" xr:uid="{5518E16C-0084-417B-B565-57B2B2F7E6C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4" authorId="1" shapeId="0" xr:uid="{501F687B-1A36-42AA-9DD2-28365570C19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4" authorId="1" shapeId="0" xr:uid="{B979EAC4-9E19-4B54-9470-4008A7E79C6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4" authorId="1" shapeId="0" xr:uid="{093AD16C-BCC5-48F6-9C1E-FCBC4C61C1F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4" authorId="1" shapeId="0" xr:uid="{490D51EC-FE85-42F4-B631-2A2F6FA5FCA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4" authorId="1" shapeId="0" xr:uid="{EF67CDF9-5178-4C54-86DF-8730AFE8186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4" authorId="1" shapeId="0" xr:uid="{B7C94253-7A97-4FA1-BC1B-EC3C5D8F917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4" authorId="1" shapeId="0" xr:uid="{FF3E2FA8-129E-4394-B5CC-DD32F22A518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4" authorId="1" shapeId="0" xr:uid="{FA160B99-278F-4EF3-89E5-0933DF67708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34" authorId="1" shapeId="0" xr:uid="{9E8E47E1-5167-40E8-848D-38930057360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5" authorId="1" shapeId="0" xr:uid="{0028C973-D835-418E-BFB9-D01F97AC01D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5" authorId="1" shapeId="0" xr:uid="{C2269AAB-7586-4527-9662-EF49B236758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5" authorId="1" shapeId="0" xr:uid="{14E298E8-24F2-4659-AA2F-0F1F72AE918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5" authorId="1" shapeId="0" xr:uid="{7AB7A72D-E43D-436F-B085-C2D97EF4C92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5" authorId="1" shapeId="0" xr:uid="{7928C9D4-501E-4F3F-9FC7-11755C3B4B4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5" authorId="1" shapeId="0" xr:uid="{6B1990F1-0FEA-4846-ABD1-71D7BDB3DE3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5" authorId="1" shapeId="0" xr:uid="{D1399447-603F-4822-84A9-7A0EB03E235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5" authorId="1" shapeId="0" xr:uid="{DE843E7D-1F32-49AA-9E8F-2FD6B1CE5CC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5" authorId="1" shapeId="0" xr:uid="{C200DD70-B496-425F-9EAA-C74B9C20D78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5" authorId="1" shapeId="0" xr:uid="{D09C72F1-23D7-494F-9747-28F7241A3F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5" authorId="1" shapeId="0" xr:uid="{0F9D4329-3CA5-4790-936F-9082F3AC230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35" authorId="1" shapeId="0" xr:uid="{C81D4828-8944-461B-98E7-635AF86B8D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6" authorId="1" shapeId="0" xr:uid="{E036DD79-5A73-42F7-8121-B35193E02C5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6" authorId="1" shapeId="0" xr:uid="{E517A7E7-6729-4C84-B04A-390E409CAF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6" authorId="1" shapeId="0" xr:uid="{8B420079-8B7C-47DE-ABEF-AE4D4477C15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6" authorId="1" shapeId="0" xr:uid="{744E24AB-3F29-4866-A795-525CEFF2843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6" authorId="1" shapeId="0" xr:uid="{367EF55E-B59A-49CA-AF4D-EC28A0417DC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6" authorId="1" shapeId="0" xr:uid="{B1615E1C-088F-4379-9EFA-FC3C066CB47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6" authorId="1" shapeId="0" xr:uid="{8AA771FD-190B-41ED-88A6-A7D2DEA8D7D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6" authorId="1" shapeId="0" xr:uid="{73053C82-D337-4343-B124-9940146971A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6" authorId="1" shapeId="0" xr:uid="{3BC593EA-3763-42C1-A81C-8F2ECBABC18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6" authorId="1" shapeId="0" xr:uid="{0B472541-8BAC-4B78-9553-EA6A8A91A7B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6" authorId="1" shapeId="0" xr:uid="{BE449A06-587A-40E4-AB88-2F535DAFCA5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36" authorId="1" shapeId="0" xr:uid="{C321906C-F33C-4D64-BBED-56F8D7153C6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7" authorId="1" shapeId="0" xr:uid="{E4DC2997-5488-4847-A359-17F14129204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7" authorId="1" shapeId="0" xr:uid="{E1AC6CB0-FAE0-46E5-9588-9D35C6BCFF1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7" authorId="1" shapeId="0" xr:uid="{2AC79C8D-0F42-49DF-988F-8B820490269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7" authorId="1" shapeId="0" xr:uid="{04155E4B-DF8B-4E55-BF8F-332C4D7EE86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7" authorId="1" shapeId="0" xr:uid="{5BDCA936-4E7F-487A-84A1-379C1F45F60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7" authorId="1" shapeId="0" xr:uid="{F0B5C231-68AC-4575-8FE3-13EA7BF77F9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7" authorId="1" shapeId="0" xr:uid="{CAF440F9-88AC-4C5E-A6A8-0BF33F2E778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7" authorId="1" shapeId="0" xr:uid="{604AF769-0DF1-442C-9875-EE5AD6175F4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7" authorId="1" shapeId="0" xr:uid="{08D96EDF-6DDB-469E-8001-4C18FC0D4B2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7" authorId="1" shapeId="0" xr:uid="{8AC880BE-09E9-4D90-A486-16F23197325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7" authorId="1" shapeId="0" xr:uid="{46394D52-FC7A-472D-983C-ADAA7FF299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37" authorId="1" shapeId="0" xr:uid="{B5F0C6C2-29E6-499A-88E7-4449808792B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8" authorId="1" shapeId="0" xr:uid="{B63C1B64-4538-40BA-A26C-99E90D0CE36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8" authorId="1" shapeId="0" xr:uid="{CD926EC3-EC95-4CFB-8816-523B772E665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8" authorId="1" shapeId="0" xr:uid="{E5652BC6-6EC7-4771-BF7A-A059BB761B6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8" authorId="1" shapeId="0" xr:uid="{7AA95A03-B4B8-458F-82F5-62DEF4E123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8" authorId="1" shapeId="0" xr:uid="{D7AE77ED-A0AA-4ADE-84A5-20CB15C06B0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8" authorId="1" shapeId="0" xr:uid="{F825598D-C5C2-4BA6-A13A-700DFA035C9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8" authorId="1" shapeId="0" xr:uid="{0002C38C-950E-4452-914F-04F1D16BFB5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8" authorId="1" shapeId="0" xr:uid="{67B50DD6-5835-4868-AC20-473B0830C25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8" authorId="1" shapeId="0" xr:uid="{8CC6F421-9996-4298-AD8C-A5096E0076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8" authorId="1" shapeId="0" xr:uid="{471C1487-3216-4446-B8E5-FC18E881F6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8" authorId="1" shapeId="0" xr:uid="{ECD82364-A8E0-4A87-96A7-FDB7182C8C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38" authorId="1" shapeId="0" xr:uid="{E6E72CB7-9437-4D5C-8FE3-392737A354B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9" authorId="1" shapeId="0" xr:uid="{0EB64F0F-3379-4C29-B338-33DBCA09936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9" authorId="1" shapeId="0" xr:uid="{DD73B86A-242C-4AD3-8B68-181A2366A19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9" authorId="1" shapeId="0" xr:uid="{75B9879B-9ECC-4F31-882C-AC8810ADDF0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9" authorId="1" shapeId="0" xr:uid="{2F5C317C-8735-41ED-AEBB-6F6625FBAFA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9" authorId="1" shapeId="0" xr:uid="{242C23D1-334D-4895-8F1F-1659D86FDA7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9" authorId="1" shapeId="0" xr:uid="{7F044A4F-EA38-4E52-B41A-F612ADB930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9" authorId="1" shapeId="0" xr:uid="{A24916B7-D5D3-43FD-B4D5-F5623ACF6AD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9" authorId="1" shapeId="0" xr:uid="{97CBC2B7-4345-4C8D-8902-E2C51F6F4A9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9" authorId="1" shapeId="0" xr:uid="{EB0FC0F4-4822-4298-9052-AC02C7B94A6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9" authorId="1" shapeId="0" xr:uid="{E87B1444-6420-4455-A526-777EE2B9891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9" authorId="1" shapeId="0" xr:uid="{84D334AC-B373-409C-A217-2489227BFB3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39" authorId="1" shapeId="0" xr:uid="{38B9A484-2A71-49A4-9CA1-2885B3B73C7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40" authorId="1" shapeId="0" xr:uid="{F91523AD-44C5-4A37-A7DF-3E0CFEF9741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40" authorId="1" shapeId="0" xr:uid="{F2ADDEBE-DBC2-4873-8F8E-FE52918E49B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40" authorId="1" shapeId="0" xr:uid="{ED354925-F820-4273-BB90-24BD308E94D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40" authorId="1" shapeId="0" xr:uid="{D8657C75-0904-424F-97B8-5E111D78D7A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40" authorId="1" shapeId="0" xr:uid="{1AB39594-13F3-4B3B-B6D6-6E49B310B7B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40" authorId="1" shapeId="0" xr:uid="{BFA6DE9A-1B5D-48E0-9682-4CAA2E00996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40" authorId="1" shapeId="0" xr:uid="{7FE09226-8AEE-4264-BEFA-2999AE81F41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40" authorId="1" shapeId="0" xr:uid="{9A78A8CD-E722-4C78-8CCE-66C63D2C6C9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40" authorId="1" shapeId="0" xr:uid="{FC4A592E-E313-44B9-A54A-5EB24638EFC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40" authorId="1" shapeId="0" xr:uid="{ED3BA1B7-8920-4B7B-8682-6CD363FABC2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40" authorId="1" shapeId="0" xr:uid="{B819C1EB-2C3B-416E-98DD-035D675F2AB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40" authorId="1" shapeId="0" xr:uid="{354FB793-A540-49E6-8CC9-727B8108C1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  <author>kkurova</author>
  </authors>
  <commentList>
    <comment ref="A1" authorId="0" shapeId="0" xr:uid="{EE93FA9A-FE8B-446F-93B1-438B3670CE67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F18E2C66-501C-42CC-B898-935AD1399ED7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1" shapeId="0" xr:uid="{32A7B139-F844-4C66-B013-BE226036CDD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7" authorId="1" shapeId="0" xr:uid="{E6CAF688-CB81-449E-9E31-AACF604A822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7" authorId="1" shapeId="0" xr:uid="{A9335A47-7485-4BAD-89BC-FA97927754C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7" authorId="1" shapeId="0" xr:uid="{F8D6066D-D16C-437D-B5B1-1CD62CE06D3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7" authorId="1" shapeId="0" xr:uid="{55C55368-DC77-4912-8616-50717B72EB0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7" authorId="1" shapeId="0" xr:uid="{61B6E1AE-D6E4-49DF-8C76-B0E4838DB74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7" authorId="1" shapeId="0" xr:uid="{0D4F46E5-2698-4BFC-BE7A-CCA46EAC597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7" authorId="1" shapeId="0" xr:uid="{ED86039F-3F1D-436B-BA04-4BFB18740FA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7" authorId="1" shapeId="0" xr:uid="{B5B15F3D-1B4D-48FC-BE76-0831ACB7946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7" authorId="1" shapeId="0" xr:uid="{AFA4EBFA-B082-403C-9803-94BC3F648F6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7" authorId="1" shapeId="0" xr:uid="{28337384-615A-4A67-A10E-D0A8CA70B61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7" authorId="1" shapeId="0" xr:uid="{61029A7F-5D94-417B-A473-6824036FE2E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8" authorId="1" shapeId="0" xr:uid="{06A0C677-F60F-43B4-A9DD-8017480D9ED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8" authorId="1" shapeId="0" xr:uid="{7EA5D0EE-A1D7-4132-A85E-465DF98422E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8" authorId="1" shapeId="0" xr:uid="{6D403ED4-799E-49F4-B52B-94890EE3106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8" authorId="1" shapeId="0" xr:uid="{0A03C514-8951-42AE-A406-BBB64AB0301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8" authorId="1" shapeId="0" xr:uid="{A324C2FE-940D-4F10-89C4-B98A2B5C8E1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8" authorId="1" shapeId="0" xr:uid="{E9C1810D-8F2A-4B35-ADF3-21950DDB61A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8" authorId="1" shapeId="0" xr:uid="{2C2E8484-4A86-4F86-A566-6A8840F5EEB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8" authorId="1" shapeId="0" xr:uid="{BE70A739-B3A5-4452-9D46-AF39BA46442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8" authorId="1" shapeId="0" xr:uid="{3F4BA4D8-1E98-44A2-B2B9-E1569ED7326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8" authorId="1" shapeId="0" xr:uid="{CF309686-A082-4EBF-A596-3DB3EC71CBF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8" authorId="1" shapeId="0" xr:uid="{29124D7D-B9EB-4F5F-80C3-DDF89CEC3D4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8" authorId="1" shapeId="0" xr:uid="{CE679AC0-53B7-452F-9E91-B5FF58B943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2" authorId="1" shapeId="0" xr:uid="{ABC05A88-C270-41BD-AF21-D79FCA4F98C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2" authorId="1" shapeId="0" xr:uid="{5FFB4E81-BFD3-42D4-A3F3-24B5994196B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2" authorId="1" shapeId="0" xr:uid="{A2F82E0D-DB55-4591-905D-25489818746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2" authorId="1" shapeId="0" xr:uid="{0A947A84-FE1C-4F88-BB43-822973E2FDF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2" authorId="1" shapeId="0" xr:uid="{2EB85D59-0E5A-4963-84D3-3532225A76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2" authorId="1" shapeId="0" xr:uid="{4593E713-E892-491D-A008-0BA5423EB73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2" authorId="1" shapeId="0" xr:uid="{7C708680-252B-4C1E-AED4-117BFE14CF9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2" authorId="1" shapeId="0" xr:uid="{95179461-031D-46C6-96B2-B69BDBBA283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2" authorId="1" shapeId="0" xr:uid="{14B61F6D-A00F-45C3-878D-48EB2507587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2" authorId="1" shapeId="0" xr:uid="{349C2D97-27FC-494A-A504-56809E777F5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2" authorId="1" shapeId="0" xr:uid="{BAA1CA01-721B-4766-906C-BA162B24733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2" authorId="1" shapeId="0" xr:uid="{F74A47E3-079F-426F-9F4C-8BCC89F6D49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3" authorId="1" shapeId="0" xr:uid="{7EBA47B2-C0CD-46D5-B0C3-2B03DE50FAF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3" authorId="1" shapeId="0" xr:uid="{BC0C10A4-1E9E-4B5C-99F5-28ABAFFC869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3" authorId="1" shapeId="0" xr:uid="{CF449CAF-F3FF-4E97-8AD9-4FBCB888ACD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3" authorId="1" shapeId="0" xr:uid="{3BF3C229-46A6-4155-9EA2-CD91047B357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3" authorId="1" shapeId="0" xr:uid="{2265FA4C-D704-4A06-87CA-46E954160F0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3" authorId="1" shapeId="0" xr:uid="{C4E1603A-AAA9-4E40-960B-BEC83F0773B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3" authorId="1" shapeId="0" xr:uid="{0BB9A063-EDF5-48B0-A13D-48C82B0545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3" authorId="1" shapeId="0" xr:uid="{53D092B4-C1EB-409C-A1DF-80627D05A1C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3" authorId="1" shapeId="0" xr:uid="{F0840CD1-2798-4323-9A3F-79A91EEDA7C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3" authorId="1" shapeId="0" xr:uid="{7764EA91-790A-4DE9-8412-20E90051C33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3" authorId="1" shapeId="0" xr:uid="{CBA584D5-E1CF-4C3F-BB62-D660D51998E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3" authorId="1" shapeId="0" xr:uid="{760964DB-5DC5-4B60-854E-BAD205DD6BF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  <author>kkurova</author>
  </authors>
  <commentList>
    <comment ref="A1" authorId="0" shapeId="0" xr:uid="{AAA2A402-F4BB-474F-9C55-18E7DB319011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25DF58D5-8088-4D52-80D1-A520A8118ECA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1" shapeId="0" xr:uid="{ED931791-B415-4799-9BDA-26BC5D70071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7" authorId="1" shapeId="0" xr:uid="{8DA507BC-430E-47F6-BC9C-7836FF8EDF9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7" authorId="1" shapeId="0" xr:uid="{60FE5F48-A140-41A1-BF58-5165E2B4891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7" authorId="1" shapeId="0" xr:uid="{BDE74DAE-D9A8-43FD-93EB-AA206E8E09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7" authorId="1" shapeId="0" xr:uid="{AB35875D-59AA-48DF-866F-2ABE8ADCD5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7" authorId="1" shapeId="0" xr:uid="{0575773D-7ED9-4EE9-B363-02BA0994CE8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7" authorId="1" shapeId="0" xr:uid="{4C13D917-8926-451C-B9CA-0B7850943C5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7" authorId="1" shapeId="0" xr:uid="{7DBEAB78-1B60-4B4B-8317-4062CFD34E8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7" authorId="1" shapeId="0" xr:uid="{6D46C0D9-CA1D-4CE6-BC99-FEFA8CFD450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7" authorId="1" shapeId="0" xr:uid="{89302719-040B-4D0A-8363-CCEE9DF9608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7" authorId="1" shapeId="0" xr:uid="{45CEEB9E-9EFB-4F6A-8DA6-D89EA699BE1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7" authorId="1" shapeId="0" xr:uid="{73611210-F28C-4BBF-8213-2CE02F7D80B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8" authorId="1" shapeId="0" xr:uid="{7BFC8B6A-A4F8-4C88-B632-88EC9E1C620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8" authorId="1" shapeId="0" xr:uid="{930CCFDC-D5FA-4683-9DD7-C03B77EA62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8" authorId="1" shapeId="0" xr:uid="{3E60CF54-4E91-4A77-8458-BFDCE067B0D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8" authorId="1" shapeId="0" xr:uid="{37FAC181-AE8A-4226-8B89-03156BB2BE2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8" authorId="1" shapeId="0" xr:uid="{E98FE4DF-DA33-4CC0-B666-EC27C7207D5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8" authorId="1" shapeId="0" xr:uid="{CA598CAE-7C2A-4A4B-8516-AEFEB07236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8" authorId="1" shapeId="0" xr:uid="{113711F2-8583-4088-B375-BE7B19007DC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8" authorId="1" shapeId="0" xr:uid="{06B8D248-ED1E-42EC-ADED-FA2E81ADA73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8" authorId="1" shapeId="0" xr:uid="{591C17DC-A56F-47EC-BA37-3CD1B5758D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8" authorId="1" shapeId="0" xr:uid="{FC1F2234-7B35-4D55-9927-2D2B449B25D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8" authorId="1" shapeId="0" xr:uid="{100C96AD-2C8F-46D4-98C5-BB4352BC0E9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8" authorId="1" shapeId="0" xr:uid="{8E629322-CA3B-4768-BCC3-CE504F2DD7B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9" authorId="1" shapeId="0" xr:uid="{8441025A-8F98-4552-9335-8B0B7D0C4F5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9" authorId="1" shapeId="0" xr:uid="{EE935306-573F-498B-A896-B781C150CA9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9" authorId="1" shapeId="0" xr:uid="{B247F07B-8C11-4D58-83EF-3DA804D1201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9" authorId="1" shapeId="0" xr:uid="{3FF98855-05DF-4DC1-AF96-0AC51E358B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9" authorId="1" shapeId="0" xr:uid="{B3E4A20A-756B-415C-B076-CB84D73E1CA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9" authorId="1" shapeId="0" xr:uid="{0DB6E8CA-97CF-4C7A-928A-76AFD9001A1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9" authorId="1" shapeId="0" xr:uid="{F2BC461E-C872-4E97-924D-552B348670A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9" authorId="1" shapeId="0" xr:uid="{302C3B07-1E2E-4C3A-8FFE-7C3ACB27F6C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9" authorId="1" shapeId="0" xr:uid="{DC9DE39F-0AE7-47D6-8428-9EF98AEDD2C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9" authorId="1" shapeId="0" xr:uid="{AE374AA2-7361-4446-A482-F87AE023B24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9" authorId="1" shapeId="0" xr:uid="{E4DFD8EA-E7DB-445D-B623-9ADAD621424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9" authorId="1" shapeId="0" xr:uid="{46E9CFD7-2063-45B0-98A6-EEAE9E64DFA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0" authorId="1" shapeId="0" xr:uid="{818AA309-F616-4C1B-BA4F-5AD61EFCAE4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0" authorId="1" shapeId="0" xr:uid="{D4252A72-D6E2-4585-99D6-65EDD1DAB4C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0" authorId="1" shapeId="0" xr:uid="{6E29DBE9-546C-406B-A5F3-7426099565C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0" authorId="1" shapeId="0" xr:uid="{ED930775-BCD6-4042-BB90-11AEF2787C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0" authorId="1" shapeId="0" xr:uid="{60AB8DFB-3ED2-40D7-A68D-6E40B5E3B9B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0" authorId="1" shapeId="0" xr:uid="{314FE644-48B0-4123-A26C-C5E9C93771E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0" authorId="1" shapeId="0" xr:uid="{9C87851B-E120-4DE0-9D94-2A7F1C27FA4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0" authorId="1" shapeId="0" xr:uid="{EBB29016-BAEE-4DCA-AE69-F5B85D52B4E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0" authorId="1" shapeId="0" xr:uid="{58EF941A-2F87-42C9-9374-DB6652B889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0" authorId="1" shapeId="0" xr:uid="{1D9B6A97-9C57-45FE-BF22-DA2D73C81DC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0" authorId="1" shapeId="0" xr:uid="{A49FEB38-3202-46F5-93D9-6E8ACBF65E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0" authorId="1" shapeId="0" xr:uid="{23A6DEC7-7A16-4EC6-9AA7-C2FC5815A7D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1" authorId="1" shapeId="0" xr:uid="{C158339E-3ED6-4EE9-AFB9-E78545E09CE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1" authorId="1" shapeId="0" xr:uid="{10A5E525-153E-4086-87FA-252161471A9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1" authorId="1" shapeId="0" xr:uid="{0E9C6D14-FF95-4283-8766-743F9E8111A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1" authorId="1" shapeId="0" xr:uid="{971A339B-FE3A-4A99-ABF3-D5FD1B00942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1" authorId="1" shapeId="0" xr:uid="{586D3735-0D84-4905-A205-937A5C33BEF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1" authorId="1" shapeId="0" xr:uid="{96D035AD-56DB-4691-A341-C33D2713882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1" authorId="1" shapeId="0" xr:uid="{E78B31BA-0CD0-4C20-A6C8-7F96D7C648A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1" authorId="1" shapeId="0" xr:uid="{EE90D126-9C4D-4D71-B779-79E22ECD1C1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1" authorId="1" shapeId="0" xr:uid="{368D27EE-303D-42B1-A426-81685D9F79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1" authorId="1" shapeId="0" xr:uid="{96117457-5D28-447E-AE4A-234CFCAA7F9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1" authorId="1" shapeId="0" xr:uid="{6FC2FB3D-071B-4D52-9D24-A40A6E9A63C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1" authorId="1" shapeId="0" xr:uid="{91BC5C34-E99D-47C6-9302-A1B155886A0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2" authorId="1" shapeId="0" xr:uid="{65160D78-268E-4F00-AF66-E207A2A6B4E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2" authorId="1" shapeId="0" xr:uid="{A33B6D01-98B7-4FBB-A8E3-C979053B7BF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2" authorId="1" shapeId="0" xr:uid="{5CCB5B6C-F6B6-4135-9223-58A62EB54AC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2" authorId="1" shapeId="0" xr:uid="{CBBB0AE4-BBDA-4884-A5B1-D9831424632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2" authorId="1" shapeId="0" xr:uid="{B07C42DD-D18B-4112-9A96-DF18FF2B9D0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2" authorId="1" shapeId="0" xr:uid="{FF4052FD-4A64-44E9-A158-151F8FD6210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2" authorId="1" shapeId="0" xr:uid="{AA2F2EC6-5AB2-4DF3-8F57-684396799A4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2" authorId="1" shapeId="0" xr:uid="{EA0C4634-C2C1-47BB-BE86-29F90E95DFF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2" authorId="1" shapeId="0" xr:uid="{AF43F578-6D44-4464-913D-91EE61760F7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2" authorId="1" shapeId="0" xr:uid="{004BE2B6-2894-4CB1-ABF3-D88D1C82DBF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2" authorId="1" shapeId="0" xr:uid="{B07A45E6-AA2F-4CA8-97AB-6D95A5F1BC6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2" authorId="1" shapeId="0" xr:uid="{F02AC1EB-8B19-4716-8EDE-A6E21AF2DC0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3" authorId="1" shapeId="0" xr:uid="{1DDFCAE0-D351-4701-B636-E4ACEFB5BF0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3" authorId="1" shapeId="0" xr:uid="{E455E2C0-7643-4AA0-9CB7-7CF68D0A91E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3" authorId="1" shapeId="0" xr:uid="{DD5CD7C1-E92A-4EC8-B91D-FC51DE4ED9F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3" authorId="1" shapeId="0" xr:uid="{2A326D21-B596-4C8F-90DB-C4FBC85F00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3" authorId="1" shapeId="0" xr:uid="{2C73DA32-8658-455C-992A-4D22C8C818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3" authorId="1" shapeId="0" xr:uid="{934A725E-ED88-4A02-9911-213C82EA0DA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3" authorId="1" shapeId="0" xr:uid="{CEBF9B93-5F3B-478E-B988-3478FFC3233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3" authorId="1" shapeId="0" xr:uid="{355F0601-6E1A-475A-95D5-17AABF79DE0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3" authorId="1" shapeId="0" xr:uid="{2BBC3168-8EA7-4ED2-A527-48D19017F7F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3" authorId="1" shapeId="0" xr:uid="{0AFDDD2C-F1C8-4B03-8793-AB140921570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3" authorId="1" shapeId="0" xr:uid="{28DD9BE4-8802-4538-A37D-6A892EDE645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3" authorId="1" shapeId="0" xr:uid="{45F93D66-2CF3-46B5-B07A-9649ADA808F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4" authorId="1" shapeId="0" xr:uid="{79D07B68-E845-4978-BD6B-AE42E81F069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4" authorId="1" shapeId="0" xr:uid="{4C2CFCC9-CDE3-4DF8-8C9C-E99D381BA64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4" authorId="1" shapeId="0" xr:uid="{3F7617F6-B788-4CFE-8446-56339B5D1AF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4" authorId="1" shapeId="0" xr:uid="{5155FEF7-24EF-4C78-AA90-4A99E81C304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4" authorId="1" shapeId="0" xr:uid="{1041EEE9-41B0-4180-AE39-00389198113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4" authorId="1" shapeId="0" xr:uid="{5729C3C0-87E4-4544-83D1-A8CC560349C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4" authorId="1" shapeId="0" xr:uid="{CBFE6F0A-5149-4DFE-A91A-265CE671E80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4" authorId="1" shapeId="0" xr:uid="{5AA53DFE-9E90-4EC9-804B-88583407D67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4" authorId="1" shapeId="0" xr:uid="{71B1CAB6-9DA6-48CC-9C80-C88E6D9D301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4" authorId="1" shapeId="0" xr:uid="{849A356D-3298-44C7-B3C0-559F320CBF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4" authorId="1" shapeId="0" xr:uid="{7823856C-4485-46D2-B04D-108B1FD36E1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4" authorId="1" shapeId="0" xr:uid="{77B5EED3-5DE6-47DC-B253-F36F47B75A8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5" authorId="1" shapeId="0" xr:uid="{19738658-569C-4F86-82B5-63741EAC03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5" authorId="1" shapeId="0" xr:uid="{DE053655-83FE-43EF-9597-1DB00ED7620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5" authorId="1" shapeId="0" xr:uid="{68700C34-A730-40E8-A420-59CB2F31157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5" authorId="1" shapeId="0" xr:uid="{AED47609-356C-40FB-AA68-ABFA52816EE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5" authorId="1" shapeId="0" xr:uid="{F85834B7-7025-47F2-8819-0FDE76F9435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5" authorId="1" shapeId="0" xr:uid="{2E8D4F60-2830-4360-B3B6-2BEB98268C8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5" authorId="1" shapeId="0" xr:uid="{C0DCBD0B-653A-46C0-A218-8AA163B2CF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5" authorId="1" shapeId="0" xr:uid="{2A728B4D-C1BE-4CD7-BB6B-F39004E6ADA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5" authorId="1" shapeId="0" xr:uid="{D9DDC213-E1A4-4004-825E-B0B29E6170E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5" authorId="1" shapeId="0" xr:uid="{E095EE26-50A5-493D-BEB3-281D9ECFB35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5" authorId="1" shapeId="0" xr:uid="{E843645D-A3B7-455B-B2A2-4A0DB10AB3E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5" authorId="1" shapeId="0" xr:uid="{D3C943C5-DE41-4885-8D8A-0BF294AFD6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6" authorId="1" shapeId="0" xr:uid="{2C1F8DD3-3699-494F-8894-7BBB47C97F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6" authorId="1" shapeId="0" xr:uid="{8FE47D3B-28A5-4646-8ADF-AFCF267C25D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6" authorId="1" shapeId="0" xr:uid="{CD86DA43-9247-4562-8F6D-0191E90DD5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6" authorId="1" shapeId="0" xr:uid="{1A991B8C-9D3B-4CAD-9BC5-755FA76AFCD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6" authorId="1" shapeId="0" xr:uid="{6919AF90-F1DF-4487-9848-13E4726222E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6" authorId="1" shapeId="0" xr:uid="{6D679001-FC58-4DBE-90BC-4299D591535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6" authorId="1" shapeId="0" xr:uid="{F5B54B96-910B-49AD-818F-436E27D770C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6" authorId="1" shapeId="0" xr:uid="{C17B07A9-0BC1-40A3-BC94-9DCAFE85B06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6" authorId="1" shapeId="0" xr:uid="{D0E9E3D9-9FDB-40A4-A35F-B8477977FC5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6" authorId="1" shapeId="0" xr:uid="{7E063807-0E62-4013-BDAD-D02C33A6B04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6" authorId="1" shapeId="0" xr:uid="{48663318-EECB-4B14-810F-41E47B05744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6" authorId="1" shapeId="0" xr:uid="{5BE2CA80-876E-4C53-A197-EEE3D3186DC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7" authorId="1" shapeId="0" xr:uid="{52F5C25F-6F9D-4786-9744-B46DD1EFB80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7" authorId="1" shapeId="0" xr:uid="{17E9998D-6980-4707-80D1-2DE00B1394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7" authorId="1" shapeId="0" xr:uid="{3FFC5CD6-2C31-4999-BAC9-9C51E67C614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7" authorId="1" shapeId="0" xr:uid="{DF961950-8F71-4383-BD6E-D38DDA2CC6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7" authorId="1" shapeId="0" xr:uid="{CA913361-5F57-40B6-86CC-09A5605575B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7" authorId="1" shapeId="0" xr:uid="{D4BB72CB-D96E-4B58-BC0F-9FEBA3B509B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7" authorId="1" shapeId="0" xr:uid="{94C1C1A0-18B3-4230-A74D-6129B1465D8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7" authorId="1" shapeId="0" xr:uid="{1BFCC06F-FFDF-4FEB-BCE9-C0922D3C2B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7" authorId="1" shapeId="0" xr:uid="{4A3F7179-7278-466F-A0D9-54705BA19E7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7" authorId="1" shapeId="0" xr:uid="{2C99313A-4BDB-43C7-B530-0D7AC3D793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7" authorId="1" shapeId="0" xr:uid="{20F6C020-007F-4E40-9171-8A8BA40D7DA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7" authorId="1" shapeId="0" xr:uid="{6892B421-FBD7-4094-9AA7-9298D3ECEFF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8" authorId="1" shapeId="0" xr:uid="{CF420E7F-936F-4B16-A783-B1651A1BF63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8" authorId="1" shapeId="0" xr:uid="{0AE3C5CC-A55E-446B-B667-371238A4ECF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8" authorId="1" shapeId="0" xr:uid="{1E470AC4-466E-4EE2-A638-A148FF2B37C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8" authorId="1" shapeId="0" xr:uid="{740429F1-9B1C-40AB-8210-AF735E5164E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8" authorId="1" shapeId="0" xr:uid="{56802504-6654-4BEE-A1A4-C73B173DEE4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8" authorId="1" shapeId="0" xr:uid="{CFDEE92F-DB40-44EF-AEF9-63CF82EA37B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8" authorId="1" shapeId="0" xr:uid="{4226D5CC-EE0A-4283-BD7E-22BA4946E4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8" authorId="1" shapeId="0" xr:uid="{78044BBE-F170-4F7E-AFBD-A53C5485E0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8" authorId="1" shapeId="0" xr:uid="{C3E37A02-283A-41A2-ADBC-000C21E8779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8" authorId="1" shapeId="0" xr:uid="{2C4228DF-41CF-4454-B7FD-C239B2B980E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8" authorId="1" shapeId="0" xr:uid="{E6B5613E-B2E9-4330-B361-91A6C445D92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8" authorId="1" shapeId="0" xr:uid="{C2244EC2-79E0-4E0A-8F15-F1050A08FC8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9" authorId="1" shapeId="0" xr:uid="{E408EA1E-0E8E-4907-BD4C-EC53D57441D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9" authorId="1" shapeId="0" xr:uid="{D2240409-8A6E-4BF6-97FC-33AEB59C55C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9" authorId="1" shapeId="0" xr:uid="{55F78F1A-1485-478D-8B8D-82EF8CD081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9" authorId="1" shapeId="0" xr:uid="{59967353-5A2C-4517-89A1-F3D9E435981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9" authorId="1" shapeId="0" xr:uid="{82885F19-E57B-4495-9CF5-0A0425CB08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9" authorId="1" shapeId="0" xr:uid="{1E6F520F-916C-4787-B3B7-D87F05F1354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9" authorId="1" shapeId="0" xr:uid="{6557BEB1-A58E-440F-810A-88B57ABBF9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9" authorId="1" shapeId="0" xr:uid="{5F5ACC80-A64F-44A7-9635-44304C6FB15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9" authorId="1" shapeId="0" xr:uid="{2400FDCF-D9FD-4B63-99C8-73006FC5CE5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9" authorId="1" shapeId="0" xr:uid="{B25ADDB7-CADA-4DA8-9987-C4A6C9D1E3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9" authorId="1" shapeId="0" xr:uid="{CA3714E1-ED74-4022-A24E-2C4520C4AE5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9" authorId="1" shapeId="0" xr:uid="{E9540691-F430-4964-9F64-490D9D247E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0" authorId="1" shapeId="0" xr:uid="{EFC649CA-7AC4-497B-9FB7-A49DDA1C61C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0" authorId="1" shapeId="0" xr:uid="{001224F3-0E01-43AC-9246-814FE4DF1E5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0" authorId="1" shapeId="0" xr:uid="{0A62E653-7D31-413B-8A9A-E02A4523E3E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0" authorId="1" shapeId="0" xr:uid="{C576D239-C03E-4BAB-99E1-55C560DA4DF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0" authorId="1" shapeId="0" xr:uid="{C87DE666-5E0F-44EC-B925-9F6A812D72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0" authorId="1" shapeId="0" xr:uid="{3B9930B5-DD4A-4D0A-B32C-7EE14DD9760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0" authorId="1" shapeId="0" xr:uid="{E40D1520-8716-4D4D-A980-7F0313A6692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0" authorId="1" shapeId="0" xr:uid="{E3221365-1C54-47EF-9E4B-925086F6EEC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0" authorId="1" shapeId="0" xr:uid="{AF0E2781-AA31-4F18-8253-17EBB03914B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0" authorId="1" shapeId="0" xr:uid="{39E84E44-4E22-4989-8F72-21FE69A5824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0" authorId="1" shapeId="0" xr:uid="{5B4B530C-602B-4410-8B45-AA3D2131442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0" authorId="1" shapeId="0" xr:uid="{100D1A66-EB24-4DA9-8909-5D3A1F9579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1" authorId="1" shapeId="0" xr:uid="{D4A8A103-BF37-4648-B4FB-A1CF06231EB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1" authorId="1" shapeId="0" xr:uid="{01030FB7-92DC-4588-B823-A2D8D64DA86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1" authorId="1" shapeId="0" xr:uid="{1D3695DF-F634-4BB9-A4C2-87852D05EC2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1" authorId="1" shapeId="0" xr:uid="{27E0888C-6C8C-498B-B5A1-AF784056E00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1" authorId="1" shapeId="0" xr:uid="{9C92AC9C-056E-4A31-BC58-74EEDA52062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1" authorId="1" shapeId="0" xr:uid="{80387671-5235-4037-8E00-FA70D6B87C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1" authorId="1" shapeId="0" xr:uid="{CC9A4898-CC5D-4B2E-90A9-22CF2B8AAE4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1" authorId="1" shapeId="0" xr:uid="{507B60AB-E23D-4B3A-BF66-459024D901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1" authorId="1" shapeId="0" xr:uid="{B32F1A94-E7AA-4380-B75C-AE53568561E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1" authorId="1" shapeId="0" xr:uid="{9246CF08-95C9-47B9-B898-2FC68B8E52C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1" authorId="1" shapeId="0" xr:uid="{592CDBB1-C9B8-45B9-8547-48EF38E64B8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1" authorId="1" shapeId="0" xr:uid="{0971E201-56B7-460C-9297-AFB1F0B73FE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2" authorId="1" shapeId="0" xr:uid="{9E656988-F7A0-4FFA-9FC0-2934F0234F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2" authorId="1" shapeId="0" xr:uid="{AC472E53-F9B7-4BBE-9001-490948112BA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2" authorId="1" shapeId="0" xr:uid="{7579B4DD-F41B-4BBB-B9CB-5B0876BE7A8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2" authorId="1" shapeId="0" xr:uid="{F36A49C7-80EE-45D0-AB1D-47CE10F193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2" authorId="1" shapeId="0" xr:uid="{A26ABA8E-0D09-4D65-8F70-46881A6678A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2" authorId="1" shapeId="0" xr:uid="{59118341-C40C-4734-8A08-19EE7C41AE7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2" authorId="1" shapeId="0" xr:uid="{70565540-CC4C-4FCF-94C7-90A7C7777F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2" authorId="1" shapeId="0" xr:uid="{C995796F-ADB6-4D75-B751-BECAEE80957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2" authorId="1" shapeId="0" xr:uid="{F97E7604-8301-46E3-86CA-9513D95225A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2" authorId="1" shapeId="0" xr:uid="{899E4D7F-2E5B-45F9-84B5-FBDF1B16809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2" authorId="1" shapeId="0" xr:uid="{3051DA63-BE58-408A-89FB-753F2C1D365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2" authorId="1" shapeId="0" xr:uid="{1B3612C9-8E9A-4F87-987E-6ED9193C210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3" authorId="1" shapeId="0" xr:uid="{CFF7C2A8-1AA8-433E-81E5-0EC7CB86842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3" authorId="1" shapeId="0" xr:uid="{9CDFB036-660C-4A8A-A4D3-F1CD2E88F33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3" authorId="1" shapeId="0" xr:uid="{863ECA40-3E80-4127-962A-0B562547ABC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3" authorId="1" shapeId="0" xr:uid="{64B6D591-F78B-4EF8-B1E8-E83FD07E920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3" authorId="1" shapeId="0" xr:uid="{128619A6-FEEB-4B7F-A221-9BAFB718480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3" authorId="1" shapeId="0" xr:uid="{7C8F13CD-CC24-43C2-8DC0-0716EF4BADC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3" authorId="1" shapeId="0" xr:uid="{642735FC-AADF-4BE0-AA8B-0FD81975B68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3" authorId="1" shapeId="0" xr:uid="{14254B54-FE7E-4D89-9137-6A8A7E319D0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3" authorId="1" shapeId="0" xr:uid="{F522EE9F-5EE2-462C-B130-25D8773C07B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3" authorId="1" shapeId="0" xr:uid="{5A4FA981-4F87-4E35-BD5F-C83500FDFAE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3" authorId="1" shapeId="0" xr:uid="{B253D922-4D9B-4D35-886E-946955C7A38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3" authorId="1" shapeId="0" xr:uid="{E8E1D7E3-1DAC-429C-8CCC-3371CD7D1D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4" authorId="1" shapeId="0" xr:uid="{68686758-C5B9-4380-B1F8-627B58ED7C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4" authorId="1" shapeId="0" xr:uid="{7AFF7227-44D3-407E-A4BE-0646997EEBA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4" authorId="1" shapeId="0" xr:uid="{51C6546B-9688-4FF5-8571-DC881AA6401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4" authorId="1" shapeId="0" xr:uid="{4337012C-B92A-4DBA-91D2-2A096866CAC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4" authorId="1" shapeId="0" xr:uid="{5C245891-EAE8-4930-9661-8F6D91060C3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4" authorId="1" shapeId="0" xr:uid="{6248D697-D25A-441B-B834-D5B2CBEDFFB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4" authorId="1" shapeId="0" xr:uid="{FE3A7417-27AF-4536-9A81-F1ED5BEDF9D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4" authorId="1" shapeId="0" xr:uid="{40A016DA-141B-4AC3-80AC-BF3CAC1E5C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4" authorId="1" shapeId="0" xr:uid="{34A1D901-3DE5-44E9-B47E-00062B65588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4" authorId="1" shapeId="0" xr:uid="{92A9D74F-4B61-44FB-B692-FD92C490A25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4" authorId="1" shapeId="0" xr:uid="{23343C16-5788-4952-AF76-7E923B0C9A9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4" authorId="1" shapeId="0" xr:uid="{6A58A9A8-A1C9-4B78-83B2-00DC1B8D386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5" authorId="1" shapeId="0" xr:uid="{F33FCDB5-3FE6-406E-A08E-2946583158E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5" authorId="1" shapeId="0" xr:uid="{C0F89FEA-BFB3-419B-8122-12F0A2675B9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5" authorId="1" shapeId="0" xr:uid="{D618557D-4CF8-4E76-B219-3F5A09558C4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5" authorId="1" shapeId="0" xr:uid="{E2CEDFDB-775F-4DA3-B4CC-D9C99DBE56F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5" authorId="1" shapeId="0" xr:uid="{BB97B6A3-11B8-4588-8B64-1167E832E2F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5" authorId="1" shapeId="0" xr:uid="{0AFFE56D-3434-4297-AD25-3D5EA3E57A0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5" authorId="1" shapeId="0" xr:uid="{9865DD39-50B2-411E-A137-DD9E0F299CD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5" authorId="1" shapeId="0" xr:uid="{122E7BF3-33E9-45F5-B7C7-51D2F0B9311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5" authorId="1" shapeId="0" xr:uid="{F2D3C8A4-55AC-46D5-B69E-2F277A5174A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5" authorId="1" shapeId="0" xr:uid="{88CB7A5D-4C7F-448D-A819-BE34D23E660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5" authorId="1" shapeId="0" xr:uid="{599A2899-FDC1-452C-A229-E452717A335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5" authorId="1" shapeId="0" xr:uid="{CDAB8128-6DC1-4DAA-A2C4-DE2BE6BE7BF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6" authorId="1" shapeId="0" xr:uid="{B868E1CA-E14B-4411-9C23-61D5A3A603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6" authorId="1" shapeId="0" xr:uid="{542C6CB2-A17A-4BC6-BA45-E29546EFC76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6" authorId="1" shapeId="0" xr:uid="{6010A39E-EB4A-47EF-9F8E-8AFD270B3F7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6" authorId="1" shapeId="0" xr:uid="{93C9766F-18F0-4C3C-9BBB-BD7397E5C92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6" authorId="1" shapeId="0" xr:uid="{A6E20B05-0240-428D-BEBE-A04880F6260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6" authorId="1" shapeId="0" xr:uid="{F5A28152-F64B-4C0D-8F1A-60D8C5CA66A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6" authorId="1" shapeId="0" xr:uid="{6321A519-D668-4EE4-AF4B-26816A2EA9E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6" authorId="1" shapeId="0" xr:uid="{BAFA11B3-1337-4C44-9C64-622C225CE3A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6" authorId="1" shapeId="0" xr:uid="{6E346FA1-09FD-4738-8997-3C4DC7A6550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6" authorId="1" shapeId="0" xr:uid="{F65B888C-9E9E-470A-8217-203ADD25B2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6" authorId="1" shapeId="0" xr:uid="{1D0442A9-0466-406D-9B5C-BAB25CBA604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6" authorId="1" shapeId="0" xr:uid="{84355683-9229-4B03-A775-F0C454EB635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7" authorId="1" shapeId="0" xr:uid="{6671B044-DA3A-48BB-847F-B0114B9A785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7" authorId="1" shapeId="0" xr:uid="{40B05329-D34D-43F9-8058-7FA7FEF78B4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7" authorId="1" shapeId="0" xr:uid="{49AD8352-3A2D-49B2-88FC-231826D5BF3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7" authorId="1" shapeId="0" xr:uid="{8ABF525B-77EF-4B07-B8F5-97177291FB0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7" authorId="1" shapeId="0" xr:uid="{BD831A83-ABDB-4734-A5C4-DFA2194DC68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7" authorId="1" shapeId="0" xr:uid="{A8B71F9D-F922-4C8B-A90B-72318FAE60A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7" authorId="1" shapeId="0" xr:uid="{DFA0E1D8-3F5F-421B-853D-72F3DA77F37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7" authorId="1" shapeId="0" xr:uid="{A2284EF4-9549-4248-883D-DFA60D0CA54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7" authorId="1" shapeId="0" xr:uid="{330AD219-8479-4489-B0A8-7D681628D89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7" authorId="1" shapeId="0" xr:uid="{C3302892-B1C3-4F14-9CF3-0674E4D5F3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7" authorId="1" shapeId="0" xr:uid="{C36AA9F8-997F-4647-8770-B4D7B6D7028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7" authorId="1" shapeId="0" xr:uid="{A37CC25F-0876-4DC1-96D6-B2D415EC64C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8" authorId="1" shapeId="0" xr:uid="{C2150C64-01F2-4765-9523-74B02BFEA40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8" authorId="1" shapeId="0" xr:uid="{D0600A12-C6F8-4ECD-95CA-6F2400B589A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8" authorId="1" shapeId="0" xr:uid="{DD032995-0AD8-4B9A-BB81-CB09FCA6757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8" authorId="1" shapeId="0" xr:uid="{793FE2E9-DBA3-45C6-BF8B-CF57955BD71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8" authorId="1" shapeId="0" xr:uid="{9DF012A5-4254-4B8C-ABCE-EEACED247E8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8" authorId="1" shapeId="0" xr:uid="{9F633C65-D0F5-453B-8090-FEA8DA0DE78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8" authorId="1" shapeId="0" xr:uid="{72CBC441-9956-45F3-9DDA-FEF90009EC7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8" authorId="1" shapeId="0" xr:uid="{E15BCC2C-8172-45DB-BD9E-3C6AF956FF7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8" authorId="1" shapeId="0" xr:uid="{A370D452-8DDA-4C8F-8FA8-905F20B6CE0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8" authorId="1" shapeId="0" xr:uid="{6D8B6546-0A01-42E2-AEB9-AD6239A6953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8" authorId="1" shapeId="0" xr:uid="{17E0F8D3-7314-4024-862E-8C934D1E3DF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8" authorId="1" shapeId="0" xr:uid="{5440567E-2575-4988-B7AB-D0960FBD2DD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9" authorId="1" shapeId="0" xr:uid="{50C67DB7-85F4-40B7-B38F-BBFA868280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9" authorId="1" shapeId="0" xr:uid="{BFD9C910-4C75-408A-9EEF-27216BDCD39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9" authorId="1" shapeId="0" xr:uid="{900A8155-43EA-4AED-A50F-5C81BEE1117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9" authorId="1" shapeId="0" xr:uid="{E4348CBE-988F-47AF-BECC-142AD51356B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9" authorId="1" shapeId="0" xr:uid="{B2DDE1BF-550E-4D52-BABD-F78290C1158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9" authorId="1" shapeId="0" xr:uid="{9E674990-1D0D-4CF6-B72D-557AC3501E2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9" authorId="1" shapeId="0" xr:uid="{3D5F44D7-4562-40B4-A933-70C94B608B4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9" authorId="1" shapeId="0" xr:uid="{EFD1DEC2-727A-4F30-9448-126D5C104AA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9" authorId="1" shapeId="0" xr:uid="{33CAC259-1ECB-47A8-895E-3314E0D4CE1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9" authorId="1" shapeId="0" xr:uid="{23FBD735-BC36-4E12-916A-2D0061E4061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9" authorId="1" shapeId="0" xr:uid="{3A5E43FC-5B1F-4B35-B1F6-AF7FA7C40D4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9" authorId="1" shapeId="0" xr:uid="{40EA56BE-DB81-4EBC-B2D2-D63AE5AD328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0" authorId="1" shapeId="0" xr:uid="{FE8D49AC-5B3B-43C1-B193-6320DE110F5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0" authorId="1" shapeId="0" xr:uid="{61632AF8-3271-4E86-8A57-214CDB0F390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0" authorId="1" shapeId="0" xr:uid="{6AF16557-90FD-44C2-AA8C-CF25F8A935B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30" authorId="1" shapeId="0" xr:uid="{EDF7235C-3518-4463-A9F5-DFD57CBD24F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30" authorId="1" shapeId="0" xr:uid="{4462295F-425F-43DB-9B7C-3913864EBF5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30" authorId="1" shapeId="0" xr:uid="{347CAF2B-2E72-48C6-B1A1-14FB636799B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0" authorId="1" shapeId="0" xr:uid="{9C21EFF9-DFD5-4C47-96D0-68F4F17DFE2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0" authorId="1" shapeId="0" xr:uid="{F487F782-3EB8-4E1F-84D4-C712E33E258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0" authorId="1" shapeId="0" xr:uid="{30A8521E-3782-42F7-9198-71EBCBC1B68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0" authorId="1" shapeId="0" xr:uid="{8013CCCF-2876-4D8B-8754-17A86BD198F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30" authorId="1" shapeId="0" xr:uid="{54D5209C-0052-4EEE-A8D9-A8ADDC00C5D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30" authorId="1" shapeId="0" xr:uid="{5C45DDDE-3099-44D8-94E8-238CADB3F37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1" authorId="1" shapeId="0" xr:uid="{2D64DCE7-1120-463C-B59E-C2ADC0EC4D7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1" authorId="1" shapeId="0" xr:uid="{BC30B95E-61E8-4CB6-837A-5D472CE6443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1" authorId="1" shapeId="0" xr:uid="{4A7901A4-C5B1-4305-9228-B394D482B28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31" authorId="1" shapeId="0" xr:uid="{1D1A1344-2703-4384-828E-C6E068CB53D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31" authorId="1" shapeId="0" xr:uid="{6EBFF452-15C0-4DFA-974D-C288E7CE53B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31" authorId="1" shapeId="0" xr:uid="{B22864A2-CEC3-40AF-855D-E44E4D2BC56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1" authorId="1" shapeId="0" xr:uid="{E3DA7ADD-1057-4A52-90DF-86E866EE5E7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1" authorId="1" shapeId="0" xr:uid="{7718BB8B-52F4-4C21-89F1-32DAE292718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1" authorId="1" shapeId="0" xr:uid="{35B40B3D-13E3-4B15-80ED-F105CBBAC52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1" authorId="1" shapeId="0" xr:uid="{4DF3F42F-AC84-419B-ABEF-AF717892EC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31" authorId="1" shapeId="0" xr:uid="{018BC8E4-6E45-4614-9601-26FFB213257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31" authorId="1" shapeId="0" xr:uid="{7E3102D8-390D-4BA5-B811-B2520C2A6E1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2" authorId="1" shapeId="0" xr:uid="{FA904D17-CD60-43CB-A1BD-0AAF1F2762F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2" authorId="1" shapeId="0" xr:uid="{9A06E7C8-EA7B-4E90-99BD-698271DC1CC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2" authorId="1" shapeId="0" xr:uid="{F91092F7-FE61-4D3D-8126-5011C4F3A44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32" authorId="1" shapeId="0" xr:uid="{793EA567-7CAE-40B5-AFD0-2BAF6B14A29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32" authorId="1" shapeId="0" xr:uid="{B8B9822F-DFDE-49F3-A824-1E6A060C059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32" authorId="1" shapeId="0" xr:uid="{9D959F7B-65E0-4726-9B9B-D1A52CB5E4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2" authorId="1" shapeId="0" xr:uid="{A807F475-D79C-4D69-A94D-9B9A8ED0E06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2" authorId="1" shapeId="0" xr:uid="{E868B2BD-B5EC-4441-9666-F5F9CAD090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2" authorId="1" shapeId="0" xr:uid="{39FF7C61-E6E5-49C6-8878-5FCB7382217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2" authorId="1" shapeId="0" xr:uid="{467B7A9B-5CCD-4AB7-97B2-978B51C9C37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32" authorId="1" shapeId="0" xr:uid="{3FFF251F-3B57-401F-91A0-94F9FE77526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32" authorId="1" shapeId="0" xr:uid="{5A4592AE-D769-4242-A255-AB53B89A0B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3" authorId="1" shapeId="0" xr:uid="{47FB4D40-DE30-4EC6-AE5B-0D845A9A589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3" authorId="1" shapeId="0" xr:uid="{4A4F9DF8-BE7E-42C2-8124-409DED21637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3" authorId="1" shapeId="0" xr:uid="{F06E014F-FA78-4C46-A4A0-5C18D29917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33" authorId="1" shapeId="0" xr:uid="{8695534A-2FA0-480B-A5C1-CAF193017D8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33" authorId="1" shapeId="0" xr:uid="{0726E0CD-F5DA-42DE-9403-33CF8EA70AF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33" authorId="1" shapeId="0" xr:uid="{D3EAC014-7609-493C-BE17-3B23D4FF86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3" authorId="1" shapeId="0" xr:uid="{4E43D817-0712-427B-95BD-1C242C1B841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3" authorId="1" shapeId="0" xr:uid="{26FB49A9-5EDA-4457-A99E-56FEB6F59CB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3" authorId="1" shapeId="0" xr:uid="{D605B030-7665-4016-8F0A-09744139314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3" authorId="1" shapeId="0" xr:uid="{320C370C-BD96-44F7-B74C-3A2E3818A9A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33" authorId="1" shapeId="0" xr:uid="{47174CEE-3630-42E6-BE36-2CD0BC359E1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33" authorId="1" shapeId="0" xr:uid="{57CBA8A2-0356-46AA-802F-AFCF2D635E0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4" authorId="1" shapeId="0" xr:uid="{965B0FA3-CBB5-4FEA-B276-4977F930B86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4" authorId="1" shapeId="0" xr:uid="{94522427-C32C-4779-A802-D7E3C27FC70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4" authorId="1" shapeId="0" xr:uid="{18FC475D-9ED1-406F-B271-3EEE5B3B531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34" authorId="1" shapeId="0" xr:uid="{1BD921E0-2E07-4D2C-A974-7ACCF85694C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34" authorId="1" shapeId="0" xr:uid="{76B79CFD-9917-48BA-BCCE-77FF27E1689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34" authorId="1" shapeId="0" xr:uid="{E00ED8EA-04EF-45AE-A3A6-A077598BAB9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4" authorId="1" shapeId="0" xr:uid="{406FB213-2BEC-448A-8F67-4B02F15064B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4" authorId="1" shapeId="0" xr:uid="{967DBD17-A297-4F35-87ED-3F8A625AEE8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4" authorId="1" shapeId="0" xr:uid="{B9887470-8D1D-4B1B-BF6E-EFF5C73D13C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4" authorId="1" shapeId="0" xr:uid="{45C9224B-E7CF-4F70-ACD7-089E89D7D9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34" authorId="1" shapeId="0" xr:uid="{C100B6C7-97CA-4FF1-A8E2-B7959EDE947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34" authorId="1" shapeId="0" xr:uid="{FD63EA72-6212-4407-AB4D-FC5B5E11D5D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5" authorId="1" shapeId="0" xr:uid="{172D9BDC-A9FC-46E5-81EE-F16CE23959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5" authorId="1" shapeId="0" xr:uid="{17A63E80-3FF7-4AE9-A834-77A0F436BE2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5" authorId="1" shapeId="0" xr:uid="{4A4A944C-C389-4EFB-84A0-20574891200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35" authorId="1" shapeId="0" xr:uid="{074F80F9-5454-413F-86A9-074159A929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35" authorId="1" shapeId="0" xr:uid="{A136D260-ECBC-4261-BE12-A13815B56C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35" authorId="1" shapeId="0" xr:uid="{ED703D88-9519-483F-AA4D-D82A8C54AAC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5" authorId="1" shapeId="0" xr:uid="{14613586-66C0-4EFC-9013-F9B9035E668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5" authorId="1" shapeId="0" xr:uid="{73CDED47-8A2D-47E5-825D-9F54FB3808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5" authorId="1" shapeId="0" xr:uid="{F99021CB-FB15-466B-94F5-DDC92E88057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5" authorId="1" shapeId="0" xr:uid="{F32567A5-4322-4D90-ACC0-64AE0D9BD10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35" authorId="1" shapeId="0" xr:uid="{4EEF2750-D89D-4E3B-BE19-727DA8FB04A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35" authorId="1" shapeId="0" xr:uid="{AE0B253A-D100-4F60-8ECD-5006BBA2258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6" authorId="1" shapeId="0" xr:uid="{FB550EAD-BF7F-416B-9B8B-14F7716925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6" authorId="1" shapeId="0" xr:uid="{D89BFD7A-DCD7-47AB-83DB-F10D6E28672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6" authorId="1" shapeId="0" xr:uid="{EA119EED-7877-488B-9FF7-B0AFAC92471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36" authorId="1" shapeId="0" xr:uid="{3FD0C974-59E4-4E9B-A547-BF7421E3191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36" authorId="1" shapeId="0" xr:uid="{CED528C9-CD57-4383-8152-923C8B2E978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36" authorId="1" shapeId="0" xr:uid="{A6D84551-9E59-487B-A968-F7E1E487DF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6" authorId="1" shapeId="0" xr:uid="{2B049155-ABE2-4327-8B31-2F538A329C5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6" authorId="1" shapeId="0" xr:uid="{C5609627-944F-4FA1-97DB-98BBD5C5831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6" authorId="1" shapeId="0" xr:uid="{C82F0D72-8688-4C8E-AEBD-C9772638B2E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6" authorId="1" shapeId="0" xr:uid="{74DB624D-7E12-42AC-B494-30CB5B344CA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36" authorId="1" shapeId="0" xr:uid="{17B2E5E4-E12B-46A7-B17D-A444C127E88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36" authorId="1" shapeId="0" xr:uid="{EDC2E284-5CE1-423E-847E-3BF0572A867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7" authorId="1" shapeId="0" xr:uid="{5EAD3663-D956-42A9-BB82-FAEEA2E05CB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7" authorId="1" shapeId="0" xr:uid="{78D71ED8-9485-4546-8769-B4E28F9B8B2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7" authorId="1" shapeId="0" xr:uid="{B0794FCD-5624-4EC1-BA08-3B70D28648B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37" authorId="1" shapeId="0" xr:uid="{ADB429BE-7BD9-438F-9C62-6E466D90C89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37" authorId="1" shapeId="0" xr:uid="{2DF54680-8632-4FBA-8F7A-E0274E99FE1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37" authorId="1" shapeId="0" xr:uid="{4406AA78-DD67-44AD-B78A-ABC6ADA48D2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7" authorId="1" shapeId="0" xr:uid="{497DF93A-61E0-4CCD-93E0-6B61A5AD50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7" authorId="1" shapeId="0" xr:uid="{CC0A3C3A-258A-498E-9451-FC668BD08B2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7" authorId="1" shapeId="0" xr:uid="{32435B9E-2581-442A-95DF-8F23B1C3EAB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7" authorId="1" shapeId="0" xr:uid="{BA0B687A-5E04-4FCF-A087-656C7C4E1D0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37" authorId="1" shapeId="0" xr:uid="{BC2D09C1-77D7-4784-BCBC-0857A1D45E4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37" authorId="1" shapeId="0" xr:uid="{FDA896AE-1951-4628-8556-775EF22233E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41" authorId="1" shapeId="0" xr:uid="{FD859425-1147-41EE-85E6-2E1FE3877DB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41" authorId="1" shapeId="0" xr:uid="{C2B61653-BE5B-491C-B35D-40B02A6073B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41" authorId="1" shapeId="0" xr:uid="{E8DBD547-4155-42FF-AAA5-4C3F526AA8F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41" authorId="1" shapeId="0" xr:uid="{A9FC1F2A-7557-40C2-B051-BCAFE2CCD5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41" authorId="1" shapeId="0" xr:uid="{512F331C-8BD9-4692-B85D-70AE9631568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41" authorId="1" shapeId="0" xr:uid="{1C8070F6-95C6-4BAE-9780-269422B6C78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41" authorId="1" shapeId="0" xr:uid="{ED992773-44F1-4614-BD16-08B65B29CE6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41" authorId="1" shapeId="0" xr:uid="{EE52412F-8EC8-4BE4-AAF0-153937FED2E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41" authorId="1" shapeId="0" xr:uid="{BC516D24-3ECE-4277-81B1-0C72675CF52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41" authorId="1" shapeId="0" xr:uid="{AE895632-43A0-4DDC-A201-CB52B7C11F0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41" authorId="1" shapeId="0" xr:uid="{2560BAF5-21EF-4E08-97EA-95D22B063F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41" authorId="1" shapeId="0" xr:uid="{1C3EC96D-33BB-4904-86D0-0CD37E0F5D9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45" authorId="1" shapeId="0" xr:uid="{DD8B8508-A1C6-4650-9319-244717F722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45" authorId="1" shapeId="0" xr:uid="{99060D82-DE8C-442B-BBEF-92F53E6E7E3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45" authorId="1" shapeId="0" xr:uid="{4261C77C-759F-4738-B3A1-B8F505BD75B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45" authorId="1" shapeId="0" xr:uid="{8C15EAAD-F804-4D20-972E-B70F906A1FD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45" authorId="1" shapeId="0" xr:uid="{E9F857EC-A216-4AF5-8E18-17F35C48F90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45" authorId="1" shapeId="0" xr:uid="{78CA9A06-46B1-450A-BFD9-1F0775DB3AB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45" authorId="1" shapeId="0" xr:uid="{7205F5B5-5FCF-4FA3-8588-231B370F2B6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45" authorId="1" shapeId="0" xr:uid="{E9D3EC0C-493B-450E-9A45-C8A86E68080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45" authorId="1" shapeId="0" xr:uid="{B2CCAA5E-BBC0-411C-B2DB-2A62F927362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45" authorId="1" shapeId="0" xr:uid="{2CE47402-509D-49B5-9413-1907905088A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45" authorId="1" shapeId="0" xr:uid="{D0BFB7B0-C739-4A78-AC5B-C7728FB1190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45" authorId="1" shapeId="0" xr:uid="{52BD9221-40CC-422C-BAAE-DCEBCB75BA2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46" authorId="1" shapeId="0" xr:uid="{1834F4D8-809B-4F8C-8BB5-0A04DE4747E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46" authorId="1" shapeId="0" xr:uid="{8EECBBE8-0560-4B2C-A2E7-BFEBB259413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46" authorId="1" shapeId="0" xr:uid="{A5578C6D-12B9-4750-A885-1E5F0C2A398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46" authorId="1" shapeId="0" xr:uid="{15AF77BB-2814-4935-854E-3F03DE25873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46" authorId="1" shapeId="0" xr:uid="{BFA7746A-56C9-414F-A90A-09A3F6BD8D6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46" authorId="1" shapeId="0" xr:uid="{888CE342-7ED1-43C9-9886-4F5DA36D539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46" authorId="1" shapeId="0" xr:uid="{F4B9540D-8EC9-4CCD-A8C2-C6A972E94AD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46" authorId="1" shapeId="0" xr:uid="{C06076B6-1787-4927-BFC8-1ACD2714506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46" authorId="1" shapeId="0" xr:uid="{FFC41A0E-1BC5-4EBF-8555-5CED01E7EC0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46" authorId="1" shapeId="0" xr:uid="{C0BFFF9B-11EB-40FA-B023-510C5DF8DC3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46" authorId="1" shapeId="0" xr:uid="{F328CCE3-4F93-48E8-8D4D-409DE7636B6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46" authorId="1" shapeId="0" xr:uid="{FE9EF76F-753A-400C-A4BF-24F15821798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47" authorId="1" shapeId="0" xr:uid="{E7358F29-2FF8-4D8E-A6DD-D20100F8B1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47" authorId="1" shapeId="0" xr:uid="{15C7C8D5-468F-4148-BDE8-6321A171245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47" authorId="1" shapeId="0" xr:uid="{7467D8F5-FC0B-47A8-BC91-C6B1682CEDE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47" authorId="1" shapeId="0" xr:uid="{2271C938-9F45-47C6-B068-547AA2D30A8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47" authorId="1" shapeId="0" xr:uid="{4C68848C-BFDD-4944-8297-BD42796E958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47" authorId="1" shapeId="0" xr:uid="{2644A8CC-89C5-4D1B-A2C1-FDBB171F12E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47" authorId="1" shapeId="0" xr:uid="{403A56C6-D96E-4A4A-9E9A-44316959A20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47" authorId="1" shapeId="0" xr:uid="{CE88C915-6767-4068-9C07-6012BCB303C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47" authorId="1" shapeId="0" xr:uid="{53AC24A0-93F0-45DC-90FC-CD42B7F98B9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47" authorId="1" shapeId="0" xr:uid="{72FAD982-C5FE-476F-B66E-9A799E1D9E1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47" authorId="1" shapeId="0" xr:uid="{4A008DF4-CDF4-4DB2-93CE-AB34C31139F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47" authorId="1" shapeId="0" xr:uid="{2AAC9B9C-4083-4E11-AB4A-5207D97D47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48" authorId="1" shapeId="0" xr:uid="{98CD082C-752B-4E34-9E9B-B14CA7DC48D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48" authorId="1" shapeId="0" xr:uid="{C3BEE866-A9C3-4503-BDD3-6EC1BF91782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48" authorId="1" shapeId="0" xr:uid="{470C29CF-7D48-4A2E-8C6D-747DF826865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48" authorId="1" shapeId="0" xr:uid="{0F5F68D6-71C6-41E5-A525-31E44434900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48" authorId="1" shapeId="0" xr:uid="{5AAE5628-E638-4220-AF1A-5751CF24A3D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48" authorId="1" shapeId="0" xr:uid="{7D04B6CD-B6DF-4344-93E5-69A007036EF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48" authorId="1" shapeId="0" xr:uid="{49BBC054-00EF-4390-87CE-F5153382761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48" authorId="1" shapeId="0" xr:uid="{214A4A4E-F292-4BF5-B903-1A369D80DEB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48" authorId="1" shapeId="0" xr:uid="{5C6A9C00-1C70-45DE-8F55-E0A180FBE6A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48" authorId="1" shapeId="0" xr:uid="{4682AD67-58CA-43D6-95B2-7D1DD074905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48" authorId="1" shapeId="0" xr:uid="{707583AB-24B6-45EC-9FE3-4EB487683E8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48" authorId="1" shapeId="0" xr:uid="{FCFC2709-B64C-4A71-90EB-C6492334B55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49" authorId="1" shapeId="0" xr:uid="{AD757657-B3A3-4960-B167-5330E6A3327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49" authorId="1" shapeId="0" xr:uid="{2D65B1E4-CC51-4B30-B305-AB38374B5F5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49" authorId="1" shapeId="0" xr:uid="{C21EDECF-E600-4299-A9ED-B8B6C25EE06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49" authorId="1" shapeId="0" xr:uid="{DE047385-C438-4B59-9CC2-3D7464F038F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49" authorId="1" shapeId="0" xr:uid="{F7388BA7-2EAE-43BB-830F-3EE4B40E51C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49" authorId="1" shapeId="0" xr:uid="{99582212-B6B1-47C8-8A51-B573DFFE242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49" authorId="1" shapeId="0" xr:uid="{262EE629-6952-4B34-8E98-D6F5BB1DEA3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49" authorId="1" shapeId="0" xr:uid="{34C86390-8982-4CD5-861E-3E3596ABB2F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49" authorId="1" shapeId="0" xr:uid="{2A7B56A7-90AC-4126-9559-72D4DBBA0DB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49" authorId="1" shapeId="0" xr:uid="{554C6DC1-55AF-47BA-814B-E553433F93B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49" authorId="1" shapeId="0" xr:uid="{13EF804C-49FC-4C81-B34D-4C0500C37A9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49" authorId="1" shapeId="0" xr:uid="{C702499C-C73B-468A-A0F2-87225FB8BE5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50" authorId="1" shapeId="0" xr:uid="{ADBAB2DD-58D0-4D6B-8E30-56148ECC0D7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50" authorId="1" shapeId="0" xr:uid="{420261B2-B793-4362-ABB3-7E244D825F8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50" authorId="1" shapeId="0" xr:uid="{877517F7-60F3-44C9-9BFE-553876A56D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50" authorId="1" shapeId="0" xr:uid="{D05241AF-DCFC-4E16-BE95-0A9FB207CF0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50" authorId="1" shapeId="0" xr:uid="{F200935A-F3F5-4E28-BCAE-0FC569F46E0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50" authorId="1" shapeId="0" xr:uid="{C3A44BF7-1181-4295-8911-91391FAF155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50" authorId="1" shapeId="0" xr:uid="{445EEF97-8249-4368-91CF-98E85475794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50" authorId="1" shapeId="0" xr:uid="{9F5D0B4B-8F8E-4DB5-B105-314CB1BF43B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50" authorId="1" shapeId="0" xr:uid="{3438D881-479B-4060-9FA9-ED806624B9D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50" authorId="1" shapeId="0" xr:uid="{8B6B6D48-98F2-4927-96FC-C73F7D43817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50" authorId="1" shapeId="0" xr:uid="{EE8C1036-71B5-4F7D-968D-6F37804F084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50" authorId="1" shapeId="0" xr:uid="{480AAE71-4440-4E50-A3BD-FD6D2F219FC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51" authorId="1" shapeId="0" xr:uid="{5BC637FE-8BAF-4EFD-B5A3-475170C5022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51" authorId="1" shapeId="0" xr:uid="{A99B41EF-3EEB-49D6-BACB-4EDC199C63D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51" authorId="1" shapeId="0" xr:uid="{7412E5A7-C707-4DA8-94E6-71A374AAEB9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51" authorId="1" shapeId="0" xr:uid="{73E555F8-5CA9-439B-B5B9-04C2EC7E529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51" authorId="1" shapeId="0" xr:uid="{A76E1DEB-7037-47AA-A0B5-A413A6B2373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51" authorId="1" shapeId="0" xr:uid="{69A57B90-C35C-4E3C-83F3-FC362DB4362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51" authorId="1" shapeId="0" xr:uid="{1F658910-A2A9-4A8C-94BE-9951EDC1ABD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51" authorId="1" shapeId="0" xr:uid="{0FDFB16C-4E96-4A4A-A582-5BA8DCD5D6E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51" authorId="1" shapeId="0" xr:uid="{24BCA94D-9DE0-42B4-9BD4-D75FCCA984E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51" authorId="1" shapeId="0" xr:uid="{3511642F-FE43-4444-A9C4-F846B923C0B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51" authorId="1" shapeId="0" xr:uid="{E0A83923-D7B0-4EBE-ACBB-A441DE92622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51" authorId="1" shapeId="0" xr:uid="{1E87C25A-62E9-4AA1-8C8A-7EB994CE577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52" authorId="1" shapeId="0" xr:uid="{9DBD436F-5E47-4F1E-86D6-D2D4E262DD3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52" authorId="1" shapeId="0" xr:uid="{EB16FA91-2BDE-4CD5-BF8B-F0A89B7C4AB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52" authorId="1" shapeId="0" xr:uid="{C39AB58F-FDEB-4891-B01A-0318362525B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52" authorId="1" shapeId="0" xr:uid="{B29BEC0F-8156-4676-BFAE-34B70780241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52" authorId="1" shapeId="0" xr:uid="{23BA0BD8-8A6C-41BB-8157-3D5A1CE9839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52" authorId="1" shapeId="0" xr:uid="{57A264CF-A445-4B54-98F4-A528DB614FE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52" authorId="1" shapeId="0" xr:uid="{18C35C84-246E-4236-8116-203D23EF175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52" authorId="1" shapeId="0" xr:uid="{63FBE5E3-48AC-4914-A449-FDE619B4D8D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52" authorId="1" shapeId="0" xr:uid="{E9FFA913-AC5B-4CEC-8A76-BE1BFD45EA7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52" authorId="1" shapeId="0" xr:uid="{45D28E21-C29C-4639-B273-BED234B8B45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52" authorId="1" shapeId="0" xr:uid="{C92D77F1-3271-4C1C-A3A7-D238DE0E822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52" authorId="1" shapeId="0" xr:uid="{884229B2-42CA-4F03-ADFC-67A314D48E2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53" authorId="1" shapeId="0" xr:uid="{2415A140-4CFB-422B-A338-1D128C0D7FD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53" authorId="1" shapeId="0" xr:uid="{68B2E0C9-9999-42A3-9A96-67182EE6239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53" authorId="1" shapeId="0" xr:uid="{67399113-2EAE-4557-93B9-0021A8860AB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53" authorId="1" shapeId="0" xr:uid="{25AC4F3E-DAF1-4AD1-AC03-F641346EEF5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53" authorId="1" shapeId="0" xr:uid="{58F7EDEF-64CA-47DB-BAF2-713A6E8DDB7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53" authorId="1" shapeId="0" xr:uid="{733A2C2D-2E46-4F08-9A8D-6DC96ED8387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53" authorId="1" shapeId="0" xr:uid="{0623DE9F-A6D9-409A-83B7-DC4B202E4D1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53" authorId="1" shapeId="0" xr:uid="{68C21B5D-646A-4F75-8F35-A4F4883C211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53" authorId="1" shapeId="0" xr:uid="{CA821824-2D72-4088-8A5E-32BD15A8035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53" authorId="1" shapeId="0" xr:uid="{E75B82FC-0D89-4B0D-BEBB-D6DEE99B5D8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53" authorId="1" shapeId="0" xr:uid="{E52CAF68-42F1-43B2-B1AC-C1B2335DB40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53" authorId="1" shapeId="0" xr:uid="{BB50895F-2820-47C8-A3B1-4503E8A0BE6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54" authorId="1" shapeId="0" xr:uid="{797592E0-9BD3-4E42-A2F9-AFFBE2B67B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54" authorId="1" shapeId="0" xr:uid="{BDE63D9E-4F08-4888-8F30-4B6F8AF447E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54" authorId="1" shapeId="0" xr:uid="{1A9A7215-C4A0-4E7A-892A-4B6A6700D85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54" authorId="1" shapeId="0" xr:uid="{40D02726-43AF-477A-A99D-5EF8AA6998F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54" authorId="1" shapeId="0" xr:uid="{19303F7C-0109-4C2B-8D39-3FC092108CB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54" authorId="1" shapeId="0" xr:uid="{5D90E281-B181-4FCA-BA79-A63C559575B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54" authorId="1" shapeId="0" xr:uid="{3DBB5B5B-91A5-4B55-B828-2EC7CBFDFDE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54" authorId="1" shapeId="0" xr:uid="{772B8C79-572B-4E99-ABA5-A703A1AF2C6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54" authorId="1" shapeId="0" xr:uid="{639BE08B-DFDE-4684-B4CF-964ECB8EEC7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54" authorId="1" shapeId="0" xr:uid="{56054982-701C-43DD-B451-2BC909622A5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54" authorId="1" shapeId="0" xr:uid="{8C50AA5E-4B71-4AD5-A92A-8D483F8FF83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54" authorId="1" shapeId="0" xr:uid="{94D071B6-39BA-49DC-8625-A30F456F36E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55" authorId="1" shapeId="0" xr:uid="{DF474E4E-CE15-4AD6-9EA2-8D9953CCE4A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55" authorId="1" shapeId="0" xr:uid="{5C989836-B6F4-43E7-B0CA-DB52BDB0BAA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55" authorId="1" shapeId="0" xr:uid="{8FAB9365-A3AE-4D36-AFEF-65413F4013D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55" authorId="1" shapeId="0" xr:uid="{56F0B435-7044-475F-9A90-50C4B7D1655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55" authorId="1" shapeId="0" xr:uid="{28575E65-79B6-498C-9E7B-EB1235D1482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55" authorId="1" shapeId="0" xr:uid="{D584A784-88E0-43F6-AA0C-98CC7671E61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55" authorId="1" shapeId="0" xr:uid="{BD7A93F9-4996-4BF9-9BF0-0F0DE96D423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55" authorId="1" shapeId="0" xr:uid="{F5C6C503-D78A-4254-98F0-8BC1ACC878D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55" authorId="1" shapeId="0" xr:uid="{C76E80E8-9892-49CC-B5CB-326C218BA9A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55" authorId="1" shapeId="0" xr:uid="{32A77090-241E-49B1-A240-31010CAE55E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55" authorId="1" shapeId="0" xr:uid="{DB1D4765-B9E8-4A28-BCF1-2C3F61A081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55" authorId="1" shapeId="0" xr:uid="{A8FBDC2D-4DF4-498B-97E2-EB93D486AB8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56" authorId="1" shapeId="0" xr:uid="{51BD9BA1-B328-4F23-A874-23E935A4E5B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56" authorId="1" shapeId="0" xr:uid="{1151988F-18A2-4478-9454-2C2E0FCF44F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56" authorId="1" shapeId="0" xr:uid="{22771402-3A24-414D-9257-0058AD7D93E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56" authorId="1" shapeId="0" xr:uid="{6D4B2D79-A011-4702-8EB2-50DA7BF3EE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56" authorId="1" shapeId="0" xr:uid="{88817A26-E570-4693-9843-981CDC41DFA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56" authorId="1" shapeId="0" xr:uid="{FD2E4210-4FEB-4230-978B-347F216288D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56" authorId="1" shapeId="0" xr:uid="{38CEBF2F-341A-41D0-806D-D7AA4C8A852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56" authorId="1" shapeId="0" xr:uid="{8CE20AB7-6C21-4BD5-A4D9-49DF50EEF38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56" authorId="1" shapeId="0" xr:uid="{7ED81338-6460-466F-B907-9BC8ECD94D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56" authorId="1" shapeId="0" xr:uid="{81BA8C94-9137-4629-A280-5EBB97DB928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56" authorId="1" shapeId="0" xr:uid="{E7C4B8E2-3ABC-42B0-95C5-33F4BE03BDC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56" authorId="1" shapeId="0" xr:uid="{EA5B3ABB-85B2-45DF-BB94-3E13CD3F73B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57" authorId="1" shapeId="0" xr:uid="{E044D559-3944-40E8-9B06-09F93BD0CB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57" authorId="1" shapeId="0" xr:uid="{5A9BA5C5-8FED-453B-AD44-193F2DDD65B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57" authorId="1" shapeId="0" xr:uid="{443BC51F-E102-4F97-A2EF-634E885C51E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57" authorId="1" shapeId="0" xr:uid="{C4C1D0D1-051D-4667-8567-2BDC057C2AC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57" authorId="1" shapeId="0" xr:uid="{AC49163B-FEA0-4E7A-A3BA-209F7619B5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57" authorId="1" shapeId="0" xr:uid="{B94F6568-D611-4A2A-82FA-76897AC91B8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57" authorId="1" shapeId="0" xr:uid="{CE1560ED-B125-4546-B9E1-A88CA435D4E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57" authorId="1" shapeId="0" xr:uid="{57B3F7A5-5AB4-4F63-ABA4-3008F239449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57" authorId="1" shapeId="0" xr:uid="{BE7C2EA4-1989-4C45-A66D-C5D66B801D0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57" authorId="1" shapeId="0" xr:uid="{4120762E-60A8-4CD2-8A07-D941F501875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57" authorId="1" shapeId="0" xr:uid="{62485074-8EC9-416B-9D25-462B9924A95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57" authorId="1" shapeId="0" xr:uid="{426B97F8-2437-493E-814A-956D53C90A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58" authorId="1" shapeId="0" xr:uid="{E3B8604E-90AA-4560-8F96-D49632CAF1E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58" authorId="1" shapeId="0" xr:uid="{0996957F-2C7E-43DA-9D22-5EA15F39E1E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58" authorId="1" shapeId="0" xr:uid="{7020FEAC-3FBE-47BD-95E1-A294708CB30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58" authorId="1" shapeId="0" xr:uid="{2B79E517-6AD7-4C46-AFA0-94BE5484B5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58" authorId="1" shapeId="0" xr:uid="{3A75BFE9-D1CC-4FA7-AD19-CF076C81005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58" authorId="1" shapeId="0" xr:uid="{FF10D952-24F5-47B0-A441-85A13CD0D11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58" authorId="1" shapeId="0" xr:uid="{5BECB9D5-C082-4A96-BBA5-D23A832E8F0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58" authorId="1" shapeId="0" xr:uid="{0963F03D-779E-4488-9959-3CDF733A25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58" authorId="1" shapeId="0" xr:uid="{801D0ED9-DF46-4D6C-BBC8-24E0421917A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58" authorId="1" shapeId="0" xr:uid="{F591E122-D639-4B62-B182-51807F1B7FE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58" authorId="1" shapeId="0" xr:uid="{B3BE0324-BF0F-4B7E-8B7E-11E9C4FA8E9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58" authorId="1" shapeId="0" xr:uid="{F5ED6942-EF72-4361-B2C5-4D4977413F2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59" authorId="1" shapeId="0" xr:uid="{4D75753C-DDED-4BCF-840D-68FF75C05A5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59" authorId="1" shapeId="0" xr:uid="{DF10E1E6-C58D-4382-8E2D-73371F91BB2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59" authorId="1" shapeId="0" xr:uid="{F86065CA-1525-4C8D-8E99-39A6F4BF872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59" authorId="1" shapeId="0" xr:uid="{1EA40E8E-00B4-4AB6-8B05-5991A27DB46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59" authorId="1" shapeId="0" xr:uid="{E7D196AB-2C9F-4708-BE8E-C4DCD4EB69A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59" authorId="1" shapeId="0" xr:uid="{01997E5C-5D00-4FAC-A3AB-39DEC3C4D78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59" authorId="1" shapeId="0" xr:uid="{DA63CD1B-C143-4A1C-81DB-7BF63C028B1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59" authorId="1" shapeId="0" xr:uid="{AD01D8DD-58ED-472A-A617-AEB38DF2B38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59" authorId="1" shapeId="0" xr:uid="{FC71D31C-AB8E-499A-9319-1B14FE05573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59" authorId="1" shapeId="0" xr:uid="{81666936-7C4A-4095-A14C-C2958F6664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59" authorId="1" shapeId="0" xr:uid="{64F83513-D57E-4299-88EC-E9DCC1AA82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59" authorId="1" shapeId="0" xr:uid="{924E45D9-6346-4942-91D2-246F295C601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60" authorId="1" shapeId="0" xr:uid="{81EEBE82-86E8-4DAC-885B-083014DC01C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60" authorId="1" shapeId="0" xr:uid="{D7378485-ED97-462A-BE84-49310434B8F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60" authorId="1" shapeId="0" xr:uid="{ABEDBD84-B1D9-4639-B009-953F48B7B0D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60" authorId="1" shapeId="0" xr:uid="{D408190B-C017-47CB-B687-F6068A4BB08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60" authorId="1" shapeId="0" xr:uid="{C7E3617F-3503-4DD8-8868-7C066454F1A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60" authorId="1" shapeId="0" xr:uid="{234134D7-B212-4383-9EB9-633ABF2081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60" authorId="1" shapeId="0" xr:uid="{05176484-1191-4A64-991C-90652462B90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60" authorId="1" shapeId="0" xr:uid="{B99ABE15-B4AA-432E-8D2C-B5C27D0720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60" authorId="1" shapeId="0" xr:uid="{EEC9A394-1947-46B3-82A8-B69BE3C59E4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60" authorId="1" shapeId="0" xr:uid="{AA69555D-A812-4871-A0C4-01AC55C7D9B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60" authorId="1" shapeId="0" xr:uid="{185D0A05-3A19-4319-A9DE-5D47A52FC3C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60" authorId="1" shapeId="0" xr:uid="{B0B96757-BE3F-4D91-83B0-454F34EBEB3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61" authorId="1" shapeId="0" xr:uid="{09E9118F-D5EF-4EB4-B491-663201A26D9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61" authorId="1" shapeId="0" xr:uid="{0AAB93A8-6F43-4714-B577-A38532BAA67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61" authorId="1" shapeId="0" xr:uid="{30A78B68-55A6-4EEB-BC58-258256D9B31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61" authorId="1" shapeId="0" xr:uid="{02C86965-73CF-4CF4-9FD4-1EF3886F84B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61" authorId="1" shapeId="0" xr:uid="{8E4E000C-5328-459E-8A57-9C48D658611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61" authorId="1" shapeId="0" xr:uid="{4224FF9A-C2F5-4DCB-AA7A-5B441ED7ED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61" authorId="1" shapeId="0" xr:uid="{81165446-4FE2-4285-987A-6B64CB8D0A2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61" authorId="1" shapeId="0" xr:uid="{F9B1DC2C-F746-49BC-A508-7424B2CD3E2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61" authorId="1" shapeId="0" xr:uid="{8E60D0A7-7194-4317-AA22-D11C41AD7D4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61" authorId="1" shapeId="0" xr:uid="{089315DB-B5F9-4D16-9EF6-C2796EACC05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61" authorId="1" shapeId="0" xr:uid="{58F5E604-1151-4714-993F-E585D47B415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61" authorId="1" shapeId="0" xr:uid="{0CA85C34-2F22-4230-B14B-FA2456C2D16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62" authorId="1" shapeId="0" xr:uid="{CB325523-C6D4-43DE-8209-81A8DB3ED28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62" authorId="1" shapeId="0" xr:uid="{1976E6E3-3063-49FD-9E45-08752D1C8F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62" authorId="1" shapeId="0" xr:uid="{B8DC2F4E-6A8C-4B89-B521-74F8F1072C2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62" authorId="1" shapeId="0" xr:uid="{59F74230-C08F-4600-83D6-C5F8F13EBED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62" authorId="1" shapeId="0" xr:uid="{E84FEA6F-B55F-4A33-9FE1-CA01284FD0B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62" authorId="1" shapeId="0" xr:uid="{78BCEEF7-7582-4D3E-BDBD-5A4EFE03014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62" authorId="1" shapeId="0" xr:uid="{42A7ABDD-1F21-4545-92CA-9B5EC846146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62" authorId="1" shapeId="0" xr:uid="{B2FFB451-4BAC-4847-9897-032ADA3EF67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62" authorId="1" shapeId="0" xr:uid="{9260B668-045D-47FB-99F2-E1C985A6CCC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62" authorId="1" shapeId="0" xr:uid="{6CA65A9F-6A0A-4AAB-889E-BEAAA90B2BF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62" authorId="1" shapeId="0" xr:uid="{8FD1BBCC-3ABD-4A6C-B1A7-31955035D73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62" authorId="1" shapeId="0" xr:uid="{B8A1E811-A37A-4A73-A61D-75278A1D6B8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63" authorId="1" shapeId="0" xr:uid="{076A984E-DABA-4723-9CB0-D2235649CBC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63" authorId="1" shapeId="0" xr:uid="{5637D057-24A3-4302-A863-6714462379B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63" authorId="1" shapeId="0" xr:uid="{2C616912-D784-4227-8C10-4C792B67E55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63" authorId="1" shapeId="0" xr:uid="{066FBA74-189B-4897-BF9D-17436DAE4B5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63" authorId="1" shapeId="0" xr:uid="{EC42B15D-854C-4C78-92C8-C4C0988FC41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63" authorId="1" shapeId="0" xr:uid="{BBB42AF6-6BC8-42AD-B364-3DA4565890E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63" authorId="1" shapeId="0" xr:uid="{8450B09E-035F-438A-B846-D9DD3EB60D1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63" authorId="1" shapeId="0" xr:uid="{7B126E30-FB5C-465E-B72B-1C233EB3EA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63" authorId="1" shapeId="0" xr:uid="{79FAF412-3F5E-4023-A7C5-6CEC780D10C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63" authorId="1" shapeId="0" xr:uid="{4443E1A3-C983-4C2A-8E95-3269A95A3F8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63" authorId="1" shapeId="0" xr:uid="{CDE2270C-3345-4EDA-B86A-73E46DE756B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63" authorId="1" shapeId="0" xr:uid="{2351F190-4669-4B33-ABE1-BCEC8FC86D1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64" authorId="1" shapeId="0" xr:uid="{D9D7348D-11B9-4221-8D2D-7883B4F4A44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64" authorId="1" shapeId="0" xr:uid="{2EEE689D-4F43-4186-AAA6-EEEF62AFCE1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64" authorId="1" shapeId="0" xr:uid="{7A16EF02-530A-4ABC-B59D-5145066FA2D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64" authorId="1" shapeId="0" xr:uid="{9E366E97-9565-4ED6-8238-ED7B817C11A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64" authorId="1" shapeId="0" xr:uid="{8F0EA888-7702-4F15-9C5F-4B99FE12969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64" authorId="1" shapeId="0" xr:uid="{071DD3CE-BF87-47DD-A71B-058195252AF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64" authorId="1" shapeId="0" xr:uid="{C140D105-42C8-46CB-9F53-F57086FD1A8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64" authorId="1" shapeId="0" xr:uid="{8C909779-4C8F-42E8-AD9F-88407F9C911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64" authorId="1" shapeId="0" xr:uid="{3C0A5A25-1281-4E7B-93C1-CB8EE59AB54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64" authorId="1" shapeId="0" xr:uid="{3381BAF8-6A44-4E2E-9259-E23797A8CFB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64" authorId="1" shapeId="0" xr:uid="{D4DCE6A3-C199-4F78-AC71-C2310FEB957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64" authorId="1" shapeId="0" xr:uid="{78ADD4AE-6425-4E9A-A7D8-F1E82233AA1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65" authorId="1" shapeId="0" xr:uid="{3D13AC20-0557-4233-82BF-2C9DF2ADD90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65" authorId="1" shapeId="0" xr:uid="{18E24A00-F8A5-4EBA-97CE-2FA0E813A4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65" authorId="1" shapeId="0" xr:uid="{A9BB5254-85CC-4433-8EE0-4EB0C56BD0C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65" authorId="1" shapeId="0" xr:uid="{E73DEE25-72A7-499B-B2AA-8AEF1384C8D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65" authorId="1" shapeId="0" xr:uid="{C26AE02E-99F5-46FA-84EE-5BBA78DFBC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65" authorId="1" shapeId="0" xr:uid="{A6C6853A-C05F-4643-A279-CD0271C382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65" authorId="1" shapeId="0" xr:uid="{3A43445A-3CD5-4CD0-B9A5-D611F9E4358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65" authorId="1" shapeId="0" xr:uid="{F786342C-B486-4AAA-8DCC-0B05712107E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65" authorId="1" shapeId="0" xr:uid="{FF008A35-1C01-43A5-A9AF-D2B453E2A66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65" authorId="1" shapeId="0" xr:uid="{139A3C3F-6FF0-46BD-BB36-C16D175BFE4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65" authorId="1" shapeId="0" xr:uid="{19053DAF-C6CC-4123-BCE2-32D30919C9B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65" authorId="1" shapeId="0" xr:uid="{6FC5DEFC-2D06-4923-905E-74B5935A436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66" authorId="1" shapeId="0" xr:uid="{276A3C5D-47B8-47DB-8CF1-CABC88A1043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66" authorId="1" shapeId="0" xr:uid="{A2C31AA7-9F94-4217-8386-405BD5009AE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66" authorId="1" shapeId="0" xr:uid="{CBD417AB-6B53-4FAC-96B3-81E1A946C99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66" authorId="1" shapeId="0" xr:uid="{DA2674E8-82F5-48A8-BBEF-54978E41F7B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66" authorId="1" shapeId="0" xr:uid="{35C9DE21-9E0E-4627-AEB7-F138EA9E748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66" authorId="1" shapeId="0" xr:uid="{DE6234EC-0645-4973-8B62-1BAFACF7B44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66" authorId="1" shapeId="0" xr:uid="{47BE3A2F-8E94-4D51-9B3D-A9ECA5D2A0E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66" authorId="1" shapeId="0" xr:uid="{00909F01-0AD3-4745-8DD3-ABFA0FFB436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66" authorId="1" shapeId="0" xr:uid="{CF1F4D8F-6E2B-4FFC-B5B1-D94A48B164F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66" authorId="1" shapeId="0" xr:uid="{1807684B-9EAA-4B51-BDE0-55174C51F1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66" authorId="1" shapeId="0" xr:uid="{BF6CDE5D-8637-4A5D-88A2-9CD37061BF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66" authorId="1" shapeId="0" xr:uid="{EE51591B-7A14-49D2-824E-CCB07AA7926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67" authorId="1" shapeId="0" xr:uid="{1436D370-5390-40C4-953B-C6C93AB7D4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67" authorId="1" shapeId="0" xr:uid="{8E99A016-6AA5-448A-8948-C6FCAF9B371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67" authorId="1" shapeId="0" xr:uid="{EE04871C-6F74-4139-8E18-CBE3A510345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67" authorId="1" shapeId="0" xr:uid="{78BAC88F-01DA-413D-A80D-57A2AE084E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67" authorId="1" shapeId="0" xr:uid="{771853FE-A111-4C9A-A694-6156CF6587B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67" authorId="1" shapeId="0" xr:uid="{785D208A-4F09-47B4-986A-499CCA417A0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67" authorId="1" shapeId="0" xr:uid="{FC1EE549-1F0E-4687-A4AA-17282398DE1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67" authorId="1" shapeId="0" xr:uid="{FE0D9402-0502-4131-BA73-AF1E5091CEB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67" authorId="1" shapeId="0" xr:uid="{B3DF43AB-1533-4764-89DC-1CF7B8E8619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67" authorId="1" shapeId="0" xr:uid="{3A0EEE07-17A4-449D-B676-858242896EB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67" authorId="1" shapeId="0" xr:uid="{A0464AAB-E937-4396-9009-D3A61E48832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67" authorId="1" shapeId="0" xr:uid="{E0ECCAA8-A88C-4B5A-B1BB-3CA88C47715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68" authorId="1" shapeId="0" xr:uid="{FB7F7A2F-CECD-4F86-8A98-9342DD5FAF3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68" authorId="1" shapeId="0" xr:uid="{00A47AA4-09D2-4E58-8A37-1975C4C5DDC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68" authorId="1" shapeId="0" xr:uid="{AD5F73A6-1D64-48C7-A4E2-FD1100D6FB1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68" authorId="1" shapeId="0" xr:uid="{1E1B11C5-332A-4473-AD1F-98AB18E32D0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68" authorId="1" shapeId="0" xr:uid="{6B5ABE6B-DF9D-44DA-8993-54755877E21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68" authorId="1" shapeId="0" xr:uid="{87345C28-DAE7-4796-8EA7-A6DA70DDAF6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68" authorId="1" shapeId="0" xr:uid="{B1571FE8-52BC-41B6-B069-62BCE62ACE5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68" authorId="1" shapeId="0" xr:uid="{F3EA0718-1109-438B-B1D2-0DAC5BCBB13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68" authorId="1" shapeId="0" xr:uid="{08596FA7-DB31-4C96-B2C7-7841D4DDE0B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68" authorId="1" shapeId="0" xr:uid="{BEDED8D8-FC82-463E-9F08-369EF09FE3D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68" authorId="1" shapeId="0" xr:uid="{33C6AD3B-8652-4DDF-998B-5D4C5D0DA0E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68" authorId="1" shapeId="0" xr:uid="{B3E1E28F-05CA-4C51-8BAD-5B0B09A45C8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69" authorId="1" shapeId="0" xr:uid="{584B1A92-AF82-4B22-9D80-552CC3B32B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69" authorId="1" shapeId="0" xr:uid="{E169313A-A72D-4346-81AA-C7A474E5C68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69" authorId="1" shapeId="0" xr:uid="{2D871080-28C5-4208-8692-B70EF49D0E1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69" authorId="1" shapeId="0" xr:uid="{EC94F975-E41B-4B2D-B176-260F9F3DCBA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69" authorId="1" shapeId="0" xr:uid="{B44EF326-0891-4473-8916-25DDDC2A2EE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69" authorId="1" shapeId="0" xr:uid="{C172A13B-C859-45C9-A6CA-CF9BF874A0F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69" authorId="1" shapeId="0" xr:uid="{55B0C2F9-2F48-46AB-B77A-4EC7FF44957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69" authorId="1" shapeId="0" xr:uid="{879189D8-FEE6-47F1-A1FD-027045F1F69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69" authorId="1" shapeId="0" xr:uid="{49520BAA-84F2-420B-B367-72C81E2799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69" authorId="1" shapeId="0" xr:uid="{7603A010-C6EC-446F-B786-BBA437C8083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69" authorId="1" shapeId="0" xr:uid="{BD75680B-F60C-474E-AF8F-B459B2C6057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69" authorId="1" shapeId="0" xr:uid="{48719C76-8A44-46B5-926B-2FC25FE7923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  <author>kkurova</author>
  </authors>
  <commentList>
    <comment ref="A1" authorId="0" shapeId="0" xr:uid="{88FB839B-9437-42EC-8EAC-48D4F4CE25AD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450D07B1-DD1F-44B2-9476-BB5CA35F3F2F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1" shapeId="0" xr:uid="{F09B096F-E808-4013-B50F-FE65D69AA46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7" authorId="1" shapeId="0" xr:uid="{029407C9-FF07-48A0-9955-F5A23D88F66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7" authorId="1" shapeId="0" xr:uid="{09812D56-9005-4A70-8D50-E5716CDE71F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7" authorId="1" shapeId="0" xr:uid="{794C4971-0F73-47CD-969E-BBCD7C8DB02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7" authorId="1" shapeId="0" xr:uid="{D5BAAD58-6918-4769-A578-E2DCC2C9E9B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7" authorId="1" shapeId="0" xr:uid="{5E5CF143-8E5C-462C-8781-1F2069FE05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7" authorId="1" shapeId="0" xr:uid="{330D842F-FA23-4D20-A82C-B4F42580D6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7" authorId="1" shapeId="0" xr:uid="{9C460699-B63D-4993-93E0-1FE2E8F1716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7" authorId="1" shapeId="0" xr:uid="{49A83754-EA81-4B86-AC52-DC380A13324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7" authorId="1" shapeId="0" xr:uid="{4CA38DB7-F05F-4835-AD96-47DBFD0FC3E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7" authorId="1" shapeId="0" xr:uid="{CEFC3325-EA0C-471B-8140-8D644DCAE23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7" authorId="1" shapeId="0" xr:uid="{9EF70199-757C-4DA6-A1EE-373D4849CCD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8" authorId="1" shapeId="0" xr:uid="{3F390CAD-5C3C-4712-A914-9E8C2B842B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8" authorId="1" shapeId="0" xr:uid="{98D283E1-9BFB-477A-8B4F-A2D7561F980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8" authorId="1" shapeId="0" xr:uid="{693D9E07-113C-4BFC-9346-70739892E98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8" authorId="1" shapeId="0" xr:uid="{5B46F07B-8BF2-48FF-BD15-EE4D6B6FF3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8" authorId="1" shapeId="0" xr:uid="{91C420FD-FB5E-43A2-AEB4-AD62729A257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8" authorId="1" shapeId="0" xr:uid="{9B36FE11-7820-4DFF-BE79-092AAEE3FF1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8" authorId="1" shapeId="0" xr:uid="{BA284E13-7DF4-4D8D-8AC4-AD0C53674A8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8" authorId="1" shapeId="0" xr:uid="{8134199B-018E-4CE6-B631-E2114D4D91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8" authorId="1" shapeId="0" xr:uid="{BF16A1D2-9799-4D01-8F97-14E508224A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8" authorId="1" shapeId="0" xr:uid="{AB6CBFBF-4CBA-48BD-8E6E-B275C87623B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8" authorId="1" shapeId="0" xr:uid="{87B0E3A9-CAF7-495E-AD47-812489EEF4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8" authorId="1" shapeId="0" xr:uid="{F875F82D-F03F-48F4-AD32-C2870F7282D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9" authorId="1" shapeId="0" xr:uid="{0626B78C-D446-4050-807D-5604D83ED9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9" authorId="1" shapeId="0" xr:uid="{4FD94FA8-008E-4AE2-8E44-783B3F2E6AB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9" authorId="1" shapeId="0" xr:uid="{4D5C579F-7C28-40C3-9A3F-F59186C1055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9" authorId="1" shapeId="0" xr:uid="{C3A11D2E-A5E0-4FFC-803D-DDC7DCEA1F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9" authorId="1" shapeId="0" xr:uid="{D72141D5-CF08-4C85-BB4B-3FC1D887FB1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9" authorId="1" shapeId="0" xr:uid="{7E539783-048F-4247-A667-E9B87C247ED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9" authorId="1" shapeId="0" xr:uid="{550567A7-3700-4007-B161-DF97DEF234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9" authorId="1" shapeId="0" xr:uid="{8B691288-A47A-41E2-A9C4-363F8A7091C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9" authorId="1" shapeId="0" xr:uid="{F6E2E445-8623-4A3D-9D7F-52AA4023369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9" authorId="1" shapeId="0" xr:uid="{AFFE7D67-7595-4504-9D28-F8A6F1EBF08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9" authorId="1" shapeId="0" xr:uid="{2F9EB739-22BD-4B54-9BA1-2E77932007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9" authorId="1" shapeId="0" xr:uid="{CA07AE4B-DBFA-4D16-B1A0-3CDA136BDFF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3" authorId="1" shapeId="0" xr:uid="{85967A1C-A694-4DAE-A132-8AA5F982493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3" authorId="1" shapeId="0" xr:uid="{295A8A15-FAF1-4086-9F1C-7C79941A99D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3" authorId="1" shapeId="0" xr:uid="{C243C14B-EE91-4975-BF34-978C5B2F474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3" authorId="1" shapeId="0" xr:uid="{4FAC24E0-00D9-4FB3-8035-B6862E099F0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3" authorId="1" shapeId="0" xr:uid="{7560D762-9BA7-4D21-841E-C34242B671D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3" authorId="1" shapeId="0" xr:uid="{36712B7A-2FD9-4B83-8A3A-7DBC1CE60D3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3" authorId="1" shapeId="0" xr:uid="{FB3D7A73-8DFE-484C-AB70-94AE7FA3D03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materiálu) byl zaúčtován na účet 542 + se správným datem</t>
        </r>
      </text>
    </comment>
    <comment ref="P13" authorId="1" shapeId="0" xr:uid="{A2A232BE-63C6-48F3-8CCF-E6CA93DE640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3" authorId="1" shapeId="0" xr:uid="{486DC719-FB37-4722-91B8-EE40D1DF35D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3" authorId="1" shapeId="0" xr:uid="{24209501-0E69-4439-A878-C5E60DB8E9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3" authorId="1" shapeId="0" xr:uid="{388ABD92-EA04-42AE-8AC4-480625B361D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3" authorId="1" shapeId="0" xr:uid="{C4086F61-ABB2-4690-A387-FC0C7ED769D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7" authorId="1" shapeId="0" xr:uid="{F62926E3-B21F-4EA8-A5A5-1C3D4ADCAA7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7" authorId="1" shapeId="0" xr:uid="{F21CD88C-D00B-4BEF-9ABA-66BF226F13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7" authorId="1" shapeId="0" xr:uid="{F73A91E9-5C4D-465E-8649-8909B948E32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7" authorId="1" shapeId="0" xr:uid="{C3FA9AA2-8716-4145-8A29-B8F86F4123F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7" authorId="1" shapeId="0" xr:uid="{A136C076-904D-4670-ADD4-425A52D2766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7" authorId="1" shapeId="0" xr:uid="{9B43D9BE-7162-428A-B751-DE7AC4522D4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7" authorId="1" shapeId="0" xr:uid="{E9CA0CF6-1CB7-483B-9E4E-EE7B236C689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7" authorId="1" shapeId="0" xr:uid="{733AC0E8-3B73-4EC5-9B7C-AADC5DB86A2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7" authorId="1" shapeId="0" xr:uid="{0BCB49D2-0F66-4294-A3DD-87062917353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7" authorId="1" shapeId="0" xr:uid="{A131C9D7-2747-47D8-BB3E-A6795EE50E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7" authorId="1" shapeId="0" xr:uid="{46048A80-F14C-4391-8412-CAA7630E581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7" authorId="1" shapeId="0" xr:uid="{EDD8D3AF-2492-4317-93BE-EF1070E3C73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8" authorId="1" shapeId="0" xr:uid="{B7C8AAFC-B36A-4C2B-B99F-853503658FE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8" authorId="1" shapeId="0" xr:uid="{DFE9F7A8-6C15-45B6-8178-04D2FE65EC6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8" authorId="1" shapeId="0" xr:uid="{F8BCC661-8C95-4FF5-8F09-3ED91114F00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8" authorId="1" shapeId="0" xr:uid="{B0FA2D01-5359-4145-91BB-E2885E0A7F9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8" authorId="1" shapeId="0" xr:uid="{8F624B22-B447-4ABF-AB55-D7C21BE15E2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8" authorId="1" shapeId="0" xr:uid="{65A945ED-2C14-42D1-A4DA-4F39846BE44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8" authorId="1" shapeId="0" xr:uid="{B57B37E9-89CE-49A3-847B-2AAD49B1591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8" authorId="1" shapeId="0" xr:uid="{E685CC39-79E2-40A4-AEB0-8FD105BF350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8" authorId="1" shapeId="0" xr:uid="{734D5959-8E5D-4DDC-8CE4-EBB56129CE8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8" authorId="1" shapeId="0" xr:uid="{F0BE65E5-0DA2-489E-9B53-2D14C6AD8DD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8" authorId="1" shapeId="0" xr:uid="{C6D67672-2CC3-4CD5-9469-13647829558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8" authorId="1" shapeId="0" xr:uid="{F4B4AD90-18D6-4911-BF24-EC0ED67B4A2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9" authorId="1" shapeId="0" xr:uid="{0E148F7D-1C48-4881-B437-4E9D07DE56C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9" authorId="1" shapeId="0" xr:uid="{FE05B752-CBF3-4C9B-8D7D-309059714A0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9" authorId="1" shapeId="0" xr:uid="{B61A8A3E-B9E3-48B2-A243-5AEA27DAF29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9" authorId="1" shapeId="0" xr:uid="{33EA08D1-F24B-4E0E-B63C-BA2A769B229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9" authorId="1" shapeId="0" xr:uid="{1DD6F392-542B-417F-BB77-751C1305FFC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9" authorId="1" shapeId="0" xr:uid="{F4052E2D-E662-4C18-AE2E-4BCE02B3445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9" authorId="1" shapeId="0" xr:uid="{39A4CDC1-2179-4EAF-9010-03EB3338FA3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9" authorId="1" shapeId="0" xr:uid="{03F278F8-3BDD-4DB6-8525-020F260D8BA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9" authorId="1" shapeId="0" xr:uid="{B03880EC-5A8F-418F-860A-935D7BF587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9" authorId="1" shapeId="0" xr:uid="{D5907BED-EB33-4839-9EFB-E4618FDF8A9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9" authorId="1" shapeId="0" xr:uid="{290DB87F-5083-4FFF-800B-2D2F8EB25C7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9" authorId="1" shapeId="0" xr:uid="{A5C9FB73-FA59-4AB9-AE40-2CF0B522C2D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0" authorId="1" shapeId="0" xr:uid="{1C30A7E9-9E45-4B9B-B4CF-08AE27DD7A9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0" authorId="1" shapeId="0" xr:uid="{6D578307-DF9F-4A23-987C-B1DA60B4272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0" authorId="1" shapeId="0" xr:uid="{A78109C8-C2D0-4BD1-819B-69848A2CD40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0" authorId="1" shapeId="0" xr:uid="{E561DD93-0BC6-4743-8601-31B5AE4528C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0" authorId="1" shapeId="0" xr:uid="{509655F8-1F36-4E21-856A-1958A05505B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0" authorId="1" shapeId="0" xr:uid="{ACF79B31-EB19-4CE5-9E51-75ACC26010A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0" authorId="1" shapeId="0" xr:uid="{0B1F39FE-5708-4224-9FCF-8AA02071F25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0" authorId="1" shapeId="0" xr:uid="{BF5E2C5D-6D89-4B1F-B9EF-F8A0190F88E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0" authorId="1" shapeId="0" xr:uid="{D836C350-09CE-4B0D-BF75-9B2A53953C5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0" authorId="1" shapeId="0" xr:uid="{31648ECF-7DEA-44EC-9267-1ED19F4B18F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0" authorId="1" shapeId="0" xr:uid="{4D6B1637-78CF-442C-A990-EEEC6B637F8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0" authorId="1" shapeId="0" xr:uid="{EB1778B4-54EA-4807-9D88-4AC1ECD93A2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1" authorId="1" shapeId="0" xr:uid="{DB203F66-30D8-41FD-A401-78E8AAC8A34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1" authorId="1" shapeId="0" xr:uid="{E460C4FD-D2E3-40A3-8864-7109FA20FF5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1" authorId="1" shapeId="0" xr:uid="{E7723574-E0ED-461D-ADE5-824A7746F1C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1" authorId="1" shapeId="0" xr:uid="{CE3B2B56-C7BE-44E8-84D2-61B8FFE2C6D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1" authorId="1" shapeId="0" xr:uid="{F3F301CF-DE6F-4CC0-AC3A-C8AA3545798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1" authorId="1" shapeId="0" xr:uid="{D9D5CAF4-FED1-4D42-B7F4-DC9A0D46D29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1" authorId="1" shapeId="0" xr:uid="{B34F1A42-00C8-47BD-8665-3E0E8E8BE98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1" authorId="1" shapeId="0" xr:uid="{36765D3F-F447-4F0F-8288-F953B05BC97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1" authorId="1" shapeId="0" xr:uid="{5A22D41C-A226-46B3-A42F-282D652644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1" authorId="1" shapeId="0" xr:uid="{4314177B-AF57-4A6A-9E18-01F2B18FFA1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1" authorId="1" shapeId="0" xr:uid="{973D84A4-EA9B-45D7-9B8F-74EFC85E27F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1" authorId="1" shapeId="0" xr:uid="{DA4222C1-4C0E-4A66-BEBB-2BE98003693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2" authorId="1" shapeId="0" xr:uid="{FE0F7E78-CFBD-4C08-845E-1B08B946ACF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2" authorId="1" shapeId="0" xr:uid="{66DF3BB0-70DD-4B8E-9E93-A6693329558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2" authorId="1" shapeId="0" xr:uid="{A3AEE30C-D3FB-4519-943C-6672D981C78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2" authorId="1" shapeId="0" xr:uid="{592E871F-81C6-45AB-84E9-DB696BBEF09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2" authorId="1" shapeId="0" xr:uid="{A160CF1A-32EA-44C0-9194-3BFCFE2F608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2" authorId="1" shapeId="0" xr:uid="{77713B5D-13A0-4820-90DD-01EF190E264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2" authorId="1" shapeId="0" xr:uid="{273845C6-F8DF-4603-8C24-EA9A3D639D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2" authorId="1" shapeId="0" xr:uid="{BE91A614-B910-4147-AEBA-B8C792B1F64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2" authorId="1" shapeId="0" xr:uid="{C1EBCD95-063C-45FA-A1AB-A1814542996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2" authorId="1" shapeId="0" xr:uid="{EA188268-8031-4B12-8D79-12B114BFA42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2" authorId="1" shapeId="0" xr:uid="{C4B1D10D-CBA8-4BE1-B07F-B0A31287D9D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2" authorId="1" shapeId="0" xr:uid="{6A04C643-6C17-4ABF-99B2-F85B80A381E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3" authorId="1" shapeId="0" xr:uid="{1684E40E-D417-4D97-9C1F-2D180493233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3" authorId="1" shapeId="0" xr:uid="{F1DDA081-7C62-4B27-A7D0-CDF3FD46D25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3" authorId="1" shapeId="0" xr:uid="{970C7449-5C56-4122-94FB-CE5F14CA2A1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3" authorId="1" shapeId="0" xr:uid="{A2982DBE-2018-4FE1-BB04-B27A46CB3B3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3" authorId="1" shapeId="0" xr:uid="{541A11FD-D9F2-4F02-9C18-09612F2CED6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3" authorId="1" shapeId="0" xr:uid="{50F3F451-8511-4E7C-A8AA-995584E2C25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3" authorId="1" shapeId="0" xr:uid="{420F7CDC-6643-4726-A144-7CB37678AC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3" authorId="1" shapeId="0" xr:uid="{0F894BFB-1DDC-48C0-AB85-A4FE2E330B3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3" authorId="1" shapeId="0" xr:uid="{C31A3440-9CF9-4987-8897-5FD4AD7918D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3" authorId="1" shapeId="0" xr:uid="{5CFAE36F-5A73-4CDE-87A1-BF3862377AB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3" authorId="1" shapeId="0" xr:uid="{99DB18E5-F19B-400A-9D14-FB2631ABEEC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3" authorId="1" shapeId="0" xr:uid="{87466880-9887-4C5E-9840-CA4321BA96C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4" authorId="1" shapeId="0" xr:uid="{82A434CD-C726-4486-B9B5-A2119207B60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4" authorId="1" shapeId="0" xr:uid="{D1A71859-2CA1-425D-9250-5C1E3D54909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4" authorId="1" shapeId="0" xr:uid="{29058437-9AA6-4598-82CC-7E64FE53962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4" authorId="1" shapeId="0" xr:uid="{24D56364-9D8D-4345-90D9-B5D7618D90A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4" authorId="1" shapeId="0" xr:uid="{03475902-2C4B-4A86-829E-861D03DDDF8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4" authorId="1" shapeId="0" xr:uid="{05977C75-F48A-406E-8E43-AE411C3BB77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4" authorId="1" shapeId="0" xr:uid="{414B107A-65D0-4989-AE82-4C0F7148086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4" authorId="1" shapeId="0" xr:uid="{104A4468-D97D-4372-BA37-77774B2B804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4" authorId="1" shapeId="0" xr:uid="{83DC82E6-343E-42C7-A0A7-2B2681788BA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4" authorId="1" shapeId="0" xr:uid="{B184A033-4A65-4AE3-A25B-E7041A54603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4" authorId="1" shapeId="0" xr:uid="{5583C73A-CC82-41D3-8062-577CF044D3C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4" authorId="1" shapeId="0" xr:uid="{4F2548DB-0B74-4115-B2FE-65147A11378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5" authorId="1" shapeId="0" xr:uid="{2CBF7B60-9965-466C-AEA2-0A5C81CEE2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5" authorId="1" shapeId="0" xr:uid="{A384E080-4A11-497C-B934-A954810E25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5" authorId="1" shapeId="0" xr:uid="{EEE320EF-ABAD-4B9F-A3CB-D3A235C9588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5" authorId="1" shapeId="0" xr:uid="{E95A08E5-427A-419C-BBC1-EA75C270E05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5" authorId="1" shapeId="0" xr:uid="{65CFBCE7-CE8A-4EF1-938A-6FF9F2D65D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5" authorId="1" shapeId="0" xr:uid="{DEEB4ED7-F7EA-4614-84CC-AE1893680A2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5" authorId="1" shapeId="0" xr:uid="{42DC33F2-E6B1-4CD2-B6C9-48B10DC8C1A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5" authorId="1" shapeId="0" xr:uid="{DF3E0015-1185-4104-BE7C-16678F24013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5" authorId="1" shapeId="0" xr:uid="{6EC8295A-6CB9-4F96-BDB1-4CBA918279F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5" authorId="1" shapeId="0" xr:uid="{58F58808-021D-47C7-837D-C36A01DBA57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5" authorId="1" shapeId="0" xr:uid="{78CA14B9-967A-4BAD-9522-A09FD997992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5" authorId="1" shapeId="0" xr:uid="{9CBE54BE-6B29-4615-964D-255A8AC013A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6" authorId="1" shapeId="0" xr:uid="{A1D476EE-BF29-4C29-9A02-A0ACD2F66B6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6" authorId="1" shapeId="0" xr:uid="{E28DE94A-9EC9-43A7-8652-0CE39A3E9FC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6" authorId="1" shapeId="0" xr:uid="{4DF1BCD7-ED9F-4213-9700-E65A9AFD961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6" authorId="1" shapeId="0" xr:uid="{0171B1F7-16E7-4FFA-BC00-0F78D39C25F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6" authorId="1" shapeId="0" xr:uid="{57062586-5831-4FA7-ACAE-FE43E98F194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6" authorId="1" shapeId="0" xr:uid="{6DDDF788-996C-4854-A96E-67B2E50362C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6" authorId="1" shapeId="0" xr:uid="{3BD78060-EBB6-4B50-9B15-8A39A74C5A0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6" authorId="1" shapeId="0" xr:uid="{4F71492F-CB90-4FD6-87DB-E12AAF66F51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6" authorId="1" shapeId="0" xr:uid="{C57E15FF-783E-4028-A78B-B0683C85024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6" authorId="1" shapeId="0" xr:uid="{29D5D838-FFA9-4469-9F5D-FCBE9C31853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6" authorId="1" shapeId="0" xr:uid="{344A027F-7F43-42BE-B9C3-F2023CB6E70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6" authorId="1" shapeId="0" xr:uid="{F47BD081-8BD6-406F-9E78-DF1907B3071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7" authorId="1" shapeId="0" xr:uid="{5C4EA41B-D7F9-401B-866C-10E0E797BE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7" authorId="1" shapeId="0" xr:uid="{A777A873-EA20-42A1-969F-B4EA9D8769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7" authorId="1" shapeId="0" xr:uid="{D4D079BA-F8B6-496C-AA53-035CA1E283B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7" authorId="1" shapeId="0" xr:uid="{51F1E4A5-A37C-437D-9EC8-12F5C0A6B2C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7" authorId="1" shapeId="0" xr:uid="{07FC2CD2-431C-4B7F-8B73-6C1100024BB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7" authorId="1" shapeId="0" xr:uid="{68488ADE-0F9D-48EC-BE1B-562322183EC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7" authorId="1" shapeId="0" xr:uid="{7E5F9CA8-8F9E-4FBC-89ED-6B07B3B26E8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7" authorId="1" shapeId="0" xr:uid="{0E45118D-00D5-47C0-AC88-C1CCF3ED067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7" authorId="1" shapeId="0" xr:uid="{9BE6D703-CCFC-44B2-A839-AD05A0EA3B2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7" authorId="1" shapeId="0" xr:uid="{3C425F79-F6E6-49C6-A8A7-CC885234F3F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7" authorId="1" shapeId="0" xr:uid="{2FFE0A7D-EE1F-4A5C-8D4F-7614AA38877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7" authorId="1" shapeId="0" xr:uid="{49024DA6-6DA5-4145-9A87-1BC1AEB1795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8" authorId="1" shapeId="0" xr:uid="{D90B1FB6-3A0B-4E6D-8661-AE014F48996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8" authorId="1" shapeId="0" xr:uid="{5BA5A377-24E2-4F26-B113-796529C5290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8" authorId="1" shapeId="0" xr:uid="{253BBBC9-B43E-4502-A0A0-77749ED7B93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8" authorId="1" shapeId="0" xr:uid="{7026031D-4210-48E4-B165-0768F14A35B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8" authorId="1" shapeId="0" xr:uid="{743327F9-30A3-4569-988A-2576D11109A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8" authorId="1" shapeId="0" xr:uid="{01E51796-F7BF-4C10-9151-FDE346B37C2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8" authorId="1" shapeId="0" xr:uid="{24BB3827-7E4C-4545-92F8-7C6BA8648F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8" authorId="1" shapeId="0" xr:uid="{7F5A9920-ABB0-4B5B-A8AD-02A9154F547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8" authorId="1" shapeId="0" xr:uid="{E32186B0-74EF-4D0B-9720-BE9276D39A2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8" authorId="1" shapeId="0" xr:uid="{8F8B2CA9-AEA4-4EBB-8AF3-DA79CAEF07E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8" authorId="1" shapeId="0" xr:uid="{A7A8292A-5E06-4018-A5D3-97AAEDBFD63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8" authorId="1" shapeId="0" xr:uid="{4E9C1A49-27F5-403C-8797-D5F1BC225A8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9" authorId="1" shapeId="0" xr:uid="{69676F07-2397-45CF-B436-FA3392E3879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9" authorId="1" shapeId="0" xr:uid="{35AB29AE-D8DA-4FBC-A475-CBB4289456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9" authorId="1" shapeId="0" xr:uid="{3846DD38-F58C-4D00-BBC8-3F57961CA8A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29" authorId="1" shapeId="0" xr:uid="{82BC4C26-243D-43A7-9BD1-FBC96641A1E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29" authorId="1" shapeId="0" xr:uid="{1785F94F-D140-4B43-B29E-15742FD8222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29" authorId="1" shapeId="0" xr:uid="{0F8DEFC6-B517-412F-952A-9EF275D4F4F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9" authorId="1" shapeId="0" xr:uid="{D0E0E738-08E1-45C8-8F98-8D5EE2E8DD7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9" authorId="1" shapeId="0" xr:uid="{3273E467-FF21-4CCF-ACEE-18200E934C3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9" authorId="1" shapeId="0" xr:uid="{8C5760F5-CF52-47BA-BA4A-B390130A7CD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9" authorId="1" shapeId="0" xr:uid="{069A30F1-CAFA-4D82-A458-A25C326145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29" authorId="1" shapeId="0" xr:uid="{2A84F409-4508-45E0-9B0F-95CCFC7974A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29" authorId="1" shapeId="0" xr:uid="{F089456F-39BE-4DD9-B089-6F31E93846B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0" authorId="1" shapeId="0" xr:uid="{B224000E-F938-42E6-94DC-9135B236AEF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0" authorId="1" shapeId="0" xr:uid="{3908A757-E361-4B9C-AD76-69BCF3DAE0F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0" authorId="1" shapeId="0" xr:uid="{31A5DD78-ACD8-4557-8AB5-573C47C18D6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30" authorId="1" shapeId="0" xr:uid="{FD6DA12D-E75C-4297-A7B9-E32387D1AB7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30" authorId="1" shapeId="0" xr:uid="{1FFF46C1-279D-403B-B81F-1F4D5B2F410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30" authorId="1" shapeId="0" xr:uid="{96E4AB67-D547-438E-AFF7-59832CD464E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0" authorId="1" shapeId="0" xr:uid="{F80D89DB-E8E3-4DA6-AD3E-F48AAD48730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0" authorId="1" shapeId="0" xr:uid="{AD32CF31-7358-428D-BCD2-6DABE132759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0" authorId="1" shapeId="0" xr:uid="{CD07A80A-52C9-4763-A689-8AA141412D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0" authorId="1" shapeId="0" xr:uid="{76DD4BAF-8021-4C34-B794-BB373C60CDF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30" authorId="1" shapeId="0" xr:uid="{88957494-D1DE-4FA2-8A1A-F7FBF7A8395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30" authorId="1" shapeId="0" xr:uid="{805234BD-6999-499E-9BCC-E01B12C2389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1" authorId="1" shapeId="0" xr:uid="{CE610E7D-A90D-484F-8BF8-CD6CC870E8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1" authorId="1" shapeId="0" xr:uid="{82CBD1B8-0435-4364-9583-8943CE6E07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1" authorId="1" shapeId="0" xr:uid="{058FB24F-A97E-42A9-89B2-CF20FDDE3C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31" authorId="1" shapeId="0" xr:uid="{BCCF427E-30A0-482A-A4BB-25B41C5481C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31" authorId="1" shapeId="0" xr:uid="{A6D7B249-4267-454E-ACEB-F53E3C96899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31" authorId="1" shapeId="0" xr:uid="{AECDC7A3-B5A5-4EE7-95D4-71AAE1AD5F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1" authorId="1" shapeId="0" xr:uid="{FE227DEF-6F0D-4324-879B-431D73F83B2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1" authorId="1" shapeId="0" xr:uid="{353ED2A2-D1B6-4B0E-84AE-34C40D5A7B2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1" authorId="1" shapeId="0" xr:uid="{5157D28F-CB52-44B2-9883-A81DF059C0F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1" authorId="1" shapeId="0" xr:uid="{0F73C83F-EAF2-4482-B65E-30DCAD47948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31" authorId="1" shapeId="0" xr:uid="{7A3D7771-0BF2-4B27-B590-2699668DD67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31" authorId="1" shapeId="0" xr:uid="{9F0460B0-7EE7-44B9-860E-60A53D75755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2" authorId="1" shapeId="0" xr:uid="{728864D2-8789-471C-A711-FCCF0E2D32F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2" authorId="1" shapeId="0" xr:uid="{7927697F-B6EA-457F-9B7A-05DF6FB9E3C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2" authorId="1" shapeId="0" xr:uid="{6A8BD72C-21B4-4BB6-9069-06C50C4706F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32" authorId="1" shapeId="0" xr:uid="{4A041F2A-4216-40F0-B441-15DE16F0799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32" authorId="1" shapeId="0" xr:uid="{6FE6841D-C240-4335-A0DE-7680EC886C1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32" authorId="1" shapeId="0" xr:uid="{B792E828-4900-436A-8BFE-2255191EC20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2" authorId="1" shapeId="0" xr:uid="{F45DBA97-974A-4AB9-B9D9-CE0283BF6DB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2" authorId="1" shapeId="0" xr:uid="{5D93A5AD-4CC5-4FDA-9F5C-456632A5FB7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2" authorId="1" shapeId="0" xr:uid="{D695CF51-B684-4CE6-8D0F-E8533F6E679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2" authorId="1" shapeId="0" xr:uid="{EF7A7DB7-A3B2-4EAC-AC99-D5A2C294041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32" authorId="1" shapeId="0" xr:uid="{1C54FCEE-58C2-4AAE-A88D-55BF5FB453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32" authorId="1" shapeId="0" xr:uid="{AE103650-A527-49E9-9940-67856ABF29A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  <author>kkurova</author>
  </authors>
  <commentList>
    <comment ref="A1" authorId="0" shapeId="0" xr:uid="{7F28EF0B-9660-4467-A7A5-482F8A29C4B6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C1D5F823-76F7-467F-9897-B0A057D6C153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1" shapeId="0" xr:uid="{560B420B-0851-41A1-8940-16F1F8B6CC1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7" authorId="1" shapeId="0" xr:uid="{34667D14-403E-4153-8497-509004C8DE8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7" authorId="1" shapeId="0" xr:uid="{48A875D7-9432-469F-8BE2-4D5A20C8A89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7" authorId="1" shapeId="0" xr:uid="{F9E98AEA-076B-45A0-9E10-32711F5D951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7" authorId="1" shapeId="0" xr:uid="{2236E904-0B91-4F35-8BD8-BB6E3C93866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7" authorId="1" shapeId="0" xr:uid="{C836A2A5-0130-4974-B1B2-3354A09F055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7" authorId="1" shapeId="0" xr:uid="{506D0F7B-CD4F-426F-BBF1-BD334D69EF1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7" authorId="1" shapeId="0" xr:uid="{EC2A8589-C38F-4C1B-BB32-57E9AEA5208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7" authorId="1" shapeId="0" xr:uid="{E5D1A415-2940-4B8D-BEBE-35A61D7FB17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7" authorId="1" shapeId="0" xr:uid="{441F873C-6EFD-4971-9237-06FCE7278E0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7" authorId="1" shapeId="0" xr:uid="{F4AB0F37-35A6-4F37-B48C-27E6E12A4F0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7" authorId="1" shapeId="0" xr:uid="{E3D4A1A2-E7E4-4FEF-A129-0B33FE08DC3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8" authorId="1" shapeId="0" xr:uid="{2DE9BAA8-DF84-4BC8-99D9-A51B8DFD397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8" authorId="1" shapeId="0" xr:uid="{D7CE4299-DB21-4E09-8AF0-85FF95916CC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8" authorId="1" shapeId="0" xr:uid="{D205DAF1-AD5C-4017-8D53-6D8C91544D2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8" authorId="1" shapeId="0" xr:uid="{CAD3F044-0AC9-4DCA-94E2-D67F620667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8" authorId="1" shapeId="0" xr:uid="{34D88E17-5F3D-4A79-81F9-3C72674B76F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8" authorId="1" shapeId="0" xr:uid="{0E2AB617-137C-4641-9D8B-975E7F81E1B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8" authorId="1" shapeId="0" xr:uid="{9C3C94C8-1B72-47D7-B0AB-87F98B880F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8" authorId="1" shapeId="0" xr:uid="{66F46671-5646-4FC9-AA5A-ACAE6118D07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8" authorId="1" shapeId="0" xr:uid="{ABB9047B-489F-4130-9381-1A464387DFD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8" authorId="1" shapeId="0" xr:uid="{91408699-911E-4E45-8419-AEA92D24D75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8" authorId="1" shapeId="0" xr:uid="{DE20D045-F4D5-4D6A-90DA-BB1D7C5133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8" authorId="1" shapeId="0" xr:uid="{8B6CD2AF-ED2B-4471-A870-9104B71254B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9" authorId="1" shapeId="0" xr:uid="{BD0AA3C0-1D71-47E6-BA79-691A028958F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9" authorId="1" shapeId="0" xr:uid="{1BDBDCE9-1E9B-4D25-88BD-20838D21D76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9" authorId="1" shapeId="0" xr:uid="{88B19F98-1F1E-462E-AB75-99666150D8E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9" authorId="1" shapeId="0" xr:uid="{F703259E-C97F-4F1F-8693-663FD2A3B8D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9" authorId="1" shapeId="0" xr:uid="{6AEC06F4-703E-43D4-A4D9-E2EF47BB6CA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9" authorId="1" shapeId="0" xr:uid="{036D70EE-2CFC-4296-B44A-B0C3A45D1C0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9" authorId="1" shapeId="0" xr:uid="{F1A72866-D849-4563-8718-91D178A2CCB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9" authorId="1" shapeId="0" xr:uid="{A7E615E4-EA08-4050-B5A5-085A47763E3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9" authorId="1" shapeId="0" xr:uid="{BB1D2E8B-B530-4FB6-879A-2BAA14681F2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9" authorId="1" shapeId="0" xr:uid="{ECE17A82-980A-4533-A7F4-31DEF03DE4F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9" authorId="1" shapeId="0" xr:uid="{02803297-9AEE-4856-AAB5-D5FEBFEB3ED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9" authorId="1" shapeId="0" xr:uid="{7F957694-F0DD-4E17-992B-A06FEDC0128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0" authorId="1" shapeId="0" xr:uid="{862FD2E6-4C9B-406C-B32B-B45FE19E361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0" authorId="1" shapeId="0" xr:uid="{3CD84AB0-2F41-4EBC-BCB6-BE2E65C3CED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0" authorId="1" shapeId="0" xr:uid="{366ED67D-25B4-4D4B-950F-D7A802CDD7F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0" authorId="1" shapeId="0" xr:uid="{872F88E7-DCAB-4E70-9487-C686CECCAB8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0" authorId="1" shapeId="0" xr:uid="{8BB07C41-99AA-4834-964F-6940E0A5F77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0" authorId="1" shapeId="0" xr:uid="{ED8B48A6-215C-4D91-ABA2-FC66DBD31D9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0" authorId="1" shapeId="0" xr:uid="{818B6F8C-9C5C-45B3-B4CE-885AEF13B97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0" authorId="1" shapeId="0" xr:uid="{6BEEF8BB-934E-4589-A1C7-4D2D42B7962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0" authorId="1" shapeId="0" xr:uid="{3CA9A720-FEE7-4C07-832C-C8DA607AAD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0" authorId="1" shapeId="0" xr:uid="{A7AA2752-DBD5-4A05-9B78-97E7F71A17E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0" authorId="1" shapeId="0" xr:uid="{99CCD243-9AA9-4A80-901D-4DC991C21D4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0" authorId="1" shapeId="0" xr:uid="{95E7B470-00B7-47F5-9B4A-38AD0F5B472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</commentList>
</comments>
</file>

<file path=xl/sharedStrings.xml><?xml version="1.0" encoding="utf-8"?>
<sst xmlns="http://schemas.openxmlformats.org/spreadsheetml/2006/main" count="3118" uniqueCount="263">
  <si>
    <t>Jméno a Příjmení</t>
  </si>
  <si>
    <t>Výběr:</t>
  </si>
  <si>
    <t>Zpracoval:</t>
  </si>
  <si>
    <t>vzorek ks:</t>
  </si>
  <si>
    <t>celkem ks:</t>
  </si>
  <si>
    <t>Suma:</t>
  </si>
  <si>
    <t>Částka dokladu v CZK</t>
  </si>
  <si>
    <t>Hodnota chyby dokladu v CZK</t>
  </si>
  <si>
    <t>Popis chyby</t>
  </si>
  <si>
    <t>Pořadové číslo</t>
  </si>
  <si>
    <t>Název firmy:</t>
  </si>
  <si>
    <t>Vzorek dokladů (ks)</t>
  </si>
  <si>
    <t>Dokladů celkem (ks)</t>
  </si>
  <si>
    <t>Celková hodnota ve vzorku (CZK)</t>
  </si>
  <si>
    <t>Suma chyb (CZK)</t>
  </si>
  <si>
    <t>Suma druhých mocnin chyb (CZK)</t>
  </si>
  <si>
    <t>Četnost chyb (ks):</t>
  </si>
  <si>
    <t>Číslo dokladu</t>
  </si>
  <si>
    <t>Číslo dokladu dle účetního deníku</t>
  </si>
  <si>
    <t>Datum zaúčtování dokladu</t>
  </si>
  <si>
    <t>Číslo objednávky</t>
  </si>
  <si>
    <t>Datum vyskladnění</t>
  </si>
  <si>
    <t>Datum úhrady zákazníkem</t>
  </si>
  <si>
    <t>Sazba DPH</t>
  </si>
  <si>
    <t>Testované atributy</t>
  </si>
  <si>
    <t>A</t>
  </si>
  <si>
    <t>B</t>
  </si>
  <si>
    <t>C</t>
  </si>
  <si>
    <t>D</t>
  </si>
  <si>
    <t>E</t>
  </si>
  <si>
    <t>F</t>
  </si>
  <si>
    <t>G</t>
  </si>
  <si>
    <t>H</t>
  </si>
  <si>
    <t>Číslo dodacího listu</t>
  </si>
  <si>
    <t>E*</t>
  </si>
  <si>
    <t>F*</t>
  </si>
  <si>
    <t>H*</t>
  </si>
  <si>
    <t>I</t>
  </si>
  <si>
    <t>rev. charge</t>
  </si>
  <si>
    <t>0% osvobozeno</t>
  </si>
  <si>
    <t>N/A</t>
  </si>
  <si>
    <t>Datum úhrady</t>
  </si>
  <si>
    <t>Datum naskladnění</t>
  </si>
  <si>
    <r>
      <t xml:space="preserve">účet 501 (způsob B) - doložit: </t>
    </r>
    <r>
      <rPr>
        <b/>
        <sz val="10"/>
        <color rgb="FF0070C0"/>
        <rFont val="Arial"/>
        <family val="2"/>
        <charset val="238"/>
      </rPr>
      <t>faktura, objednávka, dodací list, úhrada</t>
    </r>
  </si>
  <si>
    <r>
      <t xml:space="preserve">účet 504 (způsob B) - doložit: </t>
    </r>
    <r>
      <rPr>
        <b/>
        <sz val="10"/>
        <color rgb="FF0070C0"/>
        <rFont val="Arial"/>
        <family val="2"/>
        <charset val="238"/>
      </rPr>
      <t>faktura, objednávka, dodací list, úhrada</t>
    </r>
  </si>
  <si>
    <t>atribut zkontrolován, vše ok</t>
  </si>
  <si>
    <t>atribut N/A</t>
  </si>
  <si>
    <t>atribut zkontrolován, nalezena chyba</t>
  </si>
  <si>
    <t>Popis chyby, poznámky</t>
  </si>
  <si>
    <r>
      <t xml:space="preserve">MD 111 a 112 (způsob A) - doložit: </t>
    </r>
    <r>
      <rPr>
        <b/>
        <sz val="10"/>
        <color rgb="FF0070C0"/>
        <rFont val="Arial"/>
        <family val="2"/>
        <charset val="238"/>
      </rPr>
      <t>faktura, objednávka, dodací list, úhrada, číslo skladové příjemky (dle úč. deníku)</t>
    </r>
  </si>
  <si>
    <t>Období 1 - 12/2023</t>
  </si>
  <si>
    <t>Fakultní nemocnice Olomouc</t>
  </si>
  <si>
    <t>DP-2023-01-000001</t>
  </si>
  <si>
    <t>FP-2023-01-000286</t>
  </si>
  <si>
    <t>FP-2023-01-001833</t>
  </si>
  <si>
    <t>FP-2023-02-001007</t>
  </si>
  <si>
    <t>FP-2023-02-002034</t>
  </si>
  <si>
    <t>FP-2023-02-002834</t>
  </si>
  <si>
    <t>FP-2023-02-004856</t>
  </si>
  <si>
    <t>FP-2023-02-005871</t>
  </si>
  <si>
    <t>FP-2023-02-006574</t>
  </si>
  <si>
    <t>FP-2023-06-000245</t>
  </si>
  <si>
    <t>FP-2023-702-000305</t>
  </si>
  <si>
    <t>FP-2023-702-000985</t>
  </si>
  <si>
    <t>FP-2023-702-001714</t>
  </si>
  <si>
    <t>FP-2023-702-002425</t>
  </si>
  <si>
    <t>DP-2023-01-000019</t>
  </si>
  <si>
    <t>FP-2023-01-002851</t>
  </si>
  <si>
    <t>FP-2023-02-007290</t>
  </si>
  <si>
    <t>FP-2023-02-008161</t>
  </si>
  <si>
    <t>FP-2023-02-009119</t>
  </si>
  <si>
    <t>FP-2023-02-010134</t>
  </si>
  <si>
    <t>FP-2023-02-010942</t>
  </si>
  <si>
    <t>FP-2023-02-011771</t>
  </si>
  <si>
    <t>FP-2023-02-012572</t>
  </si>
  <si>
    <t>FP-2023-02-013412</t>
  </si>
  <si>
    <t>FP-2023-06-000952</t>
  </si>
  <si>
    <t>FP-2023-702-003247</t>
  </si>
  <si>
    <t>FP-2023-702-003866</t>
  </si>
  <si>
    <t>FP-2023-702-004543</t>
  </si>
  <si>
    <t>FP-2023-702-005242</t>
  </si>
  <si>
    <t>BV-2023-01CD-0055(252)</t>
  </si>
  <si>
    <t>DP-2023-707-000069</t>
  </si>
  <si>
    <t>FP-2023-25-000001</t>
  </si>
  <si>
    <t>FP-2023-25-000008</t>
  </si>
  <si>
    <t>FP-2023-25-000014</t>
  </si>
  <si>
    <t>FP-2023-25-000022</t>
  </si>
  <si>
    <t>FP-2023-25-000037</t>
  </si>
  <si>
    <t>FP-2023-706-001289</t>
  </si>
  <si>
    <t>ID-2023-01-000102</t>
  </si>
  <si>
    <t>ID-2023-01-000479</t>
  </si>
  <si>
    <t>DP-2023-10-000091</t>
  </si>
  <si>
    <t>ID-2023-01-000179</t>
  </si>
  <si>
    <t>ID-2023-01-000318</t>
  </si>
  <si>
    <t>ID-2023-01-000502</t>
  </si>
  <si>
    <t>ID-2023-01-000607</t>
  </si>
  <si>
    <t>ID-2023-01-000669</t>
  </si>
  <si>
    <t>ID-2023-743-000246</t>
  </si>
  <si>
    <t>ID-2023-743-000334</t>
  </si>
  <si>
    <t>ID-2023-743-000366</t>
  </si>
  <si>
    <t>ID-2023-743-000400</t>
  </si>
  <si>
    <t>ID-2023-743-000450</t>
  </si>
  <si>
    <t>ID-2023-743-000489</t>
  </si>
  <si>
    <t>ID-2023-743-000519</t>
  </si>
  <si>
    <t>ID-2023-743-000545</t>
  </si>
  <si>
    <t>ID-2023-743-000588</t>
  </si>
  <si>
    <t>ID-2023-743-000616</t>
  </si>
  <si>
    <t>ID-2023-743-000652</t>
  </si>
  <si>
    <t>ID-2023-743-000681</t>
  </si>
  <si>
    <t>ID-2023-743-000726</t>
  </si>
  <si>
    <t>DP-2023-707-000003</t>
  </si>
  <si>
    <t>FP-2023-707-000039</t>
  </si>
  <si>
    <t>ID-2023-01-000527</t>
  </si>
  <si>
    <t>ID-2023-743-000022</t>
  </si>
  <si>
    <t>ID-2023-743-000060</t>
  </si>
  <si>
    <t>ID-2023-743-000152</t>
  </si>
  <si>
    <t>ID-2023-743-000180</t>
  </si>
  <si>
    <t>ID-2023-743-000197</t>
  </si>
  <si>
    <t>ID-2023-743-000222</t>
  </si>
  <si>
    <r>
      <t xml:space="preserve">účet 502 - doložit: </t>
    </r>
    <r>
      <rPr>
        <b/>
        <sz val="10"/>
        <color rgb="FF0070C0"/>
        <rFont val="Arial"/>
        <family val="2"/>
        <charset val="238"/>
      </rPr>
      <t>faktura, smlouva/objednávka, úhrada</t>
    </r>
  </si>
  <si>
    <r>
      <t xml:space="preserve">účet 511 - doložit: </t>
    </r>
    <r>
      <rPr>
        <b/>
        <sz val="10"/>
        <color rgb="FF0070C0"/>
        <rFont val="Arial"/>
        <family val="2"/>
        <charset val="238"/>
      </rPr>
      <t>faktura, smlouva/objednávka, úhrada</t>
    </r>
  </si>
  <si>
    <r>
      <t xml:space="preserve">účet 518 - doložit: </t>
    </r>
    <r>
      <rPr>
        <b/>
        <sz val="10"/>
        <color rgb="FF0070C0"/>
        <rFont val="Arial"/>
        <family val="2"/>
        <charset val="238"/>
      </rPr>
      <t>faktura, smlouva/objednávka, úhrada</t>
    </r>
  </si>
  <si>
    <r>
      <t xml:space="preserve">účet 512 - doložit: vyúčtování, </t>
    </r>
    <r>
      <rPr>
        <b/>
        <sz val="10"/>
        <color rgb="FF0070C0"/>
        <rFont val="Arial"/>
        <family val="2"/>
        <charset val="238"/>
      </rPr>
      <t>faktura, úhrada</t>
    </r>
  </si>
  <si>
    <t>DP-2023-10-000004</t>
  </si>
  <si>
    <t>FP-2023-10-003372</t>
  </si>
  <si>
    <t>FP-2023-10-005889</t>
  </si>
  <si>
    <t>FP-2023-15-000200</t>
  </si>
  <si>
    <t>FP-2023-15-000592</t>
  </si>
  <si>
    <t>FP-2023-15-000903</t>
  </si>
  <si>
    <t>FP-2023-15-001067</t>
  </si>
  <si>
    <t>FP-2023-15-001282</t>
  </si>
  <si>
    <t>FP-2023-15-001471</t>
  </si>
  <si>
    <t>DP-2023-10-000052</t>
  </si>
  <si>
    <t>BV-2023-01CA-0244(1701)</t>
  </si>
  <si>
    <t>FP-2023-10-001770</t>
  </si>
  <si>
    <t>FP-2023-10-003176</t>
  </si>
  <si>
    <t>FP-2023-10-004612</t>
  </si>
  <si>
    <t>FP-2023-10-006197</t>
  </si>
  <si>
    <t>FP-2023-10-007703</t>
  </si>
  <si>
    <t>FP-2023-604-000003</t>
  </si>
  <si>
    <t>FP-2023-610-000002</t>
  </si>
  <si>
    <t>FP-2023-610-000006</t>
  </si>
  <si>
    <t>FP-2023-610-000010</t>
  </si>
  <si>
    <t>FP-2023-611-000011</t>
  </si>
  <si>
    <t>FP-2023-612-000018</t>
  </si>
  <si>
    <t>FP-2023-614-000005</t>
  </si>
  <si>
    <t>FP-2023-614-000016</t>
  </si>
  <si>
    <t>FP-2023-614-000026</t>
  </si>
  <si>
    <t>FP-2023-619-000210</t>
  </si>
  <si>
    <t>FP-2023-619-000270</t>
  </si>
  <si>
    <t>FP-2023-619-000542</t>
  </si>
  <si>
    <r>
      <t xml:space="preserve">účet 544 - doložit: </t>
    </r>
    <r>
      <rPr>
        <b/>
        <sz val="10"/>
        <color rgb="FF0070C0"/>
        <rFont val="Arial"/>
        <family val="2"/>
        <charset val="238"/>
      </rPr>
      <t>relevantní podklady, úhrada</t>
    </r>
  </si>
  <si>
    <r>
      <t xml:space="preserve">účet 549 - doložit: </t>
    </r>
    <r>
      <rPr>
        <b/>
        <sz val="10"/>
        <color rgb="FF0070C0"/>
        <rFont val="Arial"/>
        <family val="2"/>
        <charset val="238"/>
      </rPr>
      <t>relevantní podklady, úhrada</t>
    </r>
  </si>
  <si>
    <t>ID-2023-90-000001</t>
  </si>
  <si>
    <t>ID-2023-90-000040</t>
  </si>
  <si>
    <t>BV-2023-01CA-0043(124)</t>
  </si>
  <si>
    <t>ID-2023-01-000589</t>
  </si>
  <si>
    <r>
      <t xml:space="preserve">účet 602 - doložit: </t>
    </r>
    <r>
      <rPr>
        <b/>
        <sz val="10"/>
        <color rgb="FF0070C0"/>
        <rFont val="Arial"/>
        <family val="2"/>
        <charset val="238"/>
      </rPr>
      <t>faktura, objednávka/smlouva, ceník (pokud existuje), úhrada</t>
    </r>
    <r>
      <rPr>
        <b/>
        <sz val="10"/>
        <rFont val="Arial"/>
        <family val="2"/>
      </rPr>
      <t xml:space="preserve"> </t>
    </r>
  </si>
  <si>
    <r>
      <t xml:space="preserve">účet 603 - doložit: </t>
    </r>
    <r>
      <rPr>
        <b/>
        <sz val="10"/>
        <color rgb="FF0070C0"/>
        <rFont val="Arial"/>
        <family val="2"/>
        <charset val="238"/>
      </rPr>
      <t>faktura, objednávka/smlouva, ceník (pokud existuje), úhrada</t>
    </r>
    <r>
      <rPr>
        <b/>
        <sz val="10"/>
        <rFont val="Arial"/>
        <family val="2"/>
      </rPr>
      <t xml:space="preserve"> </t>
    </r>
  </si>
  <si>
    <r>
      <t xml:space="preserve">účet 604 - doložit: </t>
    </r>
    <r>
      <rPr>
        <b/>
        <sz val="10"/>
        <color rgb="FF0070C0"/>
        <rFont val="Arial"/>
        <family val="2"/>
        <charset val="238"/>
      </rPr>
      <t xml:space="preserve"> faktura, objednávka/smlouva, úhrada zákazníkem</t>
    </r>
    <r>
      <rPr>
        <b/>
        <sz val="10"/>
        <rFont val="Arial"/>
        <family val="2"/>
      </rPr>
      <t xml:space="preserve">, </t>
    </r>
    <r>
      <rPr>
        <b/>
        <sz val="10"/>
        <color rgb="FF0070C0"/>
        <rFont val="Arial"/>
        <family val="2"/>
        <charset val="238"/>
      </rPr>
      <t>výdejka ze skladu</t>
    </r>
  </si>
  <si>
    <t>BV-2023-01CA-0001(27)</t>
  </si>
  <si>
    <t>FV-2023-22-900002</t>
  </si>
  <si>
    <t>FV-2023-22-900003</t>
  </si>
  <si>
    <t>FV-2023-22-900004</t>
  </si>
  <si>
    <t>FV-2023-22-900006</t>
  </si>
  <si>
    <t>FV-2023-22-900008</t>
  </si>
  <si>
    <t>FV-2023-22-900011</t>
  </si>
  <si>
    <t>FV-2023-22-900014</t>
  </si>
  <si>
    <t>FV-2023-22-900015</t>
  </si>
  <si>
    <t>FV-2023-23-900003</t>
  </si>
  <si>
    <t>FV-2023-23-900008</t>
  </si>
  <si>
    <t>FV-2023-23-900012</t>
  </si>
  <si>
    <t>FV-2023-23-900014</t>
  </si>
  <si>
    <t>FV-2023-23-900033</t>
  </si>
  <si>
    <t>FV-2023-23-900036</t>
  </si>
  <si>
    <t>FV-2023-23-900039</t>
  </si>
  <si>
    <t>FV-2023-23-900054</t>
  </si>
  <si>
    <t>FV-2023-23-900068</t>
  </si>
  <si>
    <t>FV-2023-23-900075</t>
  </si>
  <si>
    <t>FV-2023-23-900091</t>
  </si>
  <si>
    <t>FV-2023-23-900100</t>
  </si>
  <si>
    <t>FV-2023-25-900008</t>
  </si>
  <si>
    <t>FV-2023-26-900008</t>
  </si>
  <si>
    <t>FV-2023-26-900021</t>
  </si>
  <si>
    <t>FV-2023-26-900028</t>
  </si>
  <si>
    <t>FV-2023-26-900030</t>
  </si>
  <si>
    <t>FV-2023-26-900031</t>
  </si>
  <si>
    <t>FV-2023-26-900032</t>
  </si>
  <si>
    <t>FV-2023-26-900039</t>
  </si>
  <si>
    <t>ID-2023-01-000377</t>
  </si>
  <si>
    <t>ID-2023-01-000791</t>
  </si>
  <si>
    <t>DV-2023-030-000001</t>
  </si>
  <si>
    <t>DV-2023-822-000002</t>
  </si>
  <si>
    <t>FV-2023-722-000013</t>
  </si>
  <si>
    <t>FV-2023-722-000058</t>
  </si>
  <si>
    <t>FV-2023-722-000094</t>
  </si>
  <si>
    <t>FV-2023-722-000136</t>
  </si>
  <si>
    <t>FV-2023-722-000192</t>
  </si>
  <si>
    <t>FV-2023-722-000234</t>
  </si>
  <si>
    <t>FV-2023-722-000261</t>
  </si>
  <si>
    <t>FV-2023-722-000303</t>
  </si>
  <si>
    <t>FV-2023-723-000046</t>
  </si>
  <si>
    <t>FV-2023-723-000210</t>
  </si>
  <si>
    <t>FV-2023-723-000281</t>
  </si>
  <si>
    <t>FV-2023-723-000404</t>
  </si>
  <si>
    <t>FV-2023-723-000505</t>
  </si>
  <si>
    <t>FV-2023-723-000612</t>
  </si>
  <si>
    <t>FV-2023-723-000699</t>
  </si>
  <si>
    <t>FV-2023-723-000841</t>
  </si>
  <si>
    <t>FV-2023-723-000910</t>
  </si>
  <si>
    <t>FV-2023-723-000997</t>
  </si>
  <si>
    <t>FV-2023-723-001087</t>
  </si>
  <si>
    <t>FV-2023-723-001201</t>
  </si>
  <si>
    <t>ID-2023-01-000398</t>
  </si>
  <si>
    <t>ID-2023-794-000086</t>
  </si>
  <si>
    <t>ID-2023-794-000184</t>
  </si>
  <si>
    <t>ID-2023-794-000293</t>
  </si>
  <si>
    <r>
      <t xml:space="preserve">účet 644 - doložit: </t>
    </r>
    <r>
      <rPr>
        <b/>
        <sz val="10"/>
        <color rgb="FF0070C0"/>
        <rFont val="Arial"/>
        <family val="2"/>
        <charset val="238"/>
      </rPr>
      <t>faktura, relevantní podklady, úhrada</t>
    </r>
  </si>
  <si>
    <r>
      <t xml:space="preserve">účet 648 - doložit: </t>
    </r>
    <r>
      <rPr>
        <b/>
        <sz val="10"/>
        <color rgb="FF0070C0"/>
        <rFont val="Arial"/>
        <family val="2"/>
        <charset val="238"/>
      </rPr>
      <t>faktura, relevantní podklady, úhrada</t>
    </r>
  </si>
  <si>
    <r>
      <t xml:space="preserve">účet 649 - doložit: </t>
    </r>
    <r>
      <rPr>
        <b/>
        <sz val="10"/>
        <color rgb="FF0070C0"/>
        <rFont val="Arial"/>
        <family val="2"/>
        <charset val="238"/>
      </rPr>
      <t>faktura, relevantní podklady, úhrada</t>
    </r>
  </si>
  <si>
    <t>DV-2023-050-000001</t>
  </si>
  <si>
    <t>FV-2023-50-000047</t>
  </si>
  <si>
    <t>FV-2023-50-000125</t>
  </si>
  <si>
    <t>ID-2023-01-000309</t>
  </si>
  <si>
    <t>BV-2023-01CA-0001(88)</t>
  </si>
  <si>
    <t>FV-2023-43-000012</t>
  </si>
  <si>
    <t>FV-2023-43-003437</t>
  </si>
  <si>
    <t>FV-2023-44-000344</t>
  </si>
  <si>
    <t>FV-2023-44-000559</t>
  </si>
  <si>
    <t>FV-2023-44-000738</t>
  </si>
  <si>
    <t>ID-2023-01-000004</t>
  </si>
  <si>
    <t>ID-2023-01-000167</t>
  </si>
  <si>
    <t>ID-2023-01-000326</t>
  </si>
  <si>
    <t>ID-2023-01-000500</t>
  </si>
  <si>
    <t>ID-2023-01-000581</t>
  </si>
  <si>
    <t>ID-2023-01-000672</t>
  </si>
  <si>
    <t>ID-2023-01-000788</t>
  </si>
  <si>
    <t>ID-2023-500-001010</t>
  </si>
  <si>
    <r>
      <t xml:space="preserve">účet 671 - doložit: </t>
    </r>
    <r>
      <rPr>
        <b/>
        <sz val="10"/>
        <color rgb="FF0070C0"/>
        <rFont val="Arial"/>
        <family val="2"/>
        <charset val="238"/>
      </rPr>
      <t>relevantní podklady, smlouva/rozhodnutí, úhrada</t>
    </r>
  </si>
  <si>
    <t>DMVLI-2023-DMV-000017</t>
  </si>
  <si>
    <t>ID-2023-01-000367</t>
  </si>
  <si>
    <t>ID-2023-01-000520</t>
  </si>
  <si>
    <t>ID-2023-03-000008</t>
  </si>
  <si>
    <t>Kunická</t>
  </si>
  <si>
    <t>OUC</t>
  </si>
  <si>
    <t>OFI</t>
  </si>
  <si>
    <t>Trochtová</t>
  </si>
  <si>
    <t>Applová, Šmelková</t>
  </si>
  <si>
    <t>Reifová</t>
  </si>
  <si>
    <t>Davidová</t>
  </si>
  <si>
    <t>Jankowská</t>
  </si>
  <si>
    <t>Buzková</t>
  </si>
  <si>
    <t>Matznerová</t>
  </si>
  <si>
    <t>Přikrylová</t>
  </si>
  <si>
    <t>Schwarzová</t>
  </si>
  <si>
    <t xml:space="preserve">Zatloukalová + </t>
  </si>
  <si>
    <t>Procházková - LEK OZPI</t>
  </si>
  <si>
    <t xml:space="preserve">Fialová </t>
  </si>
  <si>
    <t>OPP</t>
  </si>
  <si>
    <t>Brachová</t>
  </si>
  <si>
    <t>OMU</t>
  </si>
  <si>
    <t>Jakšová</t>
  </si>
  <si>
    <t>DOLOŽÍ ved.OUC         do 14.3.2024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</si>
</sst>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2"/>
      <name val="Times New Roman CE"/>
      <family val="1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name val="Times New Roman CE"/>
      <family val="1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70C0"/>
      <name val="Arial"/>
      <family val="2"/>
      <charset val="238"/>
    </font>
    <font>
      <i/>
      <sz val="10"/>
      <name val="Arial"/>
      <family val="2"/>
      <charset val="238"/>
    </font>
    <font>
      <b/>
      <u/>
      <sz val="16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33">
    <xf numFmtId="0" fontId="0" fillId="0" borderId="0" xfId="0"/>
    <xf numFmtId="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43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1" applyNumberFormat="1" applyFont="1" applyAlignment="1" applyProtection="1">
      <alignment horizontal="right" vertical="center"/>
      <protection locked="0"/>
    </xf>
    <xf numFmtId="0" fontId="0" fillId="0" borderId="5" xfId="0" applyBorder="1" applyAlignment="1">
      <alignment vertical="center"/>
    </xf>
    <xf numFmtId="11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4" fontId="0" fillId="2" borderId="11" xfId="1" applyNumberFormat="1" applyFont="1" applyFill="1" applyBorder="1" applyAlignment="1" applyProtection="1">
      <alignment horizontal="right" vertical="center"/>
      <protection locked="0"/>
    </xf>
    <xf numFmtId="3" fontId="2" fillId="2" borderId="11" xfId="1" applyNumberFormat="1" applyFont="1" applyFill="1" applyBorder="1" applyAlignment="1" applyProtection="1">
      <alignment horizontal="left" vertical="center"/>
      <protection locked="0"/>
    </xf>
    <xf numFmtId="43" fontId="2" fillId="2" borderId="11" xfId="1" applyFont="1" applyFill="1" applyBorder="1" applyAlignment="1" applyProtection="1">
      <alignment vertical="center" wrapText="1"/>
      <protection locked="0"/>
    </xf>
    <xf numFmtId="11" fontId="6" fillId="0" borderId="0" xfId="1" applyNumberFormat="1" applyFont="1" applyFill="1" applyAlignment="1" applyProtection="1">
      <alignment horizontal="center" vertical="center" wrapText="1"/>
      <protection locked="0"/>
    </xf>
    <xf numFmtId="4" fontId="0" fillId="0" borderId="0" xfId="1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4" fontId="0" fillId="0" borderId="12" xfId="1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 wrapText="1"/>
      <protection locked="0"/>
    </xf>
    <xf numFmtId="10" fontId="5" fillId="0" borderId="0" xfId="0" applyNumberFormat="1" applyFont="1" applyAlignment="1" applyProtection="1">
      <alignment horizontal="left" vertical="center" wrapText="1"/>
      <protection locked="0"/>
    </xf>
    <xf numFmtId="4" fontId="0" fillId="3" borderId="4" xfId="0" applyNumberFormat="1" applyFill="1" applyBorder="1" applyAlignment="1" applyProtection="1">
      <alignment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3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1" applyNumberFormat="1" applyFont="1" applyFill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6" xfId="0" applyNumberFormat="1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1" applyNumberFormat="1" applyFont="1" applyFill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  <protection locked="0"/>
    </xf>
    <xf numFmtId="11" fontId="0" fillId="0" borderId="0" xfId="0" applyNumberFormat="1" applyAlignment="1" applyProtection="1">
      <alignment horizontal="center" vertical="center"/>
      <protection locked="0"/>
    </xf>
    <xf numFmtId="11" fontId="0" fillId="0" borderId="7" xfId="0" applyNumberFormat="1" applyBorder="1" applyAlignment="1" applyProtection="1">
      <alignment horizontal="center" vertical="center"/>
      <protection locked="0"/>
    </xf>
    <xf numFmtId="11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0" fillId="2" borderId="0" xfId="1" applyNumberFormat="1" applyFont="1" applyFill="1" applyBorder="1" applyAlignment="1" applyProtection="1">
      <alignment horizontal="right" vertical="center"/>
      <protection locked="0"/>
    </xf>
    <xf numFmtId="3" fontId="2" fillId="2" borderId="0" xfId="1" applyNumberFormat="1" applyFont="1" applyFill="1" applyBorder="1" applyAlignment="1" applyProtection="1">
      <alignment horizontal="left" vertical="center"/>
      <protection locked="0"/>
    </xf>
    <xf numFmtId="43" fontId="2" fillId="2" borderId="0" xfId="1" applyFont="1" applyFill="1" applyBorder="1" applyAlignment="1" applyProtection="1">
      <alignment vertical="center" wrapText="1"/>
      <protection locked="0"/>
    </xf>
    <xf numFmtId="4" fontId="0" fillId="0" borderId="0" xfId="1" applyNumberFormat="1" applyFont="1" applyBorder="1" applyAlignment="1" applyProtection="1">
      <alignment vertical="center"/>
      <protection locked="0"/>
    </xf>
    <xf numFmtId="49" fontId="2" fillId="2" borderId="0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0" fillId="0" borderId="4" xfId="0" applyNumberFormat="1" applyBorder="1" applyAlignment="1" applyProtection="1">
      <alignment vertical="center" wrapText="1"/>
      <protection locked="0"/>
    </xf>
    <xf numFmtId="4" fontId="0" fillId="0" borderId="0" xfId="1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" fontId="0" fillId="2" borderId="11" xfId="1" applyNumberFormat="1" applyFont="1" applyFill="1" applyBorder="1" applyAlignment="1" applyProtection="1">
      <alignment horizontal="center" vertical="center"/>
      <protection locked="0"/>
    </xf>
    <xf numFmtId="4" fontId="0" fillId="0" borderId="0" xfId="1" applyNumberFormat="1" applyFont="1" applyBorder="1" applyAlignment="1" applyProtection="1">
      <alignment horizontal="center" vertical="center"/>
      <protection locked="0"/>
    </xf>
    <xf numFmtId="4" fontId="0" fillId="0" borderId="12" xfId="1" applyNumberFormat="1" applyFont="1" applyBorder="1" applyAlignment="1" applyProtection="1">
      <alignment horizontal="center" vertical="center"/>
      <protection locked="0"/>
    </xf>
    <xf numFmtId="4" fontId="0" fillId="2" borderId="0" xfId="1" applyNumberFormat="1" applyFont="1" applyFill="1" applyBorder="1" applyAlignment="1" applyProtection="1">
      <alignment horizontal="center" vertical="center"/>
      <protection locked="0"/>
    </xf>
    <xf numFmtId="4" fontId="0" fillId="0" borderId="0" xfId="1" applyNumberFormat="1" applyFont="1" applyFill="1" applyBorder="1" applyAlignment="1" applyProtection="1">
      <alignment horizontal="center" vertical="center"/>
      <protection locked="0"/>
    </xf>
    <xf numFmtId="4" fontId="1" fillId="0" borderId="0" xfId="1" applyNumberFormat="1" applyFont="1" applyBorder="1" applyAlignment="1" applyProtection="1">
      <alignment horizontal="center" vertical="center"/>
      <protection locked="0"/>
    </xf>
    <xf numFmtId="14" fontId="0" fillId="4" borderId="0" xfId="0" applyNumberForma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14" fontId="0" fillId="4" borderId="12" xfId="0" applyNumberFormat="1" applyFill="1" applyBorder="1" applyAlignment="1" applyProtection="1">
      <alignment vertical="center"/>
      <protection locked="0"/>
    </xf>
    <xf numFmtId="4" fontId="0" fillId="0" borderId="12" xfId="1" applyNumberFormat="1" applyFont="1" applyFill="1" applyBorder="1" applyAlignment="1" applyProtection="1">
      <alignment horizontal="center" vertical="center"/>
      <protection locked="0"/>
    </xf>
    <xf numFmtId="4" fontId="1" fillId="0" borderId="12" xfId="1" applyNumberFormat="1" applyFont="1" applyBorder="1" applyAlignment="1" applyProtection="1">
      <alignment horizontal="center" vertical="center"/>
      <protection locked="0"/>
    </xf>
    <xf numFmtId="49" fontId="0" fillId="4" borderId="0" xfId="1" applyNumberFormat="1" applyFont="1" applyFill="1" applyBorder="1" applyAlignment="1" applyProtection="1">
      <alignment horizontal="center" vertical="center"/>
      <protection locked="0"/>
    </xf>
    <xf numFmtId="14" fontId="0" fillId="4" borderId="0" xfId="1" applyNumberFormat="1" applyFont="1" applyFill="1" applyBorder="1" applyAlignment="1" applyProtection="1">
      <alignment horizontal="center" vertical="center"/>
      <protection locked="0"/>
    </xf>
    <xf numFmtId="49" fontId="0" fillId="4" borderId="12" xfId="1" applyNumberFormat="1" applyFont="1" applyFill="1" applyBorder="1" applyAlignment="1" applyProtection="1">
      <alignment horizontal="center" vertical="center"/>
      <protection locked="0"/>
    </xf>
    <xf numFmtId="14" fontId="0" fillId="4" borderId="12" xfId="1" applyNumberFormat="1" applyFont="1" applyFill="1" applyBorder="1" applyAlignment="1" applyProtection="1">
      <alignment horizontal="center" vertical="center"/>
      <protection locked="0"/>
    </xf>
    <xf numFmtId="4" fontId="1" fillId="0" borderId="0" xfId="1" applyNumberFormat="1" applyFont="1" applyFill="1" applyBorder="1" applyAlignment="1" applyProtection="1">
      <alignment horizontal="center" vertical="center"/>
      <protection locked="0"/>
    </xf>
    <xf numFmtId="4" fontId="1" fillId="0" borderId="12" xfId="1" applyNumberFormat="1" applyFont="1" applyFill="1" applyBorder="1" applyAlignment="1" applyProtection="1">
      <alignment horizontal="center" vertical="center"/>
      <protection locked="0"/>
    </xf>
    <xf numFmtId="4" fontId="0" fillId="5" borderId="0" xfId="1" applyNumberFormat="1" applyFont="1" applyFill="1" applyBorder="1" applyAlignment="1" applyProtection="1">
      <alignment horizontal="center" vertical="center"/>
      <protection locked="0"/>
    </xf>
    <xf numFmtId="4" fontId="0" fillId="5" borderId="12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6" borderId="0" xfId="0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4" fontId="0" fillId="7" borderId="0" xfId="1" applyNumberFormat="1" applyFont="1" applyFill="1" applyAlignment="1" applyProtection="1">
      <alignment horizontal="center" vertical="center"/>
      <protection locked="0"/>
    </xf>
    <xf numFmtId="4" fontId="12" fillId="0" borderId="0" xfId="1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4" fontId="1" fillId="5" borderId="0" xfId="1" applyNumberFormat="1" applyFont="1" applyFill="1" applyBorder="1" applyAlignment="1" applyProtection="1">
      <alignment horizontal="center" vertical="center"/>
      <protection locked="0"/>
    </xf>
    <xf numFmtId="4" fontId="1" fillId="5" borderId="12" xfId="1" applyNumberFormat="1" applyFont="1" applyFill="1" applyBorder="1" applyAlignment="1" applyProtection="1">
      <alignment horizontal="center" vertical="center"/>
      <protection locked="0"/>
    </xf>
    <xf numFmtId="49" fontId="1" fillId="4" borderId="0" xfId="1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9" fontId="0" fillId="4" borderId="0" xfId="2" applyFont="1" applyFill="1" applyBorder="1" applyAlignment="1" applyProtection="1">
      <alignment horizontal="center" vertical="center"/>
      <protection locked="0"/>
    </xf>
    <xf numFmtId="9" fontId="0" fillId="4" borderId="12" xfId="2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/>
      <protection locked="0"/>
    </xf>
    <xf numFmtId="4" fontId="0" fillId="8" borderId="0" xfId="1" applyNumberFormat="1" applyFont="1" applyFill="1" applyBorder="1" applyAlignment="1" applyProtection="1">
      <alignment horizontal="center" vertical="center"/>
      <protection locked="0"/>
    </xf>
    <xf numFmtId="4" fontId="1" fillId="8" borderId="0" xfId="1" applyNumberFormat="1" applyFont="1" applyFill="1" applyBorder="1" applyAlignment="1" applyProtection="1">
      <alignment horizontal="center" vertical="center"/>
      <protection locked="0"/>
    </xf>
    <xf numFmtId="4" fontId="0" fillId="8" borderId="12" xfId="1" applyNumberFormat="1" applyFont="1" applyFill="1" applyBorder="1" applyAlignment="1" applyProtection="1">
      <alignment horizontal="center" vertical="center"/>
      <protection locked="0"/>
    </xf>
    <xf numFmtId="4" fontId="1" fillId="8" borderId="12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3" fontId="15" fillId="2" borderId="0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4" fontId="5" fillId="0" borderId="12" xfId="1" applyNumberFormat="1" applyFont="1" applyBorder="1" applyAlignment="1" applyProtection="1">
      <alignment horizontal="center" vertical="center"/>
      <protection locked="0"/>
    </xf>
    <xf numFmtId="4" fontId="5" fillId="0" borderId="0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" fontId="5" fillId="0" borderId="13" xfId="0" applyNumberFormat="1" applyFont="1" applyBorder="1" applyAlignment="1" applyProtection="1">
      <alignment horizontal="right" vertical="center" wrapText="1"/>
      <protection locked="0"/>
    </xf>
    <xf numFmtId="4" fontId="5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right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4" fontId="5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4" fontId="0" fillId="3" borderId="4" xfId="1" applyNumberFormat="1" applyFont="1" applyFill="1" applyBorder="1" applyAlignment="1" applyProtection="1">
      <alignment horizontal="center" vertical="center"/>
      <protection locked="0"/>
    </xf>
    <xf numFmtId="4" fontId="5" fillId="0" borderId="17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20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1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21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2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23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585E7-133B-40A9-B392-9F6C8D4CB338}">
  <dimension ref="A1:K25"/>
  <sheetViews>
    <sheetView zoomScaleNormal="100" zoomScalePageLayoutView="75" workbookViewId="0">
      <pane ySplit="5" topLeftCell="A6" activePane="bottomLeft" state="frozen"/>
      <selection activeCell="I3" sqref="I3"/>
      <selection pane="bottomLeft" activeCell="I3" sqref="I3"/>
    </sheetView>
  </sheetViews>
  <sheetFormatPr defaultColWidth="9.28515625" defaultRowHeight="12.75" x14ac:dyDescent="0.2"/>
  <cols>
    <col min="1" max="1" width="10.5703125" style="4" customWidth="1"/>
    <col min="2" max="2" width="10.5703125" style="6" customWidth="1"/>
    <col min="3" max="4" width="15.5703125" style="17" customWidth="1"/>
    <col min="5" max="5" width="39.7109375" style="18" customWidth="1"/>
    <col min="6" max="7" width="15.7109375" style="33" customWidth="1"/>
    <col min="8" max="9" width="15.7109375" style="35" customWidth="1"/>
    <col min="10" max="10" width="15.7109375" style="42" customWidth="1"/>
    <col min="11" max="16384" width="9.28515625" style="6"/>
  </cols>
  <sheetData>
    <row r="1" spans="1:11" ht="21" customHeight="1" x14ac:dyDescent="0.2">
      <c r="A1" s="112" t="e">
        <f>#REF!</f>
        <v>#REF!</v>
      </c>
      <c r="B1" s="112"/>
      <c r="C1" s="112"/>
      <c r="D1" s="112"/>
      <c r="E1" s="112"/>
      <c r="F1" s="25"/>
      <c r="G1" s="25"/>
      <c r="H1" s="34"/>
      <c r="K1" s="5"/>
    </row>
    <row r="2" spans="1:11" ht="18.75" customHeight="1" thickBot="1" x14ac:dyDescent="0.25">
      <c r="A2" s="7" t="s">
        <v>10</v>
      </c>
      <c r="B2" s="113" t="e">
        <f>#REF!</f>
        <v>#REF!</v>
      </c>
      <c r="C2" s="113"/>
      <c r="D2" s="8" t="s">
        <v>1</v>
      </c>
      <c r="E2" s="23" t="e">
        <f>G5/F5</f>
        <v>#DIV/0!</v>
      </c>
      <c r="F2" s="26"/>
      <c r="G2" s="26"/>
      <c r="H2" s="36"/>
      <c r="K2" s="5"/>
    </row>
    <row r="3" spans="1:11" ht="14.25" thickTop="1" thickBot="1" x14ac:dyDescent="0.25">
      <c r="C3" s="8" t="s">
        <v>2</v>
      </c>
      <c r="D3" s="24" t="s">
        <v>0</v>
      </c>
      <c r="E3" s="9"/>
      <c r="F3" s="114" t="s">
        <v>16</v>
      </c>
      <c r="G3" s="115"/>
      <c r="H3" s="116"/>
      <c r="I3" s="37">
        <f>COUNT(I7:I1978)</f>
        <v>0</v>
      </c>
      <c r="J3" s="43"/>
      <c r="K3" s="5"/>
    </row>
    <row r="4" spans="1:11" s="3" customFormat="1" ht="36.75" customHeight="1" thickTop="1" thickBot="1" x14ac:dyDescent="0.25">
      <c r="A4" s="117" t="s">
        <v>9</v>
      </c>
      <c r="B4" s="119" t="s">
        <v>17</v>
      </c>
      <c r="C4" s="121" t="s">
        <v>6</v>
      </c>
      <c r="D4" s="121" t="s">
        <v>7</v>
      </c>
      <c r="E4" s="123" t="s">
        <v>8</v>
      </c>
      <c r="F4" s="27" t="s">
        <v>12</v>
      </c>
      <c r="G4" s="28" t="s">
        <v>11</v>
      </c>
      <c r="H4" s="38" t="s">
        <v>13</v>
      </c>
      <c r="I4" s="1" t="s">
        <v>14</v>
      </c>
      <c r="J4" s="44" t="s">
        <v>15</v>
      </c>
      <c r="K4" s="2"/>
    </row>
    <row r="5" spans="1:11" ht="18" customHeight="1" thickTop="1" thickBot="1" x14ac:dyDescent="0.25">
      <c r="A5" s="118"/>
      <c r="B5" s="120"/>
      <c r="C5" s="122"/>
      <c r="D5" s="120"/>
      <c r="E5" s="124"/>
      <c r="F5" s="29">
        <f>SUM(F6:F1978)</f>
        <v>0</v>
      </c>
      <c r="G5" s="30">
        <f>SUM(G6:G1978)</f>
        <v>0</v>
      </c>
      <c r="H5" s="39">
        <f>SUM(H6:H1978)</f>
        <v>0</v>
      </c>
      <c r="I5" s="39">
        <f>SUM(I6:I1978)</f>
        <v>0</v>
      </c>
      <c r="J5" s="10">
        <f>SUM(J6:J1978)</f>
        <v>0</v>
      </c>
      <c r="K5" s="5"/>
    </row>
    <row r="6" spans="1:11" ht="18" customHeight="1" thickTop="1" x14ac:dyDescent="0.2">
      <c r="A6" s="11" t="s">
        <v>4</v>
      </c>
      <c r="B6" s="12"/>
      <c r="C6" s="13" t="s">
        <v>3</v>
      </c>
      <c r="D6" s="14"/>
      <c r="E6" s="15"/>
      <c r="F6" s="31" t="str">
        <f>IF(AND(A6="celkem ks:",B6&gt;0,C6="vzorek ks:"),B6,"")</f>
        <v/>
      </c>
      <c r="G6" s="31" t="str">
        <f>IF(AND(A6="celkem ks:",B6&gt;0,C6="vzorek ks:",D6&gt;0),D6,"")</f>
        <v/>
      </c>
      <c r="H6" s="40" t="str">
        <f>IF(OR(C6="",C6&lt;=0,A6="Suma:",A6="celkem ks:"),"",C6)</f>
        <v/>
      </c>
      <c r="I6" s="40" t="str">
        <f>IF(OR(D6="",D6&lt;=0,A6="Suma:",A6="celkem ks:"),"",D6)</f>
        <v/>
      </c>
      <c r="J6" s="16" t="str">
        <f>IF(OR(D6="",D6&lt;=0,A6="Suma:",A6="celkem ks:"),"",D6*D6)</f>
        <v/>
      </c>
      <c r="K6" s="5"/>
    </row>
    <row r="7" spans="1:11" x14ac:dyDescent="0.2">
      <c r="C7" s="50"/>
      <c r="D7" s="50"/>
      <c r="F7" s="32" t="str">
        <f t="shared" ref="F7:F25" si="0">IF(AND(A7="celkem ks:",B7&gt;0,C7="vzorek ks:"),B7,"")</f>
        <v/>
      </c>
      <c r="G7" s="32" t="str">
        <f t="shared" ref="G7:G25" si="1">IF(AND(A7="celkem ks:",B7&gt;0,C7="vzorek ks:",D7&gt;0),D7,"")</f>
        <v/>
      </c>
      <c r="H7" s="41" t="str">
        <f t="shared" ref="H7:H25" si="2">IF(OR(C7="",C7&lt;=0,A7="Suma:",A7="celkem ks:"),"",C7)</f>
        <v/>
      </c>
      <c r="I7" s="35" t="str">
        <f t="shared" ref="I7:I25" si="3">IF(OR(D7="",D7&lt;=0,A7="Suma:",A7="celkem ks:"),"",D7)</f>
        <v/>
      </c>
      <c r="J7" s="42" t="str">
        <f t="shared" ref="J7:J25" si="4">IF(OR(D7="",D7&lt;=0,A7="Suma:",A7="celkem ks:"),"",D7*D7)</f>
        <v/>
      </c>
    </row>
    <row r="8" spans="1:11" x14ac:dyDescent="0.2">
      <c r="C8" s="50"/>
      <c r="D8" s="50"/>
      <c r="F8" s="32" t="str">
        <f t="shared" si="0"/>
        <v/>
      </c>
      <c r="G8" s="32" t="str">
        <f t="shared" si="1"/>
        <v/>
      </c>
      <c r="H8" s="41" t="str">
        <f t="shared" si="2"/>
        <v/>
      </c>
      <c r="I8" s="35" t="str">
        <f t="shared" si="3"/>
        <v/>
      </c>
      <c r="J8" s="42" t="str">
        <f t="shared" si="4"/>
        <v/>
      </c>
    </row>
    <row r="9" spans="1:11" x14ac:dyDescent="0.2">
      <c r="C9" s="50"/>
      <c r="D9" s="50"/>
      <c r="F9" s="32" t="str">
        <f t="shared" si="0"/>
        <v/>
      </c>
      <c r="G9" s="32" t="str">
        <f t="shared" si="1"/>
        <v/>
      </c>
      <c r="H9" s="41" t="str">
        <f t="shared" si="2"/>
        <v/>
      </c>
      <c r="I9" s="35" t="str">
        <f t="shared" si="3"/>
        <v/>
      </c>
      <c r="J9" s="42" t="str">
        <f t="shared" si="4"/>
        <v/>
      </c>
    </row>
    <row r="10" spans="1:11" x14ac:dyDescent="0.2">
      <c r="C10" s="50"/>
      <c r="D10" s="50"/>
      <c r="F10" s="32" t="str">
        <f t="shared" si="0"/>
        <v/>
      </c>
      <c r="G10" s="32" t="str">
        <f t="shared" si="1"/>
        <v/>
      </c>
      <c r="H10" s="41" t="str">
        <f t="shared" si="2"/>
        <v/>
      </c>
      <c r="I10" s="35" t="str">
        <f t="shared" si="3"/>
        <v/>
      </c>
      <c r="J10" s="42" t="str">
        <f t="shared" si="4"/>
        <v/>
      </c>
    </row>
    <row r="11" spans="1:11" x14ac:dyDescent="0.2">
      <c r="C11" s="50"/>
      <c r="D11" s="50"/>
      <c r="F11" s="32" t="str">
        <f t="shared" si="0"/>
        <v/>
      </c>
      <c r="G11" s="32" t="str">
        <f t="shared" si="1"/>
        <v/>
      </c>
      <c r="H11" s="41" t="str">
        <f t="shared" si="2"/>
        <v/>
      </c>
      <c r="I11" s="35" t="str">
        <f t="shared" si="3"/>
        <v/>
      </c>
      <c r="J11" s="42" t="str">
        <f t="shared" si="4"/>
        <v/>
      </c>
    </row>
    <row r="12" spans="1:11" x14ac:dyDescent="0.2">
      <c r="C12" s="50"/>
      <c r="D12" s="50"/>
      <c r="F12" s="32" t="str">
        <f t="shared" si="0"/>
        <v/>
      </c>
      <c r="G12" s="32" t="str">
        <f t="shared" si="1"/>
        <v/>
      </c>
      <c r="H12" s="41" t="str">
        <f t="shared" si="2"/>
        <v/>
      </c>
      <c r="I12" s="35" t="str">
        <f t="shared" si="3"/>
        <v/>
      </c>
      <c r="J12" s="42" t="str">
        <f t="shared" si="4"/>
        <v/>
      </c>
    </row>
    <row r="13" spans="1:11" x14ac:dyDescent="0.2">
      <c r="A13" s="19"/>
      <c r="B13" s="20"/>
      <c r="C13" s="21"/>
      <c r="D13" s="21"/>
      <c r="E13" s="22"/>
      <c r="F13" s="32" t="str">
        <f t="shared" si="0"/>
        <v/>
      </c>
      <c r="G13" s="32" t="str">
        <f t="shared" si="1"/>
        <v/>
      </c>
      <c r="H13" s="41" t="str">
        <f t="shared" si="2"/>
        <v/>
      </c>
      <c r="I13" s="35" t="str">
        <f t="shared" si="3"/>
        <v/>
      </c>
      <c r="J13" s="42" t="str">
        <f t="shared" si="4"/>
        <v/>
      </c>
    </row>
    <row r="14" spans="1:11" x14ac:dyDescent="0.2">
      <c r="A14" s="4" t="s">
        <v>5</v>
      </c>
      <c r="C14" s="17">
        <f>SUM(C7:C13)</f>
        <v>0</v>
      </c>
      <c r="D14" s="17">
        <f>SUM(D7:D13)</f>
        <v>0</v>
      </c>
      <c r="F14" s="33" t="str">
        <f t="shared" si="0"/>
        <v/>
      </c>
      <c r="G14" s="33" t="str">
        <f t="shared" si="1"/>
        <v/>
      </c>
      <c r="H14" s="35" t="str">
        <f t="shared" si="2"/>
        <v/>
      </c>
      <c r="I14" s="35" t="str">
        <f t="shared" si="3"/>
        <v/>
      </c>
      <c r="J14" s="42" t="str">
        <f t="shared" si="4"/>
        <v/>
      </c>
    </row>
    <row r="15" spans="1:11" x14ac:dyDescent="0.2">
      <c r="F15" s="33" t="str">
        <f t="shared" si="0"/>
        <v/>
      </c>
      <c r="G15" s="33" t="str">
        <f t="shared" si="1"/>
        <v/>
      </c>
      <c r="H15" s="35" t="str">
        <f t="shared" si="2"/>
        <v/>
      </c>
      <c r="I15" s="35" t="str">
        <f t="shared" si="3"/>
        <v/>
      </c>
      <c r="J15" s="42" t="str">
        <f t="shared" si="4"/>
        <v/>
      </c>
    </row>
    <row r="16" spans="1:11" ht="18" customHeight="1" x14ac:dyDescent="0.2">
      <c r="A16" s="45" t="s">
        <v>4</v>
      </c>
      <c r="B16" s="46"/>
      <c r="C16" s="47" t="s">
        <v>3</v>
      </c>
      <c r="D16" s="48"/>
      <c r="E16" s="49"/>
      <c r="F16" s="31" t="str">
        <f t="shared" si="0"/>
        <v/>
      </c>
      <c r="G16" s="31" t="str">
        <f t="shared" si="1"/>
        <v/>
      </c>
      <c r="H16" s="40" t="str">
        <f t="shared" si="2"/>
        <v/>
      </c>
      <c r="I16" s="40" t="str">
        <f t="shared" si="3"/>
        <v/>
      </c>
      <c r="J16" s="16" t="str">
        <f t="shared" si="4"/>
        <v/>
      </c>
      <c r="K16" s="5"/>
    </row>
    <row r="17" spans="1:10" x14ac:dyDescent="0.2">
      <c r="C17" s="50"/>
      <c r="D17" s="50"/>
      <c r="F17" s="32" t="str">
        <f t="shared" si="0"/>
        <v/>
      </c>
      <c r="G17" s="32" t="str">
        <f t="shared" si="1"/>
        <v/>
      </c>
      <c r="H17" s="41" t="str">
        <f t="shared" si="2"/>
        <v/>
      </c>
      <c r="I17" s="35" t="str">
        <f t="shared" si="3"/>
        <v/>
      </c>
      <c r="J17" s="42" t="str">
        <f t="shared" si="4"/>
        <v/>
      </c>
    </row>
    <row r="18" spans="1:10" x14ac:dyDescent="0.2">
      <c r="C18" s="50"/>
      <c r="D18" s="50"/>
      <c r="F18" s="32" t="str">
        <f t="shared" si="0"/>
        <v/>
      </c>
      <c r="G18" s="32" t="str">
        <f t="shared" si="1"/>
        <v/>
      </c>
      <c r="H18" s="41" t="str">
        <f t="shared" si="2"/>
        <v/>
      </c>
      <c r="I18" s="35" t="str">
        <f t="shared" si="3"/>
        <v/>
      </c>
      <c r="J18" s="42" t="str">
        <f t="shared" si="4"/>
        <v/>
      </c>
    </row>
    <row r="19" spans="1:10" x14ac:dyDescent="0.2">
      <c r="C19" s="50"/>
      <c r="D19" s="50"/>
      <c r="F19" s="32" t="str">
        <f t="shared" si="0"/>
        <v/>
      </c>
      <c r="G19" s="32" t="str">
        <f t="shared" si="1"/>
        <v/>
      </c>
      <c r="H19" s="41" t="str">
        <f t="shared" si="2"/>
        <v/>
      </c>
      <c r="I19" s="35" t="str">
        <f t="shared" si="3"/>
        <v/>
      </c>
      <c r="J19" s="42" t="str">
        <f t="shared" si="4"/>
        <v/>
      </c>
    </row>
    <row r="20" spans="1:10" x14ac:dyDescent="0.2">
      <c r="C20" s="50"/>
      <c r="D20" s="50"/>
      <c r="F20" s="32" t="str">
        <f t="shared" si="0"/>
        <v/>
      </c>
      <c r="G20" s="32" t="str">
        <f t="shared" si="1"/>
        <v/>
      </c>
      <c r="H20" s="41" t="str">
        <f t="shared" si="2"/>
        <v/>
      </c>
      <c r="I20" s="35" t="str">
        <f t="shared" si="3"/>
        <v/>
      </c>
      <c r="J20" s="42" t="str">
        <f t="shared" si="4"/>
        <v/>
      </c>
    </row>
    <row r="21" spans="1:10" x14ac:dyDescent="0.2">
      <c r="C21" s="50"/>
      <c r="D21" s="50"/>
      <c r="F21" s="32" t="str">
        <f t="shared" si="0"/>
        <v/>
      </c>
      <c r="G21" s="32" t="str">
        <f t="shared" si="1"/>
        <v/>
      </c>
      <c r="H21" s="41" t="str">
        <f t="shared" si="2"/>
        <v/>
      </c>
      <c r="I21" s="35" t="str">
        <f t="shared" si="3"/>
        <v/>
      </c>
      <c r="J21" s="42" t="str">
        <f t="shared" si="4"/>
        <v/>
      </c>
    </row>
    <row r="22" spans="1:10" x14ac:dyDescent="0.2">
      <c r="C22" s="50"/>
      <c r="D22" s="50"/>
      <c r="F22" s="32" t="str">
        <f t="shared" si="0"/>
        <v/>
      </c>
      <c r="G22" s="32" t="str">
        <f t="shared" si="1"/>
        <v/>
      </c>
      <c r="H22" s="41" t="str">
        <f t="shared" si="2"/>
        <v/>
      </c>
      <c r="I22" s="35" t="str">
        <f t="shared" si="3"/>
        <v/>
      </c>
      <c r="J22" s="42" t="str">
        <f t="shared" si="4"/>
        <v/>
      </c>
    </row>
    <row r="23" spans="1:10" x14ac:dyDescent="0.2">
      <c r="A23" s="19"/>
      <c r="B23" s="20"/>
      <c r="C23" s="21"/>
      <c r="D23" s="21"/>
      <c r="E23" s="22"/>
      <c r="F23" s="32" t="str">
        <f t="shared" si="0"/>
        <v/>
      </c>
      <c r="G23" s="32" t="str">
        <f t="shared" si="1"/>
        <v/>
      </c>
      <c r="H23" s="41" t="str">
        <f t="shared" si="2"/>
        <v/>
      </c>
      <c r="I23" s="35" t="str">
        <f t="shared" si="3"/>
        <v/>
      </c>
      <c r="J23" s="42" t="str">
        <f t="shared" si="4"/>
        <v/>
      </c>
    </row>
    <row r="24" spans="1:10" x14ac:dyDescent="0.2">
      <c r="A24" s="4" t="s">
        <v>5</v>
      </c>
      <c r="C24" s="17">
        <f>SUM(C17:C23)</f>
        <v>0</v>
      </c>
      <c r="D24" s="17">
        <f>SUM(D17:D23)</f>
        <v>0</v>
      </c>
      <c r="F24" s="33" t="str">
        <f t="shared" si="0"/>
        <v/>
      </c>
      <c r="G24" s="33" t="str">
        <f t="shared" si="1"/>
        <v/>
      </c>
      <c r="H24" s="35" t="str">
        <f t="shared" si="2"/>
        <v/>
      </c>
      <c r="I24" s="35" t="str">
        <f t="shared" si="3"/>
        <v/>
      </c>
      <c r="J24" s="42" t="str">
        <f t="shared" si="4"/>
        <v/>
      </c>
    </row>
    <row r="25" spans="1:10" x14ac:dyDescent="0.2">
      <c r="F25" s="33" t="str">
        <f t="shared" si="0"/>
        <v/>
      </c>
      <c r="G25" s="33" t="str">
        <f t="shared" si="1"/>
        <v/>
      </c>
      <c r="H25" s="35" t="str">
        <f t="shared" si="2"/>
        <v/>
      </c>
      <c r="I25" s="35" t="str">
        <f t="shared" si="3"/>
        <v/>
      </c>
      <c r="J25" s="42" t="str">
        <f t="shared" si="4"/>
        <v/>
      </c>
    </row>
  </sheetData>
  <sheetProtection formatColumns="0" formatRows="0" insertColumns="0" insertRows="0" deleteColumns="0" deleteRows="0"/>
  <mergeCells count="8">
    <mergeCell ref="A1:E1"/>
    <mergeCell ref="B2:C2"/>
    <mergeCell ref="F3:H3"/>
    <mergeCell ref="A4:A5"/>
    <mergeCell ref="B4:B5"/>
    <mergeCell ref="C4:C5"/>
    <mergeCell ref="D4:D5"/>
    <mergeCell ref="E4:E5"/>
  </mergeCells>
  <pageMargins left="0.59055118110236227" right="0.19685039370078741" top="0.39370078740157483" bottom="0.39370078740157483" header="0.51181102362204722" footer="0.19685039370078741"/>
  <pageSetup paperSize="9" scale="70" orientation="landscape" r:id="rId1"/>
  <headerFooter alignWithMargins="0">
    <oddHeader>&amp;RPOK</oddHeader>
    <oddFooter>&amp;C&amp;P&amp;R© FIZA, a.s., 2020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F1A5E-8FFB-4937-A090-D5D13376AABE}">
  <dimension ref="A1:K24"/>
  <sheetViews>
    <sheetView zoomScaleNormal="100" zoomScalePageLayoutView="75" workbookViewId="0">
      <pane ySplit="5" topLeftCell="A6" activePane="bottomLeft" state="frozen"/>
      <selection activeCell="I3" sqref="I3"/>
      <selection pane="bottomLeft" activeCell="I3" sqref="I3"/>
    </sheetView>
  </sheetViews>
  <sheetFormatPr defaultColWidth="9.28515625" defaultRowHeight="12.75" x14ac:dyDescent="0.2"/>
  <cols>
    <col min="1" max="1" width="10.5703125" style="4" customWidth="1"/>
    <col min="2" max="2" width="10.5703125" style="6" customWidth="1"/>
    <col min="3" max="4" width="15.5703125" style="17" customWidth="1"/>
    <col min="5" max="5" width="39.7109375" style="18" customWidth="1"/>
    <col min="6" max="7" width="15.7109375" style="33" customWidth="1"/>
    <col min="8" max="9" width="15.7109375" style="35" customWidth="1"/>
    <col min="10" max="10" width="15.7109375" style="42" customWidth="1"/>
    <col min="11" max="16384" width="9.28515625" style="6"/>
  </cols>
  <sheetData>
    <row r="1" spans="1:11" ht="21" customHeight="1" x14ac:dyDescent="0.2">
      <c r="A1" s="112" t="e">
        <f>#REF!</f>
        <v>#REF!</v>
      </c>
      <c r="B1" s="112"/>
      <c r="C1" s="112"/>
      <c r="D1" s="112"/>
      <c r="E1" s="112"/>
      <c r="F1" s="25"/>
      <c r="G1" s="25"/>
      <c r="H1" s="34"/>
      <c r="K1" s="5"/>
    </row>
    <row r="2" spans="1:11" ht="18.75" customHeight="1" thickBot="1" x14ac:dyDescent="0.25">
      <c r="A2" s="7" t="s">
        <v>10</v>
      </c>
      <c r="B2" s="113" t="e">
        <f>#REF!</f>
        <v>#REF!</v>
      </c>
      <c r="C2" s="113"/>
      <c r="D2" s="8" t="s">
        <v>1</v>
      </c>
      <c r="E2" s="23" t="e">
        <f>G5/F5</f>
        <v>#DIV/0!</v>
      </c>
      <c r="F2" s="26"/>
      <c r="G2" s="26"/>
      <c r="H2" s="36"/>
      <c r="K2" s="5"/>
    </row>
    <row r="3" spans="1:11" ht="14.25" thickTop="1" thickBot="1" x14ac:dyDescent="0.25">
      <c r="C3" s="8" t="s">
        <v>2</v>
      </c>
      <c r="D3" s="24" t="s">
        <v>0</v>
      </c>
      <c r="E3" s="9"/>
      <c r="F3" s="114" t="s">
        <v>16</v>
      </c>
      <c r="G3" s="115"/>
      <c r="H3" s="116"/>
      <c r="I3" s="37">
        <f>COUNT(I7:I1977)</f>
        <v>0</v>
      </c>
      <c r="J3" s="43"/>
      <c r="K3" s="5"/>
    </row>
    <row r="4" spans="1:11" s="3" customFormat="1" ht="36.75" customHeight="1" thickTop="1" thickBot="1" x14ac:dyDescent="0.25">
      <c r="A4" s="117" t="s">
        <v>9</v>
      </c>
      <c r="B4" s="119" t="s">
        <v>17</v>
      </c>
      <c r="C4" s="121" t="s">
        <v>6</v>
      </c>
      <c r="D4" s="121" t="s">
        <v>7</v>
      </c>
      <c r="E4" s="123" t="s">
        <v>8</v>
      </c>
      <c r="F4" s="27" t="s">
        <v>12</v>
      </c>
      <c r="G4" s="28" t="s">
        <v>11</v>
      </c>
      <c r="H4" s="38" t="s">
        <v>13</v>
      </c>
      <c r="I4" s="1" t="s">
        <v>14</v>
      </c>
      <c r="J4" s="44" t="s">
        <v>15</v>
      </c>
      <c r="K4" s="2"/>
    </row>
    <row r="5" spans="1:11" ht="18" customHeight="1" thickTop="1" thickBot="1" x14ac:dyDescent="0.25">
      <c r="A5" s="118"/>
      <c r="B5" s="120"/>
      <c r="C5" s="122"/>
      <c r="D5" s="120"/>
      <c r="E5" s="124"/>
      <c r="F5" s="29">
        <f>SUM(F6:F1977)</f>
        <v>0</v>
      </c>
      <c r="G5" s="30">
        <f>SUM(G6:G1977)</f>
        <v>0</v>
      </c>
      <c r="H5" s="39">
        <f>SUM(H6:H1977)</f>
        <v>0</v>
      </c>
      <c r="I5" s="39">
        <f>SUM(I6:I1977)</f>
        <v>0</v>
      </c>
      <c r="J5" s="10">
        <f>SUM(J6:J1977)</f>
        <v>0</v>
      </c>
      <c r="K5" s="5"/>
    </row>
    <row r="6" spans="1:11" ht="18" customHeight="1" thickTop="1" x14ac:dyDescent="0.2">
      <c r="A6" s="11" t="s">
        <v>4</v>
      </c>
      <c r="B6" s="12"/>
      <c r="C6" s="13" t="s">
        <v>3</v>
      </c>
      <c r="D6" s="14"/>
      <c r="E6" s="15"/>
      <c r="F6" s="31" t="str">
        <f>IF(AND(A6="celkem ks:",B6&gt;0,C6="vzorek ks:"),B6,"")</f>
        <v/>
      </c>
      <c r="G6" s="31" t="str">
        <f>IF(AND(A6="celkem ks:",B6&gt;0,C6="vzorek ks:",D6&gt;0),D6,"")</f>
        <v/>
      </c>
      <c r="H6" s="40" t="str">
        <f>IF(OR(C6="",C6&lt;=0,A6="Suma:",A6="celkem ks:"),"",C6)</f>
        <v/>
      </c>
      <c r="I6" s="40" t="str">
        <f>IF(OR(D6="",D6&lt;=0,A6="Suma:",A6="celkem ks:"),"",D6)</f>
        <v/>
      </c>
      <c r="J6" s="16" t="str">
        <f>IF(OR(D6="",D6&lt;=0,A6="Suma:",A6="celkem ks:"),"",D6*D6)</f>
        <v/>
      </c>
      <c r="K6" s="5"/>
    </row>
    <row r="7" spans="1:11" x14ac:dyDescent="0.2">
      <c r="C7" s="50"/>
      <c r="D7" s="50"/>
      <c r="F7" s="32" t="str">
        <f t="shared" ref="F7:F24" si="0">IF(AND(A7="celkem ks:",B7&gt;0,C7="vzorek ks:"),B7,"")</f>
        <v/>
      </c>
      <c r="G7" s="32" t="str">
        <f t="shared" ref="G7:G24" si="1">IF(AND(A7="celkem ks:",B7&gt;0,C7="vzorek ks:",D7&gt;0),D7,"")</f>
        <v/>
      </c>
      <c r="H7" s="41" t="str">
        <f t="shared" ref="H7:H24" si="2">IF(OR(C7="",C7&lt;=0,A7="Suma:",A7="celkem ks:"),"",C7)</f>
        <v/>
      </c>
      <c r="I7" s="35" t="str">
        <f t="shared" ref="I7:I24" si="3">IF(OR(D7="",D7&lt;=0,A7="Suma:",A7="celkem ks:"),"",D7)</f>
        <v/>
      </c>
      <c r="J7" s="42" t="str">
        <f t="shared" ref="J7:J24" si="4">IF(OR(D7="",D7&lt;=0,A7="Suma:",A7="celkem ks:"),"",D7*D7)</f>
        <v/>
      </c>
    </row>
    <row r="8" spans="1:11" x14ac:dyDescent="0.2">
      <c r="C8" s="50"/>
      <c r="D8" s="50"/>
      <c r="F8" s="32" t="str">
        <f t="shared" si="0"/>
        <v/>
      </c>
      <c r="G8" s="32" t="str">
        <f t="shared" si="1"/>
        <v/>
      </c>
      <c r="H8" s="41" t="str">
        <f t="shared" si="2"/>
        <v/>
      </c>
      <c r="I8" s="35" t="str">
        <f t="shared" si="3"/>
        <v/>
      </c>
      <c r="J8" s="42" t="str">
        <f t="shared" si="4"/>
        <v/>
      </c>
    </row>
    <row r="9" spans="1:11" x14ac:dyDescent="0.2">
      <c r="C9" s="50"/>
      <c r="D9" s="50"/>
      <c r="F9" s="32" t="str">
        <f t="shared" si="0"/>
        <v/>
      </c>
      <c r="G9" s="32" t="str">
        <f t="shared" si="1"/>
        <v/>
      </c>
      <c r="H9" s="41" t="str">
        <f t="shared" si="2"/>
        <v/>
      </c>
      <c r="I9" s="35" t="str">
        <f t="shared" si="3"/>
        <v/>
      </c>
      <c r="J9" s="42" t="str">
        <f t="shared" si="4"/>
        <v/>
      </c>
    </row>
    <row r="10" spans="1:11" x14ac:dyDescent="0.2">
      <c r="C10" s="50"/>
      <c r="D10" s="50"/>
      <c r="F10" s="32" t="str">
        <f t="shared" si="0"/>
        <v/>
      </c>
      <c r="G10" s="32" t="str">
        <f t="shared" si="1"/>
        <v/>
      </c>
      <c r="H10" s="41" t="str">
        <f t="shared" si="2"/>
        <v/>
      </c>
      <c r="I10" s="35" t="str">
        <f t="shared" si="3"/>
        <v/>
      </c>
      <c r="J10" s="42" t="str">
        <f t="shared" si="4"/>
        <v/>
      </c>
    </row>
    <row r="11" spans="1:11" x14ac:dyDescent="0.2">
      <c r="C11" s="50"/>
      <c r="D11" s="50"/>
      <c r="F11" s="32" t="str">
        <f t="shared" si="0"/>
        <v/>
      </c>
      <c r="G11" s="32" t="str">
        <f t="shared" si="1"/>
        <v/>
      </c>
      <c r="H11" s="41" t="str">
        <f t="shared" si="2"/>
        <v/>
      </c>
      <c r="I11" s="35" t="str">
        <f t="shared" si="3"/>
        <v/>
      </c>
      <c r="J11" s="42" t="str">
        <f t="shared" si="4"/>
        <v/>
      </c>
    </row>
    <row r="12" spans="1:11" x14ac:dyDescent="0.2">
      <c r="A12" s="19"/>
      <c r="B12" s="20"/>
      <c r="C12" s="21"/>
      <c r="D12" s="21"/>
      <c r="E12" s="22"/>
      <c r="F12" s="32" t="str">
        <f t="shared" si="0"/>
        <v/>
      </c>
      <c r="G12" s="32" t="str">
        <f t="shared" si="1"/>
        <v/>
      </c>
      <c r="H12" s="41" t="str">
        <f t="shared" si="2"/>
        <v/>
      </c>
      <c r="I12" s="35" t="str">
        <f t="shared" si="3"/>
        <v/>
      </c>
      <c r="J12" s="42" t="str">
        <f t="shared" si="4"/>
        <v/>
      </c>
    </row>
    <row r="13" spans="1:11" x14ac:dyDescent="0.2">
      <c r="A13" s="4" t="s">
        <v>5</v>
      </c>
      <c r="C13" s="17">
        <f>SUM(C7:C12)</f>
        <v>0</v>
      </c>
      <c r="D13" s="17">
        <f>SUM(D7:D12)</f>
        <v>0</v>
      </c>
      <c r="F13" s="33" t="str">
        <f t="shared" si="0"/>
        <v/>
      </c>
      <c r="G13" s="33" t="str">
        <f t="shared" si="1"/>
        <v/>
      </c>
      <c r="H13" s="35" t="str">
        <f t="shared" si="2"/>
        <v/>
      </c>
      <c r="I13" s="35" t="str">
        <f t="shared" si="3"/>
        <v/>
      </c>
      <c r="J13" s="42" t="str">
        <f t="shared" si="4"/>
        <v/>
      </c>
    </row>
    <row r="14" spans="1:11" x14ac:dyDescent="0.2">
      <c r="F14" s="33" t="str">
        <f t="shared" si="0"/>
        <v/>
      </c>
      <c r="G14" s="33" t="str">
        <f t="shared" si="1"/>
        <v/>
      </c>
      <c r="H14" s="35" t="str">
        <f t="shared" si="2"/>
        <v/>
      </c>
      <c r="I14" s="35" t="str">
        <f t="shared" si="3"/>
        <v/>
      </c>
      <c r="J14" s="42" t="str">
        <f t="shared" si="4"/>
        <v/>
      </c>
    </row>
    <row r="15" spans="1:11" ht="18" customHeight="1" x14ac:dyDescent="0.2">
      <c r="A15" s="45" t="s">
        <v>4</v>
      </c>
      <c r="B15" s="46"/>
      <c r="C15" s="47" t="s">
        <v>3</v>
      </c>
      <c r="D15" s="48"/>
      <c r="E15" s="49"/>
      <c r="F15" s="31" t="str">
        <f t="shared" si="0"/>
        <v/>
      </c>
      <c r="G15" s="31" t="str">
        <f t="shared" si="1"/>
        <v/>
      </c>
      <c r="H15" s="40" t="str">
        <f t="shared" si="2"/>
        <v/>
      </c>
      <c r="I15" s="40" t="str">
        <f t="shared" si="3"/>
        <v/>
      </c>
      <c r="J15" s="16" t="str">
        <f t="shared" si="4"/>
        <v/>
      </c>
      <c r="K15" s="5"/>
    </row>
    <row r="16" spans="1:11" x14ac:dyDescent="0.2">
      <c r="C16" s="50"/>
      <c r="D16" s="50"/>
      <c r="F16" s="32" t="str">
        <f t="shared" si="0"/>
        <v/>
      </c>
      <c r="G16" s="32" t="str">
        <f t="shared" si="1"/>
        <v/>
      </c>
      <c r="H16" s="41" t="str">
        <f t="shared" si="2"/>
        <v/>
      </c>
      <c r="I16" s="35" t="str">
        <f t="shared" si="3"/>
        <v/>
      </c>
      <c r="J16" s="42" t="str">
        <f t="shared" si="4"/>
        <v/>
      </c>
    </row>
    <row r="17" spans="1:10" x14ac:dyDescent="0.2">
      <c r="C17" s="50"/>
      <c r="D17" s="50"/>
      <c r="F17" s="32" t="str">
        <f t="shared" si="0"/>
        <v/>
      </c>
      <c r="G17" s="32" t="str">
        <f t="shared" si="1"/>
        <v/>
      </c>
      <c r="H17" s="41" t="str">
        <f t="shared" si="2"/>
        <v/>
      </c>
      <c r="I17" s="35" t="str">
        <f t="shared" si="3"/>
        <v/>
      </c>
      <c r="J17" s="42" t="str">
        <f t="shared" si="4"/>
        <v/>
      </c>
    </row>
    <row r="18" spans="1:10" x14ac:dyDescent="0.2">
      <c r="C18" s="50"/>
      <c r="D18" s="50"/>
      <c r="F18" s="32" t="str">
        <f t="shared" si="0"/>
        <v/>
      </c>
      <c r="G18" s="32" t="str">
        <f t="shared" si="1"/>
        <v/>
      </c>
      <c r="H18" s="41" t="str">
        <f t="shared" si="2"/>
        <v/>
      </c>
      <c r="I18" s="35" t="str">
        <f t="shared" si="3"/>
        <v/>
      </c>
      <c r="J18" s="42" t="str">
        <f t="shared" si="4"/>
        <v/>
      </c>
    </row>
    <row r="19" spans="1:10" x14ac:dyDescent="0.2">
      <c r="C19" s="50"/>
      <c r="D19" s="50"/>
      <c r="F19" s="32" t="str">
        <f t="shared" si="0"/>
        <v/>
      </c>
      <c r="G19" s="32" t="str">
        <f t="shared" si="1"/>
        <v/>
      </c>
      <c r="H19" s="41" t="str">
        <f t="shared" si="2"/>
        <v/>
      </c>
      <c r="I19" s="35" t="str">
        <f t="shared" si="3"/>
        <v/>
      </c>
      <c r="J19" s="42" t="str">
        <f t="shared" si="4"/>
        <v/>
      </c>
    </row>
    <row r="20" spans="1:10" x14ac:dyDescent="0.2">
      <c r="C20" s="50"/>
      <c r="D20" s="50"/>
      <c r="F20" s="32" t="str">
        <f t="shared" si="0"/>
        <v/>
      </c>
      <c r="G20" s="32" t="str">
        <f t="shared" si="1"/>
        <v/>
      </c>
      <c r="H20" s="41" t="str">
        <f t="shared" si="2"/>
        <v/>
      </c>
      <c r="I20" s="35" t="str">
        <f t="shared" si="3"/>
        <v/>
      </c>
      <c r="J20" s="42" t="str">
        <f t="shared" si="4"/>
        <v/>
      </c>
    </row>
    <row r="21" spans="1:10" x14ac:dyDescent="0.2">
      <c r="C21" s="50"/>
      <c r="D21" s="50"/>
      <c r="F21" s="32" t="str">
        <f t="shared" si="0"/>
        <v/>
      </c>
      <c r="G21" s="32" t="str">
        <f t="shared" si="1"/>
        <v/>
      </c>
      <c r="H21" s="41" t="str">
        <f t="shared" si="2"/>
        <v/>
      </c>
      <c r="I21" s="35" t="str">
        <f t="shared" si="3"/>
        <v/>
      </c>
      <c r="J21" s="42" t="str">
        <f t="shared" si="4"/>
        <v/>
      </c>
    </row>
    <row r="22" spans="1:10" x14ac:dyDescent="0.2">
      <c r="A22" s="19"/>
      <c r="B22" s="20"/>
      <c r="C22" s="21"/>
      <c r="D22" s="21"/>
      <c r="E22" s="22"/>
      <c r="F22" s="32" t="str">
        <f t="shared" si="0"/>
        <v/>
      </c>
      <c r="G22" s="32" t="str">
        <f t="shared" si="1"/>
        <v/>
      </c>
      <c r="H22" s="41" t="str">
        <f t="shared" si="2"/>
        <v/>
      </c>
      <c r="I22" s="35" t="str">
        <f t="shared" si="3"/>
        <v/>
      </c>
      <c r="J22" s="42" t="str">
        <f t="shared" si="4"/>
        <v/>
      </c>
    </row>
    <row r="23" spans="1:10" x14ac:dyDescent="0.2">
      <c r="A23" s="4" t="s">
        <v>5</v>
      </c>
      <c r="C23" s="17">
        <f>SUM(C16:C22)</f>
        <v>0</v>
      </c>
      <c r="D23" s="17">
        <f>SUM(D16:D22)</f>
        <v>0</v>
      </c>
      <c r="F23" s="33" t="str">
        <f t="shared" si="0"/>
        <v/>
      </c>
      <c r="G23" s="33" t="str">
        <f t="shared" si="1"/>
        <v/>
      </c>
      <c r="H23" s="35" t="str">
        <f t="shared" si="2"/>
        <v/>
      </c>
      <c r="I23" s="35" t="str">
        <f t="shared" si="3"/>
        <v/>
      </c>
      <c r="J23" s="42" t="str">
        <f t="shared" si="4"/>
        <v/>
      </c>
    </row>
    <row r="24" spans="1:10" x14ac:dyDescent="0.2">
      <c r="F24" s="33" t="str">
        <f t="shared" si="0"/>
        <v/>
      </c>
      <c r="G24" s="33" t="str">
        <f t="shared" si="1"/>
        <v/>
      </c>
      <c r="H24" s="35" t="str">
        <f t="shared" si="2"/>
        <v/>
      </c>
      <c r="I24" s="35" t="str">
        <f t="shared" si="3"/>
        <v/>
      </c>
      <c r="J24" s="42" t="str">
        <f t="shared" si="4"/>
        <v/>
      </c>
    </row>
  </sheetData>
  <sheetProtection formatColumns="0" formatRows="0" insertColumns="0" insertRows="0" deleteColumns="0" deleteRows="0"/>
  <mergeCells count="8">
    <mergeCell ref="A1:E1"/>
    <mergeCell ref="B2:C2"/>
    <mergeCell ref="F3:H3"/>
    <mergeCell ref="A4:A5"/>
    <mergeCell ref="B4:B5"/>
    <mergeCell ref="C4:C5"/>
    <mergeCell ref="D4:D5"/>
    <mergeCell ref="E4:E5"/>
  </mergeCells>
  <pageMargins left="0.59055118110236227" right="0.19685039370078741" top="0.39370078740157483" bottom="0.39370078740157483" header="0.51181102362204722" footer="0.19685039370078741"/>
  <pageSetup paperSize="9" scale="70" orientation="landscape" r:id="rId1"/>
  <headerFooter alignWithMargins="0">
    <oddHeader>&amp;RBAN</oddHeader>
    <oddFooter>&amp;C&amp;P&amp;R© FIZA, a.s., 2020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8F4A-EBB1-4AC1-A596-0F366BBB4B96}">
  <dimension ref="A1:K27"/>
  <sheetViews>
    <sheetView zoomScaleNormal="100" zoomScalePageLayoutView="75" workbookViewId="0">
      <pane ySplit="5" topLeftCell="A6" activePane="bottomLeft" state="frozen"/>
      <selection activeCell="I3" sqref="I3"/>
      <selection pane="bottomLeft" activeCell="I3" sqref="I3"/>
    </sheetView>
  </sheetViews>
  <sheetFormatPr defaultColWidth="9.28515625" defaultRowHeight="12.75" x14ac:dyDescent="0.2"/>
  <cols>
    <col min="1" max="1" width="10.5703125" style="4" customWidth="1"/>
    <col min="2" max="2" width="10.5703125" style="6" customWidth="1"/>
    <col min="3" max="4" width="15.5703125" style="17" customWidth="1"/>
    <col min="5" max="5" width="39.7109375" style="18" customWidth="1"/>
    <col min="6" max="7" width="15.7109375" style="33" customWidth="1"/>
    <col min="8" max="9" width="15.7109375" style="35" customWidth="1"/>
    <col min="10" max="10" width="15.7109375" style="42" customWidth="1"/>
    <col min="11" max="16384" width="9.28515625" style="6"/>
  </cols>
  <sheetData>
    <row r="1" spans="1:11" ht="21" customHeight="1" x14ac:dyDescent="0.2">
      <c r="A1" s="112" t="e">
        <f>#REF!</f>
        <v>#REF!</v>
      </c>
      <c r="B1" s="112"/>
      <c r="C1" s="112"/>
      <c r="D1" s="112"/>
      <c r="E1" s="112"/>
      <c r="F1" s="25"/>
      <c r="G1" s="25"/>
      <c r="H1" s="34"/>
      <c r="K1" s="5"/>
    </row>
    <row r="2" spans="1:11" ht="18.75" customHeight="1" thickBot="1" x14ac:dyDescent="0.25">
      <c r="A2" s="7" t="s">
        <v>10</v>
      </c>
      <c r="B2" s="113" t="e">
        <f>#REF!</f>
        <v>#REF!</v>
      </c>
      <c r="C2" s="113"/>
      <c r="D2" s="8" t="s">
        <v>1</v>
      </c>
      <c r="E2" s="23" t="e">
        <f>G5/F5</f>
        <v>#DIV/0!</v>
      </c>
      <c r="F2" s="26"/>
      <c r="G2" s="26"/>
      <c r="H2" s="36"/>
      <c r="K2" s="5"/>
    </row>
    <row r="3" spans="1:11" ht="14.25" thickTop="1" thickBot="1" x14ac:dyDescent="0.25">
      <c r="C3" s="8" t="s">
        <v>2</v>
      </c>
      <c r="D3" s="24" t="s">
        <v>0</v>
      </c>
      <c r="E3" s="9"/>
      <c r="F3" s="114" t="s">
        <v>16</v>
      </c>
      <c r="G3" s="115"/>
      <c r="H3" s="116"/>
      <c r="I3" s="37">
        <f>COUNT(I7:I1980)</f>
        <v>0</v>
      </c>
      <c r="J3" s="43"/>
      <c r="K3" s="5"/>
    </row>
    <row r="4" spans="1:11" s="3" customFormat="1" ht="36.75" customHeight="1" thickTop="1" thickBot="1" x14ac:dyDescent="0.25">
      <c r="A4" s="117" t="s">
        <v>9</v>
      </c>
      <c r="B4" s="119" t="s">
        <v>17</v>
      </c>
      <c r="C4" s="121" t="s">
        <v>6</v>
      </c>
      <c r="D4" s="121" t="s">
        <v>7</v>
      </c>
      <c r="E4" s="123" t="s">
        <v>8</v>
      </c>
      <c r="F4" s="27" t="s">
        <v>12</v>
      </c>
      <c r="G4" s="28" t="s">
        <v>11</v>
      </c>
      <c r="H4" s="38" t="s">
        <v>13</v>
      </c>
      <c r="I4" s="1" t="s">
        <v>14</v>
      </c>
      <c r="J4" s="44" t="s">
        <v>15</v>
      </c>
      <c r="K4" s="2"/>
    </row>
    <row r="5" spans="1:11" ht="18" customHeight="1" thickTop="1" thickBot="1" x14ac:dyDescent="0.25">
      <c r="A5" s="118"/>
      <c r="B5" s="120"/>
      <c r="C5" s="122"/>
      <c r="D5" s="120"/>
      <c r="E5" s="124"/>
      <c r="F5" s="29">
        <f>SUM(F6:F1980)</f>
        <v>0</v>
      </c>
      <c r="G5" s="30">
        <f>SUM(G6:G1980)</f>
        <v>0</v>
      </c>
      <c r="H5" s="39">
        <f>SUM(H6:H1980)</f>
        <v>0</v>
      </c>
      <c r="I5" s="39">
        <f>SUM(I6:I1980)</f>
        <v>0</v>
      </c>
      <c r="J5" s="10">
        <f>SUM(J6:J1980)</f>
        <v>0</v>
      </c>
      <c r="K5" s="5"/>
    </row>
    <row r="6" spans="1:11" ht="18" customHeight="1" thickTop="1" x14ac:dyDescent="0.2">
      <c r="A6" s="11" t="s">
        <v>4</v>
      </c>
      <c r="B6" s="12"/>
      <c r="C6" s="13" t="s">
        <v>3</v>
      </c>
      <c r="D6" s="14"/>
      <c r="E6" s="15"/>
      <c r="F6" s="31" t="str">
        <f>IF(AND(A6="celkem ks:",B6&gt;0,C6="vzorek ks:"),B6,"")</f>
        <v/>
      </c>
      <c r="G6" s="31" t="str">
        <f>IF(AND(A6="celkem ks:",B6&gt;0,C6="vzorek ks:",D6&gt;0),D6,"")</f>
        <v/>
      </c>
      <c r="H6" s="40" t="str">
        <f>IF(OR(C6="",C6&lt;=0,A6="Suma:",A6="celkem ks:"),"",C6)</f>
        <v/>
      </c>
      <c r="I6" s="40" t="str">
        <f>IF(OR(D6="",D6&lt;=0,A6="Suma:",A6="celkem ks:"),"",D6)</f>
        <v/>
      </c>
      <c r="J6" s="16" t="str">
        <f>IF(OR(D6="",D6&lt;=0,A6="Suma:",A6="celkem ks:"),"",D6*D6)</f>
        <v/>
      </c>
      <c r="K6" s="5"/>
    </row>
    <row r="7" spans="1:11" x14ac:dyDescent="0.2">
      <c r="C7" s="50"/>
      <c r="D7" s="50"/>
      <c r="F7" s="32" t="str">
        <f t="shared" ref="F7:F27" si="0">IF(AND(A7="celkem ks:",B7&gt;0,C7="vzorek ks:"),B7,"")</f>
        <v/>
      </c>
      <c r="G7" s="32" t="str">
        <f t="shared" ref="G7:G27" si="1">IF(AND(A7="celkem ks:",B7&gt;0,C7="vzorek ks:",D7&gt;0),D7,"")</f>
        <v/>
      </c>
      <c r="H7" s="41" t="str">
        <f t="shared" ref="H7:H27" si="2">IF(OR(C7="",C7&lt;=0,A7="Suma:",A7="celkem ks:"),"",C7)</f>
        <v/>
      </c>
      <c r="I7" s="35" t="str">
        <f t="shared" ref="I7:I27" si="3">IF(OR(D7="",D7&lt;=0,A7="Suma:",A7="celkem ks:"),"",D7)</f>
        <v/>
      </c>
      <c r="J7" s="42" t="str">
        <f t="shared" ref="J7:J27" si="4">IF(OR(D7="",D7&lt;=0,A7="Suma:",A7="celkem ks:"),"",D7*D7)</f>
        <v/>
      </c>
    </row>
    <row r="8" spans="1:11" x14ac:dyDescent="0.2">
      <c r="C8" s="50"/>
      <c r="D8" s="50"/>
      <c r="F8" s="32" t="str">
        <f t="shared" si="0"/>
        <v/>
      </c>
      <c r="G8" s="32" t="str">
        <f t="shared" si="1"/>
        <v/>
      </c>
      <c r="H8" s="41" t="str">
        <f t="shared" si="2"/>
        <v/>
      </c>
      <c r="I8" s="35" t="str">
        <f t="shared" si="3"/>
        <v/>
      </c>
      <c r="J8" s="42" t="str">
        <f t="shared" si="4"/>
        <v/>
      </c>
    </row>
    <row r="9" spans="1:11" x14ac:dyDescent="0.2">
      <c r="C9" s="50"/>
      <c r="D9" s="50"/>
      <c r="F9" s="32" t="str">
        <f t="shared" si="0"/>
        <v/>
      </c>
      <c r="G9" s="32" t="str">
        <f t="shared" si="1"/>
        <v/>
      </c>
      <c r="H9" s="41" t="str">
        <f t="shared" si="2"/>
        <v/>
      </c>
      <c r="I9" s="35" t="str">
        <f t="shared" si="3"/>
        <v/>
      </c>
      <c r="J9" s="42" t="str">
        <f t="shared" si="4"/>
        <v/>
      </c>
    </row>
    <row r="10" spans="1:11" x14ac:dyDescent="0.2">
      <c r="C10" s="50"/>
      <c r="D10" s="50"/>
      <c r="F10" s="32" t="str">
        <f t="shared" si="0"/>
        <v/>
      </c>
      <c r="G10" s="32" t="str">
        <f t="shared" si="1"/>
        <v/>
      </c>
      <c r="H10" s="41" t="str">
        <f t="shared" si="2"/>
        <v/>
      </c>
      <c r="I10" s="35" t="str">
        <f t="shared" si="3"/>
        <v/>
      </c>
      <c r="J10" s="42" t="str">
        <f t="shared" si="4"/>
        <v/>
      </c>
    </row>
    <row r="11" spans="1:11" x14ac:dyDescent="0.2">
      <c r="C11" s="50"/>
      <c r="D11" s="50"/>
      <c r="F11" s="32" t="str">
        <f t="shared" si="0"/>
        <v/>
      </c>
      <c r="G11" s="32" t="str">
        <f t="shared" si="1"/>
        <v/>
      </c>
      <c r="H11" s="41" t="str">
        <f t="shared" si="2"/>
        <v/>
      </c>
      <c r="I11" s="35" t="str">
        <f t="shared" si="3"/>
        <v/>
      </c>
      <c r="J11" s="42" t="str">
        <f t="shared" si="4"/>
        <v/>
      </c>
    </row>
    <row r="12" spans="1:11" x14ac:dyDescent="0.2">
      <c r="C12" s="50"/>
      <c r="D12" s="50"/>
      <c r="F12" s="32" t="str">
        <f t="shared" si="0"/>
        <v/>
      </c>
      <c r="G12" s="32" t="str">
        <f t="shared" si="1"/>
        <v/>
      </c>
      <c r="H12" s="41" t="str">
        <f t="shared" si="2"/>
        <v/>
      </c>
      <c r="I12" s="35" t="str">
        <f t="shared" si="3"/>
        <v/>
      </c>
      <c r="J12" s="42" t="str">
        <f t="shared" si="4"/>
        <v/>
      </c>
    </row>
    <row r="13" spans="1:11" x14ac:dyDescent="0.2">
      <c r="C13" s="50"/>
      <c r="D13" s="50"/>
      <c r="F13" s="32" t="str">
        <f t="shared" si="0"/>
        <v/>
      </c>
      <c r="G13" s="32" t="str">
        <f t="shared" si="1"/>
        <v/>
      </c>
      <c r="H13" s="41" t="str">
        <f t="shared" si="2"/>
        <v/>
      </c>
      <c r="I13" s="35" t="str">
        <f t="shared" si="3"/>
        <v/>
      </c>
      <c r="J13" s="42" t="str">
        <f t="shared" si="4"/>
        <v/>
      </c>
    </row>
    <row r="14" spans="1:11" x14ac:dyDescent="0.2">
      <c r="A14" s="19"/>
      <c r="B14" s="20"/>
      <c r="C14" s="21"/>
      <c r="D14" s="21"/>
      <c r="E14" s="22"/>
      <c r="F14" s="32" t="str">
        <f t="shared" si="0"/>
        <v/>
      </c>
      <c r="G14" s="32" t="str">
        <f t="shared" si="1"/>
        <v/>
      </c>
      <c r="H14" s="41" t="str">
        <f t="shared" si="2"/>
        <v/>
      </c>
      <c r="I14" s="35" t="str">
        <f t="shared" si="3"/>
        <v/>
      </c>
      <c r="J14" s="42" t="str">
        <f t="shared" si="4"/>
        <v/>
      </c>
    </row>
    <row r="15" spans="1:11" x14ac:dyDescent="0.2">
      <c r="A15" s="4" t="s">
        <v>5</v>
      </c>
      <c r="C15" s="17">
        <f>SUM(C7:C14)</f>
        <v>0</v>
      </c>
      <c r="D15" s="17">
        <f>SUM(D7:D14)</f>
        <v>0</v>
      </c>
      <c r="F15" s="33" t="str">
        <f t="shared" si="0"/>
        <v/>
      </c>
      <c r="G15" s="33" t="str">
        <f t="shared" si="1"/>
        <v/>
      </c>
      <c r="H15" s="35" t="str">
        <f t="shared" si="2"/>
        <v/>
      </c>
      <c r="I15" s="35" t="str">
        <f t="shared" si="3"/>
        <v/>
      </c>
      <c r="J15" s="42" t="str">
        <f t="shared" si="4"/>
        <v/>
      </c>
    </row>
    <row r="16" spans="1:11" x14ac:dyDescent="0.2">
      <c r="F16" s="33" t="str">
        <f t="shared" si="0"/>
        <v/>
      </c>
      <c r="G16" s="33" t="str">
        <f t="shared" si="1"/>
        <v/>
      </c>
      <c r="H16" s="35" t="str">
        <f t="shared" si="2"/>
        <v/>
      </c>
      <c r="I16" s="35" t="str">
        <f t="shared" si="3"/>
        <v/>
      </c>
      <c r="J16" s="42" t="str">
        <f t="shared" si="4"/>
        <v/>
      </c>
    </row>
    <row r="17" spans="1:11" ht="18" customHeight="1" x14ac:dyDescent="0.2">
      <c r="A17" s="45" t="s">
        <v>4</v>
      </c>
      <c r="B17" s="46"/>
      <c r="C17" s="47" t="s">
        <v>3</v>
      </c>
      <c r="D17" s="48"/>
      <c r="E17" s="49"/>
      <c r="F17" s="31" t="str">
        <f t="shared" si="0"/>
        <v/>
      </c>
      <c r="G17" s="31" t="str">
        <f t="shared" si="1"/>
        <v/>
      </c>
      <c r="H17" s="40" t="str">
        <f t="shared" si="2"/>
        <v/>
      </c>
      <c r="I17" s="40" t="str">
        <f t="shared" si="3"/>
        <v/>
      </c>
      <c r="J17" s="16" t="str">
        <f t="shared" si="4"/>
        <v/>
      </c>
      <c r="K17" s="5"/>
    </row>
    <row r="18" spans="1:11" x14ac:dyDescent="0.2">
      <c r="C18" s="50"/>
      <c r="D18" s="50"/>
      <c r="F18" s="32" t="str">
        <f t="shared" si="0"/>
        <v/>
      </c>
      <c r="G18" s="32" t="str">
        <f t="shared" si="1"/>
        <v/>
      </c>
      <c r="H18" s="41" t="str">
        <f t="shared" si="2"/>
        <v/>
      </c>
      <c r="I18" s="35" t="str">
        <f t="shared" si="3"/>
        <v/>
      </c>
      <c r="J18" s="42" t="str">
        <f t="shared" si="4"/>
        <v/>
      </c>
    </row>
    <row r="19" spans="1:11" x14ac:dyDescent="0.2">
      <c r="C19" s="50"/>
      <c r="D19" s="50"/>
      <c r="F19" s="32" t="str">
        <f t="shared" si="0"/>
        <v/>
      </c>
      <c r="G19" s="32" t="str">
        <f t="shared" si="1"/>
        <v/>
      </c>
      <c r="H19" s="41" t="str">
        <f t="shared" si="2"/>
        <v/>
      </c>
      <c r="I19" s="35" t="str">
        <f t="shared" si="3"/>
        <v/>
      </c>
      <c r="J19" s="42" t="str">
        <f t="shared" si="4"/>
        <v/>
      </c>
    </row>
    <row r="20" spans="1:11" x14ac:dyDescent="0.2">
      <c r="C20" s="50"/>
      <c r="D20" s="50"/>
      <c r="F20" s="32" t="str">
        <f t="shared" si="0"/>
        <v/>
      </c>
      <c r="G20" s="32" t="str">
        <f t="shared" si="1"/>
        <v/>
      </c>
      <c r="H20" s="41" t="str">
        <f t="shared" si="2"/>
        <v/>
      </c>
      <c r="I20" s="35" t="str">
        <f t="shared" si="3"/>
        <v/>
      </c>
      <c r="J20" s="42" t="str">
        <f t="shared" si="4"/>
        <v/>
      </c>
    </row>
    <row r="21" spans="1:11" x14ac:dyDescent="0.2">
      <c r="C21" s="50"/>
      <c r="D21" s="50"/>
      <c r="F21" s="32" t="str">
        <f t="shared" si="0"/>
        <v/>
      </c>
      <c r="G21" s="32" t="str">
        <f t="shared" si="1"/>
        <v/>
      </c>
      <c r="H21" s="41" t="str">
        <f t="shared" si="2"/>
        <v/>
      </c>
      <c r="I21" s="35" t="str">
        <f t="shared" si="3"/>
        <v/>
      </c>
      <c r="J21" s="42" t="str">
        <f t="shared" si="4"/>
        <v/>
      </c>
    </row>
    <row r="22" spans="1:11" x14ac:dyDescent="0.2">
      <c r="C22" s="50"/>
      <c r="D22" s="50"/>
      <c r="F22" s="32" t="str">
        <f t="shared" si="0"/>
        <v/>
      </c>
      <c r="G22" s="32" t="str">
        <f t="shared" si="1"/>
        <v/>
      </c>
      <c r="H22" s="41" t="str">
        <f t="shared" si="2"/>
        <v/>
      </c>
      <c r="I22" s="35" t="str">
        <f t="shared" si="3"/>
        <v/>
      </c>
      <c r="J22" s="42" t="str">
        <f t="shared" si="4"/>
        <v/>
      </c>
    </row>
    <row r="23" spans="1:11" x14ac:dyDescent="0.2">
      <c r="C23" s="50"/>
      <c r="D23" s="50"/>
      <c r="F23" s="32" t="str">
        <f t="shared" si="0"/>
        <v/>
      </c>
      <c r="G23" s="32" t="str">
        <f t="shared" si="1"/>
        <v/>
      </c>
      <c r="H23" s="41" t="str">
        <f t="shared" si="2"/>
        <v/>
      </c>
      <c r="I23" s="35" t="str">
        <f t="shared" si="3"/>
        <v/>
      </c>
      <c r="J23" s="42" t="str">
        <f t="shared" si="4"/>
        <v/>
      </c>
    </row>
    <row r="24" spans="1:11" x14ac:dyDescent="0.2">
      <c r="C24" s="50"/>
      <c r="D24" s="50"/>
      <c r="F24" s="32" t="str">
        <f t="shared" si="0"/>
        <v/>
      </c>
      <c r="G24" s="32" t="str">
        <f t="shared" si="1"/>
        <v/>
      </c>
      <c r="H24" s="41" t="str">
        <f t="shared" si="2"/>
        <v/>
      </c>
      <c r="I24" s="35" t="str">
        <f t="shared" si="3"/>
        <v/>
      </c>
      <c r="J24" s="42" t="str">
        <f t="shared" si="4"/>
        <v/>
      </c>
    </row>
    <row r="25" spans="1:11" x14ac:dyDescent="0.2">
      <c r="A25" s="19"/>
      <c r="B25" s="20"/>
      <c r="C25" s="21"/>
      <c r="D25" s="21"/>
      <c r="E25" s="22"/>
      <c r="F25" s="32" t="str">
        <f t="shared" si="0"/>
        <v/>
      </c>
      <c r="G25" s="32" t="str">
        <f t="shared" si="1"/>
        <v/>
      </c>
      <c r="H25" s="41" t="str">
        <f t="shared" si="2"/>
        <v/>
      </c>
      <c r="I25" s="35" t="str">
        <f t="shared" si="3"/>
        <v/>
      </c>
      <c r="J25" s="42" t="str">
        <f t="shared" si="4"/>
        <v/>
      </c>
    </row>
    <row r="26" spans="1:11" x14ac:dyDescent="0.2">
      <c r="A26" s="4" t="s">
        <v>5</v>
      </c>
      <c r="C26" s="17">
        <f>SUM(C18:C25)</f>
        <v>0</v>
      </c>
      <c r="D26" s="17">
        <f>SUM(D18:D25)</f>
        <v>0</v>
      </c>
      <c r="F26" s="33" t="str">
        <f t="shared" si="0"/>
        <v/>
      </c>
      <c r="G26" s="33" t="str">
        <f t="shared" si="1"/>
        <v/>
      </c>
      <c r="H26" s="35" t="str">
        <f t="shared" si="2"/>
        <v/>
      </c>
      <c r="I26" s="35" t="str">
        <f t="shared" si="3"/>
        <v/>
      </c>
      <c r="J26" s="42" t="str">
        <f t="shared" si="4"/>
        <v/>
      </c>
    </row>
    <row r="27" spans="1:11" x14ac:dyDescent="0.2">
      <c r="F27" s="33" t="str">
        <f t="shared" si="0"/>
        <v/>
      </c>
      <c r="G27" s="33" t="str">
        <f t="shared" si="1"/>
        <v/>
      </c>
      <c r="H27" s="35" t="str">
        <f t="shared" si="2"/>
        <v/>
      </c>
      <c r="I27" s="35" t="str">
        <f t="shared" si="3"/>
        <v/>
      </c>
      <c r="J27" s="42" t="str">
        <f t="shared" si="4"/>
        <v/>
      </c>
    </row>
  </sheetData>
  <sheetProtection formatColumns="0" formatRows="0" insertColumns="0" insertRows="0" deleteColumns="0" deleteRows="0"/>
  <mergeCells count="8">
    <mergeCell ref="A1:E1"/>
    <mergeCell ref="B2:C2"/>
    <mergeCell ref="F3:H3"/>
    <mergeCell ref="A4:A5"/>
    <mergeCell ref="B4:B5"/>
    <mergeCell ref="C4:C5"/>
    <mergeCell ref="D4:D5"/>
    <mergeCell ref="E4:E5"/>
  </mergeCells>
  <pageMargins left="0.59055118110236227" right="0.19685039370078741" top="0.39370078740157483" bottom="0.39370078740157483" header="0.51181102362204722" footer="0.19685039370078741"/>
  <pageSetup paperSize="9" scale="70" orientation="landscape" r:id="rId1"/>
  <headerFooter alignWithMargins="0">
    <oddHeader>&amp;RDPH</oddHeader>
    <oddFooter>&amp;C&amp;P&amp;R© FIZA, a.s., 2020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8024-06EC-4BCD-BEEB-400CC45A629B}">
  <sheetPr>
    <pageSetUpPr fitToPage="1"/>
  </sheetPr>
  <dimension ref="A1:AB36"/>
  <sheetViews>
    <sheetView zoomScaleNormal="100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6" sqref="U6"/>
    </sheetView>
  </sheetViews>
  <sheetFormatPr defaultColWidth="9.28515625" defaultRowHeight="12.75" x14ac:dyDescent="0.2"/>
  <cols>
    <col min="1" max="1" width="18.140625" style="4" customWidth="1"/>
    <col min="2" max="2" width="11.7109375" style="6" customWidth="1"/>
    <col min="3" max="3" width="17.42578125" style="17" customWidth="1"/>
    <col min="4" max="4" width="11.140625" style="54" customWidth="1"/>
    <col min="5" max="5" width="12.140625" style="54" customWidth="1"/>
    <col min="6" max="6" width="12.42578125" style="54" customWidth="1"/>
    <col min="7" max="7" width="12.28515625" style="54" customWidth="1"/>
    <col min="8" max="8" width="10.140625" style="54" customWidth="1"/>
    <col min="9" max="9" width="4.7109375" style="54" customWidth="1"/>
    <col min="10" max="20" width="4.85546875" style="54" customWidth="1"/>
    <col min="21" max="21" width="18.85546875" style="17" bestFit="1" customWidth="1"/>
    <col min="22" max="22" width="39.7109375" style="18" customWidth="1"/>
    <col min="23" max="24" width="15.7109375" style="33" customWidth="1"/>
    <col min="25" max="26" width="15.7109375" style="35" customWidth="1"/>
    <col min="27" max="16384" width="9.28515625" style="6"/>
  </cols>
  <sheetData>
    <row r="1" spans="1:28" ht="21" customHeight="1" x14ac:dyDescent="0.2">
      <c r="A1" s="88" t="s">
        <v>50</v>
      </c>
      <c r="B1" s="80"/>
      <c r="C1" s="80"/>
      <c r="D1" s="80"/>
      <c r="E1" s="80"/>
      <c r="F1" s="52"/>
      <c r="G1" s="52"/>
      <c r="H1" s="52"/>
      <c r="I1" s="83"/>
      <c r="J1" s="87" t="s">
        <v>45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5"/>
      <c r="V1" s="55"/>
      <c r="W1" s="25"/>
      <c r="X1" s="25"/>
      <c r="Y1" s="34"/>
      <c r="AA1" s="5"/>
      <c r="AB1" s="65">
        <v>0.21</v>
      </c>
    </row>
    <row r="2" spans="1:28" ht="18.75" customHeight="1" thickBot="1" x14ac:dyDescent="0.25">
      <c r="A2" s="7" t="s">
        <v>10</v>
      </c>
      <c r="B2" s="97" t="s">
        <v>51</v>
      </c>
      <c r="C2" s="67"/>
      <c r="D2" s="56"/>
      <c r="E2" s="56"/>
      <c r="F2" s="56"/>
      <c r="G2" s="56"/>
      <c r="H2" s="56"/>
      <c r="I2" s="84"/>
      <c r="J2" s="87" t="s">
        <v>46</v>
      </c>
      <c r="K2" s="56"/>
      <c r="L2" s="56"/>
      <c r="M2" s="56"/>
      <c r="N2" s="56"/>
      <c r="O2" s="56"/>
      <c r="P2" s="56"/>
      <c r="Q2" s="56"/>
      <c r="R2" s="56"/>
      <c r="S2" s="56"/>
      <c r="T2" s="56"/>
      <c r="U2" s="8"/>
      <c r="V2" s="23"/>
      <c r="W2" s="26"/>
      <c r="X2" s="26"/>
      <c r="Y2" s="36"/>
      <c r="AA2" s="5"/>
      <c r="AB2" s="65">
        <v>0.15</v>
      </c>
    </row>
    <row r="3" spans="1:28" ht="20.25" customHeight="1" thickTop="1" thickBot="1" x14ac:dyDescent="0.25">
      <c r="C3" s="8" t="s">
        <v>2</v>
      </c>
      <c r="D3" s="125"/>
      <c r="E3" s="125"/>
      <c r="I3" s="85"/>
      <c r="J3" s="86" t="s">
        <v>47</v>
      </c>
      <c r="U3" s="53"/>
      <c r="V3" s="9"/>
      <c r="W3" s="114" t="s">
        <v>16</v>
      </c>
      <c r="X3" s="115"/>
      <c r="Y3" s="116"/>
      <c r="Z3" s="37">
        <f>COUNT(Z6:Z1929)</f>
        <v>0</v>
      </c>
      <c r="AA3" s="5"/>
      <c r="AB3" s="65">
        <v>0.1</v>
      </c>
    </row>
    <row r="4" spans="1:28" s="3" customFormat="1" ht="36.75" customHeight="1" thickTop="1" thickBot="1" x14ac:dyDescent="0.25">
      <c r="A4" s="117" t="s">
        <v>18</v>
      </c>
      <c r="B4" s="119" t="s">
        <v>19</v>
      </c>
      <c r="C4" s="121" t="s">
        <v>6</v>
      </c>
      <c r="D4" s="121" t="s">
        <v>20</v>
      </c>
      <c r="E4" s="121" t="s">
        <v>33</v>
      </c>
      <c r="F4" s="121" t="s">
        <v>42</v>
      </c>
      <c r="G4" s="121" t="s">
        <v>41</v>
      </c>
      <c r="H4" s="121" t="s">
        <v>23</v>
      </c>
      <c r="I4" s="127" t="s">
        <v>24</v>
      </c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9"/>
      <c r="U4" s="121" t="s">
        <v>7</v>
      </c>
      <c r="V4" s="123" t="s">
        <v>48</v>
      </c>
      <c r="W4" s="27" t="s">
        <v>12</v>
      </c>
      <c r="X4" s="28" t="s">
        <v>11</v>
      </c>
      <c r="Y4" s="38" t="s">
        <v>13</v>
      </c>
      <c r="Z4" s="1" t="s">
        <v>14</v>
      </c>
      <c r="AA4" s="2"/>
      <c r="AB4" s="66" t="s">
        <v>39</v>
      </c>
    </row>
    <row r="5" spans="1:28" ht="18" customHeight="1" thickTop="1" thickBot="1" x14ac:dyDescent="0.25">
      <c r="A5" s="118"/>
      <c r="B5" s="120"/>
      <c r="C5" s="122"/>
      <c r="D5" s="126"/>
      <c r="E5" s="126"/>
      <c r="F5" s="126"/>
      <c r="G5" s="126"/>
      <c r="H5" s="126"/>
      <c r="I5" s="130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2"/>
      <c r="U5" s="120"/>
      <c r="V5" s="124"/>
      <c r="W5" s="29">
        <f>SUM(W6:W1929)</f>
        <v>47710</v>
      </c>
      <c r="X5" s="30">
        <f>D6</f>
        <v>29</v>
      </c>
      <c r="Y5" s="39">
        <f>SUM(Y6:Y1929)</f>
        <v>8864406.6300000027</v>
      </c>
      <c r="Z5" s="39">
        <f>SUM(Z6:Z1929)</f>
        <v>0</v>
      </c>
      <c r="AA5" s="5"/>
      <c r="AB5" s="66" t="s">
        <v>38</v>
      </c>
    </row>
    <row r="6" spans="1:28" ht="39" customHeight="1" thickTop="1" x14ac:dyDescent="0.2">
      <c r="A6" s="45" t="s">
        <v>4</v>
      </c>
      <c r="B6" s="93">
        <f>24221+23489</f>
        <v>47710</v>
      </c>
      <c r="C6" s="47" t="s">
        <v>3</v>
      </c>
      <c r="D6" s="93">
        <v>29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104" t="s">
        <v>262</v>
      </c>
      <c r="V6" s="51" t="s">
        <v>49</v>
      </c>
      <c r="W6" s="31">
        <f>IF(AND(A6="celkem ks:",B6&gt;0,C6="vzorek ks:"),B6,"")</f>
        <v>47710</v>
      </c>
      <c r="X6" s="31">
        <f>D6</f>
        <v>29</v>
      </c>
      <c r="Y6" s="40" t="str">
        <f t="shared" ref="Y6:Y36" si="0">IF(OR(C6="",C6&lt;=0,A6="Suma:",A6="celkem ks:"),"",C6)</f>
        <v/>
      </c>
      <c r="Z6" s="40" t="str">
        <f t="shared" ref="Z6:Z36" si="1">IF(OR(U6="",U6&lt;=0,A6="Suma:",A6="celkem ks:"),"",U6)</f>
        <v/>
      </c>
      <c r="AA6" s="5"/>
    </row>
    <row r="7" spans="1:28" x14ac:dyDescent="0.2">
      <c r="A7" s="64" t="s">
        <v>52</v>
      </c>
      <c r="B7" s="63"/>
      <c r="C7" s="50">
        <v>6839.55</v>
      </c>
      <c r="D7" s="72"/>
      <c r="E7" s="72"/>
      <c r="F7" s="73"/>
      <c r="G7" s="73"/>
      <c r="H7" s="94"/>
      <c r="I7" s="61" t="s">
        <v>25</v>
      </c>
      <c r="J7" s="61" t="s">
        <v>26</v>
      </c>
      <c r="K7" s="61" t="s">
        <v>27</v>
      </c>
      <c r="L7" s="61" t="s">
        <v>28</v>
      </c>
      <c r="M7" s="61" t="s">
        <v>29</v>
      </c>
      <c r="N7" s="90" t="s">
        <v>34</v>
      </c>
      <c r="O7" s="61" t="s">
        <v>30</v>
      </c>
      <c r="P7" s="90" t="s">
        <v>35</v>
      </c>
      <c r="Q7" s="61" t="s">
        <v>31</v>
      </c>
      <c r="R7" s="61" t="s">
        <v>32</v>
      </c>
      <c r="S7" s="76" t="s">
        <v>36</v>
      </c>
      <c r="T7" s="76" t="s">
        <v>37</v>
      </c>
      <c r="U7" s="105" t="s">
        <v>243</v>
      </c>
      <c r="V7" s="102" t="s">
        <v>244</v>
      </c>
      <c r="W7" s="32" t="str">
        <f>IF(AND(A7="celkem ks:",B7&gt;0,C7="vzorek ks:"),B7,"")</f>
        <v/>
      </c>
      <c r="X7" s="32" t="str">
        <f t="shared" ref="X7:X36" si="2">IF(AND(A7="celkem ks:",B7&gt;0,C7="vzorek ks:",U7&gt;0),U7,"")</f>
        <v/>
      </c>
      <c r="Y7" s="41">
        <f t="shared" si="0"/>
        <v>6839.55</v>
      </c>
      <c r="Z7" s="35" t="str">
        <f t="shared" si="1"/>
        <v>Kunická</v>
      </c>
    </row>
    <row r="8" spans="1:28" x14ac:dyDescent="0.2">
      <c r="A8" s="64" t="s">
        <v>53</v>
      </c>
      <c r="B8" s="63"/>
      <c r="C8" s="50">
        <v>76844.34</v>
      </c>
      <c r="D8" s="72"/>
      <c r="E8" s="72"/>
      <c r="F8" s="73"/>
      <c r="G8" s="73"/>
      <c r="H8" s="94"/>
      <c r="I8" s="61" t="s">
        <v>25</v>
      </c>
      <c r="J8" s="61" t="s">
        <v>26</v>
      </c>
      <c r="K8" s="61" t="s">
        <v>27</v>
      </c>
      <c r="L8" s="61" t="s">
        <v>28</v>
      </c>
      <c r="M8" s="61" t="s">
        <v>29</v>
      </c>
      <c r="N8" s="90" t="s">
        <v>34</v>
      </c>
      <c r="O8" s="61" t="s">
        <v>30</v>
      </c>
      <c r="P8" s="90" t="s">
        <v>35</v>
      </c>
      <c r="Q8" s="61" t="s">
        <v>31</v>
      </c>
      <c r="R8" s="61" t="s">
        <v>32</v>
      </c>
      <c r="S8" s="76" t="s">
        <v>36</v>
      </c>
      <c r="T8" s="76" t="s">
        <v>37</v>
      </c>
      <c r="U8" s="105" t="s">
        <v>243</v>
      </c>
      <c r="V8" s="102" t="s">
        <v>244</v>
      </c>
      <c r="W8" s="32" t="str">
        <f t="shared" ref="W8:W35" si="3">IF(AND(A8="celkem ks:",B8&gt;0,C8="vzorek ks:"),B8,"")</f>
        <v/>
      </c>
      <c r="X8" s="32" t="str">
        <f t="shared" ref="X8:X35" si="4">IF(AND(A8="celkem ks:",B8&gt;0,C8="vzorek ks:",U8&gt;0),U8,"")</f>
        <v/>
      </c>
      <c r="Y8" s="41">
        <f t="shared" ref="Y8:Y35" si="5">IF(OR(C8="",C8&lt;=0,A8="Suma:",A8="celkem ks:"),"",C8)</f>
        <v>76844.34</v>
      </c>
      <c r="Z8" s="35" t="str">
        <f t="shared" ref="Z8:Z35" si="6">IF(OR(U8="",U8&lt;=0,A8="Suma:",A8="celkem ks:"),"",U8)</f>
        <v>Kunická</v>
      </c>
    </row>
    <row r="9" spans="1:28" x14ac:dyDescent="0.2">
      <c r="A9" s="64" t="s">
        <v>54</v>
      </c>
      <c r="B9" s="63"/>
      <c r="C9" s="50">
        <v>3068993.68</v>
      </c>
      <c r="D9" s="72"/>
      <c r="E9" s="72"/>
      <c r="F9" s="73"/>
      <c r="G9" s="73"/>
      <c r="H9" s="94"/>
      <c r="I9" s="61" t="s">
        <v>25</v>
      </c>
      <c r="J9" s="61" t="s">
        <v>26</v>
      </c>
      <c r="K9" s="61" t="s">
        <v>27</v>
      </c>
      <c r="L9" s="61" t="s">
        <v>28</v>
      </c>
      <c r="M9" s="61" t="s">
        <v>29</v>
      </c>
      <c r="N9" s="90" t="s">
        <v>34</v>
      </c>
      <c r="O9" s="61" t="s">
        <v>30</v>
      </c>
      <c r="P9" s="90" t="s">
        <v>35</v>
      </c>
      <c r="Q9" s="61" t="s">
        <v>31</v>
      </c>
      <c r="R9" s="61" t="s">
        <v>32</v>
      </c>
      <c r="S9" s="76" t="s">
        <v>36</v>
      </c>
      <c r="T9" s="76" t="s">
        <v>37</v>
      </c>
      <c r="U9" s="105" t="s">
        <v>243</v>
      </c>
      <c r="V9" s="102" t="s">
        <v>244</v>
      </c>
      <c r="W9" s="32" t="str">
        <f t="shared" si="3"/>
        <v/>
      </c>
      <c r="X9" s="32" t="str">
        <f t="shared" si="4"/>
        <v/>
      </c>
      <c r="Y9" s="41">
        <f t="shared" si="5"/>
        <v>3068993.68</v>
      </c>
      <c r="Z9" s="35" t="str">
        <f t="shared" si="6"/>
        <v>Kunická</v>
      </c>
    </row>
    <row r="10" spans="1:28" x14ac:dyDescent="0.2">
      <c r="A10" s="64" t="s">
        <v>55</v>
      </c>
      <c r="B10" s="63"/>
      <c r="C10" s="50">
        <v>174240</v>
      </c>
      <c r="D10" s="72"/>
      <c r="E10" s="72"/>
      <c r="F10" s="73"/>
      <c r="G10" s="73"/>
      <c r="H10" s="94"/>
      <c r="I10" s="61" t="s">
        <v>25</v>
      </c>
      <c r="J10" s="61" t="s">
        <v>26</v>
      </c>
      <c r="K10" s="61" t="s">
        <v>27</v>
      </c>
      <c r="L10" s="61" t="s">
        <v>28</v>
      </c>
      <c r="M10" s="61" t="s">
        <v>29</v>
      </c>
      <c r="N10" s="90" t="s">
        <v>34</v>
      </c>
      <c r="O10" s="61" t="s">
        <v>30</v>
      </c>
      <c r="P10" s="90" t="s">
        <v>35</v>
      </c>
      <c r="Q10" s="61" t="s">
        <v>31</v>
      </c>
      <c r="R10" s="61" t="s">
        <v>32</v>
      </c>
      <c r="S10" s="76" t="s">
        <v>36</v>
      </c>
      <c r="T10" s="76" t="s">
        <v>37</v>
      </c>
      <c r="U10" s="105" t="s">
        <v>246</v>
      </c>
      <c r="V10" s="102" t="s">
        <v>245</v>
      </c>
      <c r="W10" s="32" t="str">
        <f t="shared" si="3"/>
        <v/>
      </c>
      <c r="X10" s="32" t="str">
        <f t="shared" si="4"/>
        <v/>
      </c>
      <c r="Y10" s="41">
        <f t="shared" si="5"/>
        <v>174240</v>
      </c>
      <c r="Z10" s="35" t="str">
        <f t="shared" si="6"/>
        <v>Trochtová</v>
      </c>
    </row>
    <row r="11" spans="1:28" x14ac:dyDescent="0.2">
      <c r="A11" s="64" t="s">
        <v>56</v>
      </c>
      <c r="B11" s="63"/>
      <c r="C11" s="50">
        <v>14161.31</v>
      </c>
      <c r="D11" s="72"/>
      <c r="E11" s="72"/>
      <c r="F11" s="73"/>
      <c r="G11" s="73"/>
      <c r="H11" s="94"/>
      <c r="I11" s="61" t="s">
        <v>25</v>
      </c>
      <c r="J11" s="61" t="s">
        <v>26</v>
      </c>
      <c r="K11" s="61" t="s">
        <v>27</v>
      </c>
      <c r="L11" s="61" t="s">
        <v>28</v>
      </c>
      <c r="M11" s="61" t="s">
        <v>29</v>
      </c>
      <c r="N11" s="90" t="s">
        <v>34</v>
      </c>
      <c r="O11" s="61" t="s">
        <v>30</v>
      </c>
      <c r="P11" s="90" t="s">
        <v>35</v>
      </c>
      <c r="Q11" s="61" t="s">
        <v>31</v>
      </c>
      <c r="R11" s="61" t="s">
        <v>32</v>
      </c>
      <c r="S11" s="76" t="s">
        <v>36</v>
      </c>
      <c r="T11" s="76" t="s">
        <v>37</v>
      </c>
      <c r="U11" s="105" t="s">
        <v>246</v>
      </c>
      <c r="V11" s="102" t="s">
        <v>245</v>
      </c>
      <c r="W11" s="32" t="str">
        <f t="shared" si="3"/>
        <v/>
      </c>
      <c r="X11" s="32" t="str">
        <f t="shared" si="4"/>
        <v/>
      </c>
      <c r="Y11" s="41">
        <f t="shared" si="5"/>
        <v>14161.31</v>
      </c>
      <c r="Z11" s="35" t="str">
        <f t="shared" si="6"/>
        <v>Trochtová</v>
      </c>
    </row>
    <row r="12" spans="1:28" x14ac:dyDescent="0.2">
      <c r="A12" s="64" t="s">
        <v>57</v>
      </c>
      <c r="B12" s="63"/>
      <c r="C12" s="50">
        <v>165528</v>
      </c>
      <c r="D12" s="72"/>
      <c r="E12" s="72"/>
      <c r="F12" s="73"/>
      <c r="G12" s="73"/>
      <c r="H12" s="94"/>
      <c r="I12" s="61" t="s">
        <v>25</v>
      </c>
      <c r="J12" s="61" t="s">
        <v>26</v>
      </c>
      <c r="K12" s="61" t="s">
        <v>27</v>
      </c>
      <c r="L12" s="61" t="s">
        <v>28</v>
      </c>
      <c r="M12" s="61" t="s">
        <v>29</v>
      </c>
      <c r="N12" s="90" t="s">
        <v>34</v>
      </c>
      <c r="O12" s="61" t="s">
        <v>30</v>
      </c>
      <c r="P12" s="90" t="s">
        <v>35</v>
      </c>
      <c r="Q12" s="61" t="s">
        <v>31</v>
      </c>
      <c r="R12" s="61" t="s">
        <v>32</v>
      </c>
      <c r="S12" s="76" t="s">
        <v>36</v>
      </c>
      <c r="T12" s="76" t="s">
        <v>37</v>
      </c>
      <c r="U12" s="105" t="s">
        <v>246</v>
      </c>
      <c r="V12" s="102" t="s">
        <v>245</v>
      </c>
      <c r="W12" s="32" t="str">
        <f t="shared" si="3"/>
        <v/>
      </c>
      <c r="X12" s="32" t="str">
        <f t="shared" si="4"/>
        <v/>
      </c>
      <c r="Y12" s="41">
        <f t="shared" si="5"/>
        <v>165528</v>
      </c>
      <c r="Z12" s="35" t="str">
        <f t="shared" si="6"/>
        <v>Trochtová</v>
      </c>
    </row>
    <row r="13" spans="1:28" x14ac:dyDescent="0.2">
      <c r="A13" s="64" t="s">
        <v>58</v>
      </c>
      <c r="B13" s="63"/>
      <c r="C13" s="50">
        <v>2293702.98</v>
      </c>
      <c r="D13" s="72"/>
      <c r="E13" s="72"/>
      <c r="F13" s="73"/>
      <c r="G13" s="73"/>
      <c r="H13" s="94"/>
      <c r="I13" s="61" t="s">
        <v>25</v>
      </c>
      <c r="J13" s="61" t="s">
        <v>26</v>
      </c>
      <c r="K13" s="61" t="s">
        <v>27</v>
      </c>
      <c r="L13" s="61" t="s">
        <v>28</v>
      </c>
      <c r="M13" s="61" t="s">
        <v>29</v>
      </c>
      <c r="N13" s="90" t="s">
        <v>34</v>
      </c>
      <c r="O13" s="61" t="s">
        <v>30</v>
      </c>
      <c r="P13" s="90" t="s">
        <v>35</v>
      </c>
      <c r="Q13" s="61" t="s">
        <v>31</v>
      </c>
      <c r="R13" s="61" t="s">
        <v>32</v>
      </c>
      <c r="S13" s="76" t="s">
        <v>36</v>
      </c>
      <c r="T13" s="76" t="s">
        <v>37</v>
      </c>
      <c r="U13" s="105" t="s">
        <v>246</v>
      </c>
      <c r="V13" s="102" t="s">
        <v>245</v>
      </c>
      <c r="W13" s="32" t="str">
        <f t="shared" si="3"/>
        <v/>
      </c>
      <c r="X13" s="32" t="str">
        <f t="shared" si="4"/>
        <v/>
      </c>
      <c r="Y13" s="41">
        <f t="shared" si="5"/>
        <v>2293702.98</v>
      </c>
      <c r="Z13" s="35" t="str">
        <f t="shared" si="6"/>
        <v>Trochtová</v>
      </c>
    </row>
    <row r="14" spans="1:28" x14ac:dyDescent="0.2">
      <c r="A14" s="64" t="s">
        <v>59</v>
      </c>
      <c r="B14" s="63"/>
      <c r="C14" s="50">
        <v>137579.4</v>
      </c>
      <c r="D14" s="72"/>
      <c r="E14" s="72"/>
      <c r="F14" s="73"/>
      <c r="G14" s="73"/>
      <c r="H14" s="94"/>
      <c r="I14" s="61" t="s">
        <v>25</v>
      </c>
      <c r="J14" s="61" t="s">
        <v>26</v>
      </c>
      <c r="K14" s="61" t="s">
        <v>27</v>
      </c>
      <c r="L14" s="61" t="s">
        <v>28</v>
      </c>
      <c r="M14" s="61" t="s">
        <v>29</v>
      </c>
      <c r="N14" s="90" t="s">
        <v>34</v>
      </c>
      <c r="O14" s="61" t="s">
        <v>30</v>
      </c>
      <c r="P14" s="90" t="s">
        <v>35</v>
      </c>
      <c r="Q14" s="61" t="s">
        <v>31</v>
      </c>
      <c r="R14" s="61" t="s">
        <v>32</v>
      </c>
      <c r="S14" s="76" t="s">
        <v>36</v>
      </c>
      <c r="T14" s="76" t="s">
        <v>37</v>
      </c>
      <c r="U14" s="105" t="s">
        <v>246</v>
      </c>
      <c r="V14" s="102" t="s">
        <v>245</v>
      </c>
      <c r="W14" s="32" t="str">
        <f t="shared" si="3"/>
        <v/>
      </c>
      <c r="X14" s="32" t="str">
        <f t="shared" si="4"/>
        <v/>
      </c>
      <c r="Y14" s="41">
        <f t="shared" si="5"/>
        <v>137579.4</v>
      </c>
      <c r="Z14" s="35" t="str">
        <f t="shared" si="6"/>
        <v>Trochtová</v>
      </c>
    </row>
    <row r="15" spans="1:28" x14ac:dyDescent="0.2">
      <c r="A15" s="64" t="s">
        <v>60</v>
      </c>
      <c r="B15" s="63"/>
      <c r="C15" s="50">
        <v>119020</v>
      </c>
      <c r="D15" s="72"/>
      <c r="E15" s="72"/>
      <c r="F15" s="73"/>
      <c r="G15" s="73"/>
      <c r="H15" s="94"/>
      <c r="I15" s="61" t="s">
        <v>25</v>
      </c>
      <c r="J15" s="61" t="s">
        <v>26</v>
      </c>
      <c r="K15" s="61" t="s">
        <v>27</v>
      </c>
      <c r="L15" s="61" t="s">
        <v>28</v>
      </c>
      <c r="M15" s="61" t="s">
        <v>29</v>
      </c>
      <c r="N15" s="90" t="s">
        <v>34</v>
      </c>
      <c r="O15" s="61" t="s">
        <v>30</v>
      </c>
      <c r="P15" s="90" t="s">
        <v>35</v>
      </c>
      <c r="Q15" s="61" t="s">
        <v>31</v>
      </c>
      <c r="R15" s="61" t="s">
        <v>32</v>
      </c>
      <c r="S15" s="76" t="s">
        <v>36</v>
      </c>
      <c r="T15" s="76" t="s">
        <v>37</v>
      </c>
      <c r="U15" s="105" t="s">
        <v>246</v>
      </c>
      <c r="V15" s="102" t="s">
        <v>245</v>
      </c>
      <c r="W15" s="32" t="str">
        <f t="shared" si="3"/>
        <v/>
      </c>
      <c r="X15" s="32" t="str">
        <f t="shared" si="4"/>
        <v/>
      </c>
      <c r="Y15" s="41">
        <f t="shared" si="5"/>
        <v>119020</v>
      </c>
      <c r="Z15" s="35" t="str">
        <f t="shared" si="6"/>
        <v>Trochtová</v>
      </c>
    </row>
    <row r="16" spans="1:28" x14ac:dyDescent="0.2">
      <c r="A16" s="64" t="s">
        <v>61</v>
      </c>
      <c r="B16" s="63"/>
      <c r="C16" s="50">
        <v>55593.01</v>
      </c>
      <c r="D16" s="72"/>
      <c r="E16" s="72"/>
      <c r="F16" s="73"/>
      <c r="G16" s="73"/>
      <c r="H16" s="94"/>
      <c r="I16" s="61" t="s">
        <v>25</v>
      </c>
      <c r="J16" s="61" t="s">
        <v>26</v>
      </c>
      <c r="K16" s="61" t="s">
        <v>27</v>
      </c>
      <c r="L16" s="61" t="s">
        <v>28</v>
      </c>
      <c r="M16" s="61" t="s">
        <v>29</v>
      </c>
      <c r="N16" s="90" t="s">
        <v>34</v>
      </c>
      <c r="O16" s="61" t="s">
        <v>30</v>
      </c>
      <c r="P16" s="90" t="s">
        <v>35</v>
      </c>
      <c r="Q16" s="61" t="s">
        <v>31</v>
      </c>
      <c r="R16" s="61" t="s">
        <v>32</v>
      </c>
      <c r="S16" s="76" t="s">
        <v>36</v>
      </c>
      <c r="T16" s="76" t="s">
        <v>37</v>
      </c>
      <c r="U16" s="105" t="s">
        <v>243</v>
      </c>
      <c r="V16" s="102" t="s">
        <v>244</v>
      </c>
      <c r="W16" s="32" t="str">
        <f t="shared" si="3"/>
        <v/>
      </c>
      <c r="X16" s="32" t="str">
        <f t="shared" si="4"/>
        <v/>
      </c>
      <c r="Y16" s="41">
        <f t="shared" si="5"/>
        <v>55593.01</v>
      </c>
      <c r="Z16" s="35" t="str">
        <f t="shared" si="6"/>
        <v>Kunická</v>
      </c>
    </row>
    <row r="17" spans="1:26" x14ac:dyDescent="0.2">
      <c r="A17" s="64" t="s">
        <v>62</v>
      </c>
      <c r="B17" s="63"/>
      <c r="C17" s="50">
        <v>24200</v>
      </c>
      <c r="D17" s="72"/>
      <c r="E17" s="72"/>
      <c r="F17" s="73"/>
      <c r="G17" s="73"/>
      <c r="H17" s="94"/>
      <c r="I17" s="61" t="s">
        <v>25</v>
      </c>
      <c r="J17" s="61" t="s">
        <v>26</v>
      </c>
      <c r="K17" s="61" t="s">
        <v>27</v>
      </c>
      <c r="L17" s="61" t="s">
        <v>28</v>
      </c>
      <c r="M17" s="61" t="s">
        <v>29</v>
      </c>
      <c r="N17" s="90" t="s">
        <v>34</v>
      </c>
      <c r="O17" s="61" t="s">
        <v>30</v>
      </c>
      <c r="P17" s="90" t="s">
        <v>35</v>
      </c>
      <c r="Q17" s="61" t="s">
        <v>31</v>
      </c>
      <c r="R17" s="61" t="s">
        <v>32</v>
      </c>
      <c r="S17" s="76" t="s">
        <v>36</v>
      </c>
      <c r="T17" s="76" t="s">
        <v>37</v>
      </c>
      <c r="U17" s="105" t="s">
        <v>247</v>
      </c>
      <c r="V17" s="102" t="s">
        <v>245</v>
      </c>
      <c r="W17" s="32" t="str">
        <f t="shared" si="3"/>
        <v/>
      </c>
      <c r="X17" s="32" t="str">
        <f t="shared" si="4"/>
        <v/>
      </c>
      <c r="Y17" s="41">
        <f t="shared" si="5"/>
        <v>24200</v>
      </c>
      <c r="Z17" s="35" t="str">
        <f t="shared" si="6"/>
        <v>Applová, Šmelková</v>
      </c>
    </row>
    <row r="18" spans="1:26" x14ac:dyDescent="0.2">
      <c r="A18" s="64" t="s">
        <v>63</v>
      </c>
      <c r="B18" s="63"/>
      <c r="C18" s="50">
        <v>79134</v>
      </c>
      <c r="D18" s="72"/>
      <c r="E18" s="72"/>
      <c r="F18" s="73"/>
      <c r="G18" s="73"/>
      <c r="H18" s="94"/>
      <c r="I18" s="61" t="s">
        <v>25</v>
      </c>
      <c r="J18" s="61" t="s">
        <v>26</v>
      </c>
      <c r="K18" s="61" t="s">
        <v>27</v>
      </c>
      <c r="L18" s="61" t="s">
        <v>28</v>
      </c>
      <c r="M18" s="61" t="s">
        <v>29</v>
      </c>
      <c r="N18" s="90" t="s">
        <v>34</v>
      </c>
      <c r="O18" s="61" t="s">
        <v>30</v>
      </c>
      <c r="P18" s="90" t="s">
        <v>35</v>
      </c>
      <c r="Q18" s="61" t="s">
        <v>31</v>
      </c>
      <c r="R18" s="61" t="s">
        <v>32</v>
      </c>
      <c r="S18" s="76" t="s">
        <v>36</v>
      </c>
      <c r="T18" s="76" t="s">
        <v>37</v>
      </c>
      <c r="U18" s="105" t="s">
        <v>247</v>
      </c>
      <c r="V18" s="102" t="s">
        <v>245</v>
      </c>
      <c r="W18" s="32" t="str">
        <f t="shared" si="3"/>
        <v/>
      </c>
      <c r="X18" s="32" t="str">
        <f t="shared" si="4"/>
        <v/>
      </c>
      <c r="Y18" s="41">
        <f t="shared" si="5"/>
        <v>79134</v>
      </c>
      <c r="Z18" s="35" t="str">
        <f t="shared" si="6"/>
        <v>Applová, Šmelková</v>
      </c>
    </row>
    <row r="19" spans="1:26" x14ac:dyDescent="0.2">
      <c r="A19" s="64" t="s">
        <v>64</v>
      </c>
      <c r="B19" s="63"/>
      <c r="C19" s="50">
        <v>146131.70000000001</v>
      </c>
      <c r="D19" s="72"/>
      <c r="E19" s="72"/>
      <c r="F19" s="73"/>
      <c r="G19" s="73"/>
      <c r="H19" s="94"/>
      <c r="I19" s="61" t="s">
        <v>25</v>
      </c>
      <c r="J19" s="61" t="s">
        <v>26</v>
      </c>
      <c r="K19" s="61" t="s">
        <v>27</v>
      </c>
      <c r="L19" s="61" t="s">
        <v>28</v>
      </c>
      <c r="M19" s="61" t="s">
        <v>29</v>
      </c>
      <c r="N19" s="90" t="s">
        <v>34</v>
      </c>
      <c r="O19" s="61" t="s">
        <v>30</v>
      </c>
      <c r="P19" s="90" t="s">
        <v>35</v>
      </c>
      <c r="Q19" s="61" t="s">
        <v>31</v>
      </c>
      <c r="R19" s="61" t="s">
        <v>32</v>
      </c>
      <c r="S19" s="76" t="s">
        <v>36</v>
      </c>
      <c r="T19" s="76" t="s">
        <v>37</v>
      </c>
      <c r="U19" s="105" t="s">
        <v>247</v>
      </c>
      <c r="V19" s="102" t="s">
        <v>245</v>
      </c>
      <c r="W19" s="32" t="str">
        <f t="shared" si="3"/>
        <v/>
      </c>
      <c r="X19" s="32" t="str">
        <f t="shared" si="4"/>
        <v/>
      </c>
      <c r="Y19" s="41">
        <f t="shared" si="5"/>
        <v>146131.70000000001</v>
      </c>
      <c r="Z19" s="35" t="str">
        <f t="shared" si="6"/>
        <v>Applová, Šmelková</v>
      </c>
    </row>
    <row r="20" spans="1:26" x14ac:dyDescent="0.2">
      <c r="A20" s="64" t="s">
        <v>65</v>
      </c>
      <c r="B20" s="63"/>
      <c r="C20" s="50">
        <v>200526.04</v>
      </c>
      <c r="D20" s="72"/>
      <c r="E20" s="72"/>
      <c r="F20" s="73"/>
      <c r="G20" s="73"/>
      <c r="H20" s="94"/>
      <c r="I20" s="61" t="s">
        <v>25</v>
      </c>
      <c r="J20" s="61" t="s">
        <v>26</v>
      </c>
      <c r="K20" s="61" t="s">
        <v>27</v>
      </c>
      <c r="L20" s="61" t="s">
        <v>28</v>
      </c>
      <c r="M20" s="61" t="s">
        <v>29</v>
      </c>
      <c r="N20" s="90" t="s">
        <v>34</v>
      </c>
      <c r="O20" s="61" t="s">
        <v>30</v>
      </c>
      <c r="P20" s="90" t="s">
        <v>35</v>
      </c>
      <c r="Q20" s="61" t="s">
        <v>31</v>
      </c>
      <c r="R20" s="61" t="s">
        <v>32</v>
      </c>
      <c r="S20" s="76" t="s">
        <v>36</v>
      </c>
      <c r="T20" s="76" t="s">
        <v>37</v>
      </c>
      <c r="U20" s="105" t="s">
        <v>247</v>
      </c>
      <c r="V20" s="102" t="s">
        <v>245</v>
      </c>
      <c r="W20" s="32" t="str">
        <f t="shared" si="3"/>
        <v/>
      </c>
      <c r="X20" s="32" t="str">
        <f t="shared" si="4"/>
        <v/>
      </c>
      <c r="Y20" s="41">
        <f t="shared" si="5"/>
        <v>200526.04</v>
      </c>
      <c r="Z20" s="35" t="str">
        <f t="shared" si="6"/>
        <v>Applová, Šmelková</v>
      </c>
    </row>
    <row r="21" spans="1:26" x14ac:dyDescent="0.2">
      <c r="A21" s="64" t="s">
        <v>66</v>
      </c>
      <c r="B21" s="63"/>
      <c r="C21" s="50">
        <v>1770.95</v>
      </c>
      <c r="D21" s="72"/>
      <c r="E21" s="72"/>
      <c r="F21" s="73"/>
      <c r="G21" s="73"/>
      <c r="H21" s="94"/>
      <c r="I21" s="61" t="s">
        <v>25</v>
      </c>
      <c r="J21" s="61" t="s">
        <v>26</v>
      </c>
      <c r="K21" s="61" t="s">
        <v>27</v>
      </c>
      <c r="L21" s="61" t="s">
        <v>28</v>
      </c>
      <c r="M21" s="61" t="s">
        <v>29</v>
      </c>
      <c r="N21" s="90" t="s">
        <v>34</v>
      </c>
      <c r="O21" s="61" t="s">
        <v>30</v>
      </c>
      <c r="P21" s="90" t="s">
        <v>35</v>
      </c>
      <c r="Q21" s="61" t="s">
        <v>31</v>
      </c>
      <c r="R21" s="61" t="s">
        <v>32</v>
      </c>
      <c r="S21" s="76" t="s">
        <v>36</v>
      </c>
      <c r="T21" s="76" t="s">
        <v>37</v>
      </c>
      <c r="U21" s="105" t="s">
        <v>243</v>
      </c>
      <c r="V21" s="102" t="s">
        <v>244</v>
      </c>
      <c r="W21" s="32" t="str">
        <f t="shared" si="3"/>
        <v/>
      </c>
      <c r="X21" s="32" t="str">
        <f t="shared" si="4"/>
        <v/>
      </c>
      <c r="Y21" s="41">
        <f t="shared" si="5"/>
        <v>1770.95</v>
      </c>
      <c r="Z21" s="35" t="str">
        <f t="shared" si="6"/>
        <v>Kunická</v>
      </c>
    </row>
    <row r="22" spans="1:26" x14ac:dyDescent="0.2">
      <c r="A22" s="64" t="s">
        <v>67</v>
      </c>
      <c r="B22" s="63"/>
      <c r="C22" s="50">
        <v>6503.7</v>
      </c>
      <c r="D22" s="72"/>
      <c r="E22" s="72"/>
      <c r="F22" s="73"/>
      <c r="G22" s="73"/>
      <c r="H22" s="94"/>
      <c r="I22" s="61" t="s">
        <v>25</v>
      </c>
      <c r="J22" s="61" t="s">
        <v>26</v>
      </c>
      <c r="K22" s="61" t="s">
        <v>27</v>
      </c>
      <c r="L22" s="61" t="s">
        <v>28</v>
      </c>
      <c r="M22" s="61" t="s">
        <v>29</v>
      </c>
      <c r="N22" s="90" t="s">
        <v>34</v>
      </c>
      <c r="O22" s="61" t="s">
        <v>30</v>
      </c>
      <c r="P22" s="90" t="s">
        <v>35</v>
      </c>
      <c r="Q22" s="61" t="s">
        <v>31</v>
      </c>
      <c r="R22" s="61" t="s">
        <v>32</v>
      </c>
      <c r="S22" s="76" t="s">
        <v>36</v>
      </c>
      <c r="T22" s="76" t="s">
        <v>37</v>
      </c>
      <c r="U22" s="105" t="s">
        <v>243</v>
      </c>
      <c r="V22" s="102" t="s">
        <v>244</v>
      </c>
      <c r="W22" s="32" t="str">
        <f t="shared" si="3"/>
        <v/>
      </c>
      <c r="X22" s="32" t="str">
        <f t="shared" si="4"/>
        <v/>
      </c>
      <c r="Y22" s="41">
        <f t="shared" si="5"/>
        <v>6503.7</v>
      </c>
      <c r="Z22" s="35" t="str">
        <f t="shared" si="6"/>
        <v>Kunická</v>
      </c>
    </row>
    <row r="23" spans="1:26" x14ac:dyDescent="0.2">
      <c r="A23" s="64" t="s">
        <v>68</v>
      </c>
      <c r="B23" s="63"/>
      <c r="C23" s="50">
        <v>31925.15</v>
      </c>
      <c r="D23" s="72"/>
      <c r="E23" s="72"/>
      <c r="F23" s="73"/>
      <c r="G23" s="73"/>
      <c r="H23" s="94"/>
      <c r="I23" s="61" t="s">
        <v>25</v>
      </c>
      <c r="J23" s="61" t="s">
        <v>26</v>
      </c>
      <c r="K23" s="61" t="s">
        <v>27</v>
      </c>
      <c r="L23" s="61" t="s">
        <v>28</v>
      </c>
      <c r="M23" s="61" t="s">
        <v>29</v>
      </c>
      <c r="N23" s="90" t="s">
        <v>34</v>
      </c>
      <c r="O23" s="61" t="s">
        <v>30</v>
      </c>
      <c r="P23" s="90" t="s">
        <v>35</v>
      </c>
      <c r="Q23" s="61" t="s">
        <v>31</v>
      </c>
      <c r="R23" s="61" t="s">
        <v>32</v>
      </c>
      <c r="S23" s="76" t="s">
        <v>36</v>
      </c>
      <c r="T23" s="76" t="s">
        <v>37</v>
      </c>
      <c r="U23" s="105" t="s">
        <v>246</v>
      </c>
      <c r="V23" s="102" t="s">
        <v>245</v>
      </c>
      <c r="W23" s="32" t="str">
        <f t="shared" si="3"/>
        <v/>
      </c>
      <c r="X23" s="32" t="str">
        <f t="shared" si="4"/>
        <v/>
      </c>
      <c r="Y23" s="41">
        <f t="shared" si="5"/>
        <v>31925.15</v>
      </c>
      <c r="Z23" s="35" t="str">
        <f t="shared" si="6"/>
        <v>Trochtová</v>
      </c>
    </row>
    <row r="24" spans="1:26" x14ac:dyDescent="0.2">
      <c r="A24" s="64" t="s">
        <v>69</v>
      </c>
      <c r="B24" s="63"/>
      <c r="C24" s="50">
        <v>274064.63</v>
      </c>
      <c r="D24" s="72"/>
      <c r="E24" s="72"/>
      <c r="F24" s="73"/>
      <c r="G24" s="73"/>
      <c r="H24" s="94"/>
      <c r="I24" s="61" t="s">
        <v>25</v>
      </c>
      <c r="J24" s="61" t="s">
        <v>26</v>
      </c>
      <c r="K24" s="61" t="s">
        <v>27</v>
      </c>
      <c r="L24" s="61" t="s">
        <v>28</v>
      </c>
      <c r="M24" s="61" t="s">
        <v>29</v>
      </c>
      <c r="N24" s="90" t="s">
        <v>34</v>
      </c>
      <c r="O24" s="61" t="s">
        <v>30</v>
      </c>
      <c r="P24" s="90" t="s">
        <v>35</v>
      </c>
      <c r="Q24" s="61" t="s">
        <v>31</v>
      </c>
      <c r="R24" s="61" t="s">
        <v>32</v>
      </c>
      <c r="S24" s="76" t="s">
        <v>36</v>
      </c>
      <c r="T24" s="76" t="s">
        <v>37</v>
      </c>
      <c r="U24" s="105" t="s">
        <v>246</v>
      </c>
      <c r="V24" s="102" t="s">
        <v>245</v>
      </c>
      <c r="W24" s="32" t="str">
        <f t="shared" si="3"/>
        <v/>
      </c>
      <c r="X24" s="32" t="str">
        <f t="shared" si="4"/>
        <v/>
      </c>
      <c r="Y24" s="41">
        <f t="shared" si="5"/>
        <v>274064.63</v>
      </c>
      <c r="Z24" s="35" t="str">
        <f t="shared" si="6"/>
        <v>Trochtová</v>
      </c>
    </row>
    <row r="25" spans="1:26" x14ac:dyDescent="0.2">
      <c r="A25" s="64" t="s">
        <v>70</v>
      </c>
      <c r="B25" s="63"/>
      <c r="C25" s="50">
        <v>31220</v>
      </c>
      <c r="D25" s="72"/>
      <c r="E25" s="72"/>
      <c r="F25" s="73"/>
      <c r="G25" s="73"/>
      <c r="H25" s="94"/>
      <c r="I25" s="61" t="s">
        <v>25</v>
      </c>
      <c r="J25" s="61" t="s">
        <v>26</v>
      </c>
      <c r="K25" s="61" t="s">
        <v>27</v>
      </c>
      <c r="L25" s="61" t="s">
        <v>28</v>
      </c>
      <c r="M25" s="61" t="s">
        <v>29</v>
      </c>
      <c r="N25" s="90" t="s">
        <v>34</v>
      </c>
      <c r="O25" s="61" t="s">
        <v>30</v>
      </c>
      <c r="P25" s="90" t="s">
        <v>35</v>
      </c>
      <c r="Q25" s="61" t="s">
        <v>31</v>
      </c>
      <c r="R25" s="61" t="s">
        <v>32</v>
      </c>
      <c r="S25" s="76" t="s">
        <v>36</v>
      </c>
      <c r="T25" s="76" t="s">
        <v>37</v>
      </c>
      <c r="U25" s="105" t="s">
        <v>246</v>
      </c>
      <c r="V25" s="102" t="s">
        <v>245</v>
      </c>
      <c r="W25" s="32" t="str">
        <f t="shared" si="3"/>
        <v/>
      </c>
      <c r="X25" s="32" t="str">
        <f t="shared" si="4"/>
        <v/>
      </c>
      <c r="Y25" s="41">
        <f t="shared" si="5"/>
        <v>31220</v>
      </c>
      <c r="Z25" s="35" t="str">
        <f t="shared" si="6"/>
        <v>Trochtová</v>
      </c>
    </row>
    <row r="26" spans="1:26" x14ac:dyDescent="0.2">
      <c r="A26" s="64" t="s">
        <v>71</v>
      </c>
      <c r="B26" s="63"/>
      <c r="C26" s="50">
        <v>3775.2</v>
      </c>
      <c r="D26" s="72"/>
      <c r="E26" s="72"/>
      <c r="F26" s="73"/>
      <c r="G26" s="73"/>
      <c r="H26" s="94"/>
      <c r="I26" s="61" t="s">
        <v>25</v>
      </c>
      <c r="J26" s="61" t="s">
        <v>26</v>
      </c>
      <c r="K26" s="61" t="s">
        <v>27</v>
      </c>
      <c r="L26" s="61" t="s">
        <v>28</v>
      </c>
      <c r="M26" s="61" t="s">
        <v>29</v>
      </c>
      <c r="N26" s="90" t="s">
        <v>34</v>
      </c>
      <c r="O26" s="61" t="s">
        <v>30</v>
      </c>
      <c r="P26" s="90" t="s">
        <v>35</v>
      </c>
      <c r="Q26" s="61" t="s">
        <v>31</v>
      </c>
      <c r="R26" s="61" t="s">
        <v>32</v>
      </c>
      <c r="S26" s="76" t="s">
        <v>36</v>
      </c>
      <c r="T26" s="76" t="s">
        <v>37</v>
      </c>
      <c r="U26" s="105" t="s">
        <v>246</v>
      </c>
      <c r="V26" s="102" t="s">
        <v>245</v>
      </c>
      <c r="W26" s="32" t="str">
        <f t="shared" si="3"/>
        <v/>
      </c>
      <c r="X26" s="32" t="str">
        <f t="shared" si="4"/>
        <v/>
      </c>
      <c r="Y26" s="41">
        <f t="shared" si="5"/>
        <v>3775.2</v>
      </c>
      <c r="Z26" s="35" t="str">
        <f t="shared" si="6"/>
        <v>Trochtová</v>
      </c>
    </row>
    <row r="27" spans="1:26" x14ac:dyDescent="0.2">
      <c r="A27" s="64" t="s">
        <v>72</v>
      </c>
      <c r="B27" s="63"/>
      <c r="C27" s="50">
        <v>851840</v>
      </c>
      <c r="D27" s="72"/>
      <c r="E27" s="72"/>
      <c r="F27" s="73"/>
      <c r="G27" s="73"/>
      <c r="H27" s="94"/>
      <c r="I27" s="61" t="s">
        <v>25</v>
      </c>
      <c r="J27" s="61" t="s">
        <v>26</v>
      </c>
      <c r="K27" s="61" t="s">
        <v>27</v>
      </c>
      <c r="L27" s="61" t="s">
        <v>28</v>
      </c>
      <c r="M27" s="61" t="s">
        <v>29</v>
      </c>
      <c r="N27" s="90" t="s">
        <v>34</v>
      </c>
      <c r="O27" s="61" t="s">
        <v>30</v>
      </c>
      <c r="P27" s="90" t="s">
        <v>35</v>
      </c>
      <c r="Q27" s="61" t="s">
        <v>31</v>
      </c>
      <c r="R27" s="61" t="s">
        <v>32</v>
      </c>
      <c r="S27" s="76" t="s">
        <v>36</v>
      </c>
      <c r="T27" s="76" t="s">
        <v>37</v>
      </c>
      <c r="U27" s="105" t="s">
        <v>246</v>
      </c>
      <c r="V27" s="102" t="s">
        <v>245</v>
      </c>
      <c r="W27" s="32" t="str">
        <f t="shared" si="3"/>
        <v/>
      </c>
      <c r="X27" s="32" t="str">
        <f t="shared" si="4"/>
        <v/>
      </c>
      <c r="Y27" s="41">
        <f t="shared" si="5"/>
        <v>851840</v>
      </c>
      <c r="Z27" s="35" t="str">
        <f t="shared" si="6"/>
        <v>Trochtová</v>
      </c>
    </row>
    <row r="28" spans="1:26" x14ac:dyDescent="0.2">
      <c r="A28" s="64" t="s">
        <v>73</v>
      </c>
      <c r="B28" s="63"/>
      <c r="C28" s="50">
        <v>78468.48000000001</v>
      </c>
      <c r="D28" s="72"/>
      <c r="E28" s="72"/>
      <c r="F28" s="73"/>
      <c r="G28" s="73"/>
      <c r="H28" s="94"/>
      <c r="I28" s="61" t="s">
        <v>25</v>
      </c>
      <c r="J28" s="61" t="s">
        <v>26</v>
      </c>
      <c r="K28" s="61" t="s">
        <v>27</v>
      </c>
      <c r="L28" s="61" t="s">
        <v>28</v>
      </c>
      <c r="M28" s="61" t="s">
        <v>29</v>
      </c>
      <c r="N28" s="90" t="s">
        <v>34</v>
      </c>
      <c r="O28" s="61" t="s">
        <v>30</v>
      </c>
      <c r="P28" s="90" t="s">
        <v>35</v>
      </c>
      <c r="Q28" s="61" t="s">
        <v>31</v>
      </c>
      <c r="R28" s="61" t="s">
        <v>32</v>
      </c>
      <c r="S28" s="76" t="s">
        <v>36</v>
      </c>
      <c r="T28" s="76" t="s">
        <v>37</v>
      </c>
      <c r="U28" s="105" t="s">
        <v>246</v>
      </c>
      <c r="V28" s="102" t="s">
        <v>245</v>
      </c>
      <c r="W28" s="32" t="str">
        <f t="shared" si="3"/>
        <v/>
      </c>
      <c r="X28" s="32" t="str">
        <f t="shared" si="4"/>
        <v/>
      </c>
      <c r="Y28" s="41">
        <f t="shared" si="5"/>
        <v>78468.48000000001</v>
      </c>
      <c r="Z28" s="35" t="str">
        <f t="shared" si="6"/>
        <v>Trochtová</v>
      </c>
    </row>
    <row r="29" spans="1:26" x14ac:dyDescent="0.2">
      <c r="A29" s="64" t="s">
        <v>74</v>
      </c>
      <c r="B29" s="63"/>
      <c r="C29" s="50">
        <v>16468.72</v>
      </c>
      <c r="D29" s="72"/>
      <c r="E29" s="72"/>
      <c r="F29" s="73"/>
      <c r="G29" s="73"/>
      <c r="H29" s="94"/>
      <c r="I29" s="61" t="s">
        <v>25</v>
      </c>
      <c r="J29" s="61" t="s">
        <v>26</v>
      </c>
      <c r="K29" s="61" t="s">
        <v>27</v>
      </c>
      <c r="L29" s="61" t="s">
        <v>28</v>
      </c>
      <c r="M29" s="61" t="s">
        <v>29</v>
      </c>
      <c r="N29" s="90" t="s">
        <v>34</v>
      </c>
      <c r="O29" s="61" t="s">
        <v>30</v>
      </c>
      <c r="P29" s="90" t="s">
        <v>35</v>
      </c>
      <c r="Q29" s="61" t="s">
        <v>31</v>
      </c>
      <c r="R29" s="61" t="s">
        <v>32</v>
      </c>
      <c r="S29" s="76" t="s">
        <v>36</v>
      </c>
      <c r="T29" s="76" t="s">
        <v>37</v>
      </c>
      <c r="U29" s="105" t="s">
        <v>246</v>
      </c>
      <c r="V29" s="102" t="s">
        <v>245</v>
      </c>
      <c r="W29" s="32" t="str">
        <f t="shared" si="3"/>
        <v/>
      </c>
      <c r="X29" s="32" t="str">
        <f t="shared" si="4"/>
        <v/>
      </c>
      <c r="Y29" s="41">
        <f t="shared" si="5"/>
        <v>16468.72</v>
      </c>
      <c r="Z29" s="35" t="str">
        <f t="shared" si="6"/>
        <v>Trochtová</v>
      </c>
    </row>
    <row r="30" spans="1:26" x14ac:dyDescent="0.2">
      <c r="A30" s="64" t="s">
        <v>75</v>
      </c>
      <c r="B30" s="63"/>
      <c r="C30" s="50">
        <v>10764</v>
      </c>
      <c r="D30" s="72"/>
      <c r="E30" s="72"/>
      <c r="F30" s="73"/>
      <c r="G30" s="73"/>
      <c r="H30" s="94"/>
      <c r="I30" s="61" t="s">
        <v>25</v>
      </c>
      <c r="J30" s="61" t="s">
        <v>26</v>
      </c>
      <c r="K30" s="61" t="s">
        <v>27</v>
      </c>
      <c r="L30" s="61" t="s">
        <v>28</v>
      </c>
      <c r="M30" s="61" t="s">
        <v>29</v>
      </c>
      <c r="N30" s="90" t="s">
        <v>34</v>
      </c>
      <c r="O30" s="61" t="s">
        <v>30</v>
      </c>
      <c r="P30" s="90" t="s">
        <v>35</v>
      </c>
      <c r="Q30" s="61" t="s">
        <v>31</v>
      </c>
      <c r="R30" s="61" t="s">
        <v>32</v>
      </c>
      <c r="S30" s="76" t="s">
        <v>36</v>
      </c>
      <c r="T30" s="76" t="s">
        <v>37</v>
      </c>
      <c r="U30" s="105" t="s">
        <v>246</v>
      </c>
      <c r="V30" s="102" t="s">
        <v>245</v>
      </c>
      <c r="W30" s="32" t="str">
        <f t="shared" si="3"/>
        <v/>
      </c>
      <c r="X30" s="32" t="str">
        <f t="shared" si="4"/>
        <v/>
      </c>
      <c r="Y30" s="41">
        <f t="shared" si="5"/>
        <v>10764</v>
      </c>
      <c r="Z30" s="35" t="str">
        <f t="shared" si="6"/>
        <v>Trochtová</v>
      </c>
    </row>
    <row r="31" spans="1:26" x14ac:dyDescent="0.2">
      <c r="A31" s="64" t="s">
        <v>76</v>
      </c>
      <c r="B31" s="63"/>
      <c r="C31" s="50">
        <v>70472.13</v>
      </c>
      <c r="D31" s="72"/>
      <c r="E31" s="72"/>
      <c r="F31" s="73"/>
      <c r="G31" s="73"/>
      <c r="H31" s="94"/>
      <c r="I31" s="61" t="s">
        <v>25</v>
      </c>
      <c r="J31" s="61" t="s">
        <v>26</v>
      </c>
      <c r="K31" s="61" t="s">
        <v>27</v>
      </c>
      <c r="L31" s="61" t="s">
        <v>28</v>
      </c>
      <c r="M31" s="61" t="s">
        <v>29</v>
      </c>
      <c r="N31" s="90" t="s">
        <v>34</v>
      </c>
      <c r="O31" s="61" t="s">
        <v>30</v>
      </c>
      <c r="P31" s="90" t="s">
        <v>35</v>
      </c>
      <c r="Q31" s="61" t="s">
        <v>31</v>
      </c>
      <c r="R31" s="61" t="s">
        <v>32</v>
      </c>
      <c r="S31" s="76" t="s">
        <v>36</v>
      </c>
      <c r="T31" s="76" t="s">
        <v>37</v>
      </c>
      <c r="U31" s="105" t="s">
        <v>243</v>
      </c>
      <c r="V31" s="102" t="s">
        <v>244</v>
      </c>
      <c r="W31" s="32" t="str">
        <f t="shared" si="3"/>
        <v/>
      </c>
      <c r="X31" s="32" t="str">
        <f t="shared" si="4"/>
        <v/>
      </c>
      <c r="Y31" s="41">
        <f t="shared" si="5"/>
        <v>70472.13</v>
      </c>
      <c r="Z31" s="35" t="str">
        <f t="shared" si="6"/>
        <v>Kunická</v>
      </c>
    </row>
    <row r="32" spans="1:26" x14ac:dyDescent="0.2">
      <c r="A32" s="64" t="s">
        <v>77</v>
      </c>
      <c r="B32" s="63"/>
      <c r="C32" s="50">
        <v>14488.060000000001</v>
      </c>
      <c r="D32" s="72"/>
      <c r="E32" s="72"/>
      <c r="F32" s="73"/>
      <c r="G32" s="73"/>
      <c r="H32" s="94"/>
      <c r="I32" s="61" t="s">
        <v>25</v>
      </c>
      <c r="J32" s="61" t="s">
        <v>26</v>
      </c>
      <c r="K32" s="61" t="s">
        <v>27</v>
      </c>
      <c r="L32" s="61" t="s">
        <v>28</v>
      </c>
      <c r="M32" s="61" t="s">
        <v>29</v>
      </c>
      <c r="N32" s="90" t="s">
        <v>34</v>
      </c>
      <c r="O32" s="61" t="s">
        <v>30</v>
      </c>
      <c r="P32" s="90" t="s">
        <v>35</v>
      </c>
      <c r="Q32" s="61" t="s">
        <v>31</v>
      </c>
      <c r="R32" s="61" t="s">
        <v>32</v>
      </c>
      <c r="S32" s="76" t="s">
        <v>36</v>
      </c>
      <c r="T32" s="76" t="s">
        <v>37</v>
      </c>
      <c r="U32" s="105" t="s">
        <v>247</v>
      </c>
      <c r="V32" s="102" t="s">
        <v>245</v>
      </c>
      <c r="W32" s="32" t="str">
        <f t="shared" si="3"/>
        <v/>
      </c>
      <c r="X32" s="32" t="str">
        <f t="shared" si="4"/>
        <v/>
      </c>
      <c r="Y32" s="41">
        <f t="shared" si="5"/>
        <v>14488.060000000001</v>
      </c>
      <c r="Z32" s="35" t="str">
        <f t="shared" si="6"/>
        <v>Applová, Šmelková</v>
      </c>
    </row>
    <row r="33" spans="1:26" x14ac:dyDescent="0.2">
      <c r="A33" s="64" t="s">
        <v>78</v>
      </c>
      <c r="B33" s="63"/>
      <c r="C33" s="50">
        <v>43789.9</v>
      </c>
      <c r="D33" s="72"/>
      <c r="E33" s="72"/>
      <c r="F33" s="73"/>
      <c r="G33" s="73"/>
      <c r="H33" s="94"/>
      <c r="I33" s="61" t="s">
        <v>25</v>
      </c>
      <c r="J33" s="61" t="s">
        <v>26</v>
      </c>
      <c r="K33" s="61" t="s">
        <v>27</v>
      </c>
      <c r="L33" s="61" t="s">
        <v>28</v>
      </c>
      <c r="M33" s="61" t="s">
        <v>29</v>
      </c>
      <c r="N33" s="90" t="s">
        <v>34</v>
      </c>
      <c r="O33" s="61" t="s">
        <v>30</v>
      </c>
      <c r="P33" s="90" t="s">
        <v>35</v>
      </c>
      <c r="Q33" s="61" t="s">
        <v>31</v>
      </c>
      <c r="R33" s="61" t="s">
        <v>32</v>
      </c>
      <c r="S33" s="76" t="s">
        <v>36</v>
      </c>
      <c r="T33" s="76" t="s">
        <v>37</v>
      </c>
      <c r="U33" s="105" t="s">
        <v>247</v>
      </c>
      <c r="V33" s="102" t="s">
        <v>245</v>
      </c>
      <c r="W33" s="32" t="str">
        <f t="shared" si="3"/>
        <v/>
      </c>
      <c r="X33" s="32" t="str">
        <f t="shared" si="4"/>
        <v/>
      </c>
      <c r="Y33" s="41">
        <f t="shared" si="5"/>
        <v>43789.9</v>
      </c>
      <c r="Z33" s="35" t="str">
        <f t="shared" si="6"/>
        <v>Applová, Šmelková</v>
      </c>
    </row>
    <row r="34" spans="1:26" x14ac:dyDescent="0.2">
      <c r="A34" s="64" t="s">
        <v>79</v>
      </c>
      <c r="B34" s="63"/>
      <c r="C34" s="50">
        <v>169024.9</v>
      </c>
      <c r="D34" s="72"/>
      <c r="E34" s="72"/>
      <c r="F34" s="73"/>
      <c r="G34" s="73"/>
      <c r="H34" s="94"/>
      <c r="I34" s="61" t="s">
        <v>25</v>
      </c>
      <c r="J34" s="61" t="s">
        <v>26</v>
      </c>
      <c r="K34" s="61" t="s">
        <v>27</v>
      </c>
      <c r="L34" s="61" t="s">
        <v>28</v>
      </c>
      <c r="M34" s="61" t="s">
        <v>29</v>
      </c>
      <c r="N34" s="90" t="s">
        <v>34</v>
      </c>
      <c r="O34" s="61" t="s">
        <v>30</v>
      </c>
      <c r="P34" s="90" t="s">
        <v>35</v>
      </c>
      <c r="Q34" s="61" t="s">
        <v>31</v>
      </c>
      <c r="R34" s="61" t="s">
        <v>32</v>
      </c>
      <c r="S34" s="76" t="s">
        <v>36</v>
      </c>
      <c r="T34" s="76" t="s">
        <v>37</v>
      </c>
      <c r="U34" s="105" t="s">
        <v>247</v>
      </c>
      <c r="V34" s="102" t="s">
        <v>245</v>
      </c>
      <c r="W34" s="32" t="str">
        <f t="shared" si="3"/>
        <v/>
      </c>
      <c r="X34" s="32" t="str">
        <f t="shared" si="4"/>
        <v/>
      </c>
      <c r="Y34" s="41">
        <f t="shared" si="5"/>
        <v>169024.9</v>
      </c>
      <c r="Z34" s="35" t="str">
        <f t="shared" si="6"/>
        <v>Applová, Šmelková</v>
      </c>
    </row>
    <row r="35" spans="1:26" x14ac:dyDescent="0.2">
      <c r="A35" s="68" t="s">
        <v>80</v>
      </c>
      <c r="B35" s="69"/>
      <c r="C35" s="21">
        <v>697336.8</v>
      </c>
      <c r="D35" s="74"/>
      <c r="E35" s="74"/>
      <c r="F35" s="75"/>
      <c r="G35" s="75"/>
      <c r="H35" s="95"/>
      <c r="I35" s="70" t="s">
        <v>25</v>
      </c>
      <c r="J35" s="70" t="s">
        <v>26</v>
      </c>
      <c r="K35" s="70" t="s">
        <v>27</v>
      </c>
      <c r="L35" s="70" t="s">
        <v>28</v>
      </c>
      <c r="M35" s="70" t="s">
        <v>29</v>
      </c>
      <c r="N35" s="91" t="s">
        <v>34</v>
      </c>
      <c r="O35" s="70" t="s">
        <v>30</v>
      </c>
      <c r="P35" s="91" t="s">
        <v>35</v>
      </c>
      <c r="Q35" s="70" t="s">
        <v>31</v>
      </c>
      <c r="R35" s="70" t="s">
        <v>32</v>
      </c>
      <c r="S35" s="77" t="s">
        <v>36</v>
      </c>
      <c r="T35" s="77" t="s">
        <v>37</v>
      </c>
      <c r="U35" s="106" t="s">
        <v>247</v>
      </c>
      <c r="V35" s="102" t="s">
        <v>245</v>
      </c>
      <c r="W35" s="32" t="str">
        <f t="shared" si="3"/>
        <v/>
      </c>
      <c r="X35" s="32" t="str">
        <f t="shared" si="4"/>
        <v/>
      </c>
      <c r="Y35" s="41">
        <f t="shared" si="5"/>
        <v>697336.8</v>
      </c>
      <c r="Z35" s="35" t="str">
        <f t="shared" si="6"/>
        <v>Applová, Šmelková</v>
      </c>
    </row>
    <row r="36" spans="1:26" x14ac:dyDescent="0.2">
      <c r="A36" s="4" t="s">
        <v>5</v>
      </c>
      <c r="C36" s="17">
        <f>SUM(C7:C35)</f>
        <v>8864406.6300000027</v>
      </c>
      <c r="U36" s="17">
        <f>SUM(U7:U35)</f>
        <v>0</v>
      </c>
      <c r="W36" s="33" t="str">
        <f t="shared" ref="W36" si="7">IF(AND(A36="celkem ks:",B36&gt;0,C36="vzorek ks:"),B36,"")</f>
        <v/>
      </c>
      <c r="X36" s="33" t="str">
        <f t="shared" si="2"/>
        <v/>
      </c>
      <c r="Y36" s="35" t="str">
        <f t="shared" si="0"/>
        <v/>
      </c>
      <c r="Z36" s="35" t="str">
        <f t="shared" si="1"/>
        <v/>
      </c>
    </row>
  </sheetData>
  <sheetProtection formatColumns="0" formatRows="0" insertColumns="0" insertRows="0" deleteColumns="0" deleteRows="0"/>
  <mergeCells count="13">
    <mergeCell ref="D3:E3"/>
    <mergeCell ref="W3:Y3"/>
    <mergeCell ref="A4:A5"/>
    <mergeCell ref="B4:B5"/>
    <mergeCell ref="C4:C5"/>
    <mergeCell ref="D4:D5"/>
    <mergeCell ref="E4:E5"/>
    <mergeCell ref="F4:F5"/>
    <mergeCell ref="G4:G5"/>
    <mergeCell ref="H4:H5"/>
    <mergeCell ref="I4:T5"/>
    <mergeCell ref="U4:U5"/>
    <mergeCell ref="V4:V5"/>
  </mergeCells>
  <dataValidations count="1">
    <dataValidation type="list" allowBlank="1" showInputMessage="1" showErrorMessage="1" sqref="H7:H35" xr:uid="{93D20E87-2C91-41F5-8DE6-9BB2AC4872A4}">
      <formula1>$AB$1:$AB$5</formula1>
    </dataValidation>
  </dataValidations>
  <pageMargins left="0.59055118110236227" right="0.19685039370078741" top="0.39370078740157483" bottom="0.39370078740157483" header="0.51181102362204722" footer="0.19685039370078741"/>
  <pageSetup paperSize="9" scale="45" orientation="landscape" r:id="rId1"/>
  <headerFooter alignWithMargins="0">
    <oddHeader>&amp;Rsklady (A)</oddHeader>
    <oddFooter>&amp;C&amp;P&amp;R© FIZA, a.s., 2024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98266-BD78-406F-BBB4-568287C47222}">
  <sheetPr>
    <pageSetUpPr fitToPage="1"/>
  </sheetPr>
  <dimension ref="A1:AB52"/>
  <sheetViews>
    <sheetView zoomScaleNormal="100" zoomScalePageLayoutView="75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U29" sqref="U29"/>
    </sheetView>
  </sheetViews>
  <sheetFormatPr defaultColWidth="9.28515625" defaultRowHeight="12.75" x14ac:dyDescent="0.2"/>
  <cols>
    <col min="1" max="1" width="25.85546875" style="4" customWidth="1"/>
    <col min="2" max="2" width="11.7109375" style="6" customWidth="1"/>
    <col min="3" max="3" width="15.5703125" style="17" customWidth="1"/>
    <col min="4" max="4" width="11.140625" style="54" customWidth="1"/>
    <col min="5" max="5" width="12.140625" style="54" customWidth="1"/>
    <col min="6" max="6" width="12.42578125" style="54" customWidth="1"/>
    <col min="7" max="7" width="12.28515625" style="54" customWidth="1"/>
    <col min="8" max="8" width="10.140625" style="54" customWidth="1"/>
    <col min="9" max="9" width="4.7109375" style="54" customWidth="1"/>
    <col min="10" max="20" width="4.85546875" style="54" customWidth="1"/>
    <col min="21" max="21" width="18.85546875" style="17" bestFit="1" customWidth="1"/>
    <col min="22" max="22" width="39.7109375" style="18" customWidth="1"/>
    <col min="23" max="24" width="15.7109375" style="33" customWidth="1"/>
    <col min="25" max="26" width="15.7109375" style="35" customWidth="1"/>
    <col min="27" max="16384" width="9.28515625" style="6"/>
  </cols>
  <sheetData>
    <row r="1" spans="1:28" ht="21" customHeight="1" x14ac:dyDescent="0.2">
      <c r="A1" s="88" t="str">
        <f>'sklady (A)'!A1</f>
        <v>Období 1 - 12/2023</v>
      </c>
      <c r="B1" s="55"/>
      <c r="C1" s="55"/>
      <c r="D1" s="55"/>
      <c r="E1" s="55"/>
      <c r="F1" s="52"/>
      <c r="G1" s="52"/>
      <c r="H1" s="52"/>
      <c r="I1" s="83"/>
      <c r="J1" s="87" t="s">
        <v>45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5"/>
      <c r="V1" s="55"/>
      <c r="W1" s="25"/>
      <c r="X1" s="25"/>
      <c r="Y1" s="34"/>
      <c r="AA1" s="5"/>
      <c r="AB1" s="65">
        <v>0.21</v>
      </c>
    </row>
    <row r="2" spans="1:28" ht="18.75" customHeight="1" thickBot="1" x14ac:dyDescent="0.25">
      <c r="A2" s="7" t="s">
        <v>10</v>
      </c>
      <c r="B2" s="81" t="str">
        <f>'sklady (A)'!B2</f>
        <v>Fakultní nemocnice Olomouc</v>
      </c>
      <c r="C2" s="67"/>
      <c r="D2" s="56"/>
      <c r="E2" s="56"/>
      <c r="F2" s="56"/>
      <c r="G2" s="56"/>
      <c r="H2" s="56"/>
      <c r="I2" s="84"/>
      <c r="J2" s="87" t="s">
        <v>46</v>
      </c>
      <c r="K2" s="56"/>
      <c r="L2" s="56"/>
      <c r="M2" s="56"/>
      <c r="N2" s="56"/>
      <c r="O2" s="56"/>
      <c r="P2" s="56"/>
      <c r="Q2" s="56"/>
      <c r="R2" s="56"/>
      <c r="S2" s="56"/>
      <c r="T2" s="56"/>
      <c r="U2" s="8"/>
      <c r="V2" s="23"/>
      <c r="W2" s="26"/>
      <c r="X2" s="26"/>
      <c r="Y2" s="36"/>
      <c r="AA2" s="5"/>
      <c r="AB2" s="65">
        <v>0.15</v>
      </c>
    </row>
    <row r="3" spans="1:28" ht="18.75" customHeight="1" thickTop="1" thickBot="1" x14ac:dyDescent="0.25">
      <c r="C3" s="8" t="s">
        <v>2</v>
      </c>
      <c r="D3" s="125"/>
      <c r="E3" s="125"/>
      <c r="I3" s="85"/>
      <c r="J3" s="86" t="s">
        <v>47</v>
      </c>
      <c r="U3" s="53"/>
      <c r="V3" s="9"/>
      <c r="W3" s="114" t="s">
        <v>16</v>
      </c>
      <c r="X3" s="115"/>
      <c r="Y3" s="116"/>
      <c r="Z3" s="37">
        <f>COUNT(Z6:Z1945)</f>
        <v>0</v>
      </c>
      <c r="AA3" s="5"/>
      <c r="AB3" s="65">
        <v>0.1</v>
      </c>
    </row>
    <row r="4" spans="1:28" s="3" customFormat="1" ht="36.75" customHeight="1" thickTop="1" thickBot="1" x14ac:dyDescent="0.25">
      <c r="A4" s="117" t="s">
        <v>18</v>
      </c>
      <c r="B4" s="119" t="s">
        <v>19</v>
      </c>
      <c r="C4" s="121" t="s">
        <v>6</v>
      </c>
      <c r="D4" s="121" t="s">
        <v>20</v>
      </c>
      <c r="E4" s="121" t="s">
        <v>33</v>
      </c>
      <c r="F4" s="121" t="s">
        <v>42</v>
      </c>
      <c r="G4" s="121" t="s">
        <v>41</v>
      </c>
      <c r="H4" s="121" t="s">
        <v>23</v>
      </c>
      <c r="I4" s="127" t="s">
        <v>24</v>
      </c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9"/>
      <c r="U4" s="121" t="s">
        <v>7</v>
      </c>
      <c r="V4" s="123" t="s">
        <v>48</v>
      </c>
      <c r="W4" s="27" t="s">
        <v>12</v>
      </c>
      <c r="X4" s="28" t="s">
        <v>11</v>
      </c>
      <c r="Y4" s="38" t="s">
        <v>13</v>
      </c>
      <c r="Z4" s="1" t="s">
        <v>14</v>
      </c>
      <c r="AA4" s="2"/>
      <c r="AB4" s="66" t="s">
        <v>39</v>
      </c>
    </row>
    <row r="5" spans="1:28" ht="18" customHeight="1" thickTop="1" thickBot="1" x14ac:dyDescent="0.25">
      <c r="A5" s="118"/>
      <c r="B5" s="120"/>
      <c r="C5" s="122"/>
      <c r="D5" s="126"/>
      <c r="E5" s="126"/>
      <c r="F5" s="126"/>
      <c r="G5" s="126"/>
      <c r="H5" s="126"/>
      <c r="I5" s="130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2"/>
      <c r="U5" s="120"/>
      <c r="V5" s="124"/>
      <c r="W5" s="29">
        <f>SUM(W6:W1945)</f>
        <v>2790</v>
      </c>
      <c r="X5" s="30">
        <f>D6+D20+D29</f>
        <v>38</v>
      </c>
      <c r="Y5" s="39">
        <f>SUM(Y6:Y1945)</f>
        <v>247002864.06000006</v>
      </c>
      <c r="Z5" s="39">
        <f>SUM(Z6:Z1945)</f>
        <v>0</v>
      </c>
      <c r="AA5" s="5"/>
      <c r="AB5" s="66" t="s">
        <v>38</v>
      </c>
    </row>
    <row r="6" spans="1:28" ht="39" customHeight="1" thickTop="1" x14ac:dyDescent="0.2">
      <c r="A6" s="45" t="s">
        <v>4</v>
      </c>
      <c r="B6" s="93">
        <v>1533</v>
      </c>
      <c r="C6" s="47" t="s">
        <v>3</v>
      </c>
      <c r="D6" s="93">
        <v>10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104" t="s">
        <v>262</v>
      </c>
      <c r="V6" s="51" t="s">
        <v>43</v>
      </c>
      <c r="W6" s="31">
        <f>IF(AND(A6="celkem ks:",B6&gt;0,C6="vzorek ks:"),B6,"")</f>
        <v>1533</v>
      </c>
      <c r="X6" s="31">
        <f>D6</f>
        <v>10</v>
      </c>
      <c r="Y6" s="40" t="str">
        <f t="shared" ref="Y6:Y18" si="0">IF(OR(C6="",C6&lt;=0,A6="Suma:",A6="celkem ks:"),"",C6)</f>
        <v/>
      </c>
      <c r="Z6" s="40" t="str">
        <f t="shared" ref="Z6:Z18" si="1">IF(OR(U6="",U6&lt;=0,A6="Suma:",A6="celkem ks:"),"",U6)</f>
        <v/>
      </c>
      <c r="AA6" s="5"/>
    </row>
    <row r="7" spans="1:28" x14ac:dyDescent="0.2">
      <c r="A7" s="64" t="s">
        <v>81</v>
      </c>
      <c r="B7" s="63"/>
      <c r="C7" s="50">
        <v>5269.77</v>
      </c>
      <c r="D7" s="72"/>
      <c r="E7" s="72"/>
      <c r="F7" s="73"/>
      <c r="G7" s="73"/>
      <c r="H7" s="94"/>
      <c r="I7" s="61" t="s">
        <v>25</v>
      </c>
      <c r="J7" s="61" t="s">
        <v>26</v>
      </c>
      <c r="K7" s="61" t="s">
        <v>27</v>
      </c>
      <c r="L7" s="61" t="s">
        <v>28</v>
      </c>
      <c r="M7" s="61" t="s">
        <v>29</v>
      </c>
      <c r="N7" s="90" t="s">
        <v>34</v>
      </c>
      <c r="O7" s="78" t="s">
        <v>30</v>
      </c>
      <c r="P7" s="90" t="s">
        <v>35</v>
      </c>
      <c r="Q7" s="61" t="s">
        <v>31</v>
      </c>
      <c r="R7" s="61" t="s">
        <v>32</v>
      </c>
      <c r="S7" s="76" t="s">
        <v>36</v>
      </c>
      <c r="T7" s="76" t="s">
        <v>37</v>
      </c>
      <c r="U7" s="105" t="s">
        <v>248</v>
      </c>
      <c r="V7" s="102" t="s">
        <v>244</v>
      </c>
      <c r="W7" s="32" t="str">
        <f>IF(AND(A7="celkem ks:",B7&gt;0,C7="vzorek ks:"),B7,"")</f>
        <v/>
      </c>
      <c r="X7" s="32" t="str">
        <f t="shared" ref="X7:X18" si="2">IF(AND(A7="celkem ks:",B7&gt;0,C7="vzorek ks:",U7&gt;0),U7,"")</f>
        <v/>
      </c>
      <c r="Y7" s="41">
        <f t="shared" si="0"/>
        <v>5269.77</v>
      </c>
      <c r="Z7" s="35" t="str">
        <f t="shared" si="1"/>
        <v>Reifová</v>
      </c>
    </row>
    <row r="8" spans="1:28" x14ac:dyDescent="0.2">
      <c r="A8" s="64" t="s">
        <v>82</v>
      </c>
      <c r="B8" s="63"/>
      <c r="C8" s="50">
        <v>874500</v>
      </c>
      <c r="D8" s="72"/>
      <c r="E8" s="72"/>
      <c r="F8" s="73"/>
      <c r="G8" s="73"/>
      <c r="H8" s="94"/>
      <c r="I8" s="61" t="s">
        <v>25</v>
      </c>
      <c r="J8" s="61" t="s">
        <v>26</v>
      </c>
      <c r="K8" s="61" t="s">
        <v>27</v>
      </c>
      <c r="L8" s="61" t="s">
        <v>28</v>
      </c>
      <c r="M8" s="61" t="s">
        <v>29</v>
      </c>
      <c r="N8" s="90" t="s">
        <v>34</v>
      </c>
      <c r="O8" s="78" t="s">
        <v>30</v>
      </c>
      <c r="P8" s="90" t="s">
        <v>35</v>
      </c>
      <c r="Q8" s="61" t="s">
        <v>31</v>
      </c>
      <c r="R8" s="61" t="s">
        <v>32</v>
      </c>
      <c r="S8" s="76" t="s">
        <v>36</v>
      </c>
      <c r="T8" s="76" t="s">
        <v>37</v>
      </c>
      <c r="U8" s="105" t="s">
        <v>249</v>
      </c>
      <c r="V8" s="102" t="s">
        <v>245</v>
      </c>
      <c r="W8" s="32" t="str">
        <f t="shared" ref="W8:W11" si="3">IF(AND(A8="celkem ks:",B8&gt;0,C8="vzorek ks:"),B8,"")</f>
        <v/>
      </c>
      <c r="X8" s="32" t="str">
        <f t="shared" ref="X8:X11" si="4">IF(AND(A8="celkem ks:",B8&gt;0,C8="vzorek ks:",U8&gt;0),U8,"")</f>
        <v/>
      </c>
      <c r="Y8" s="41">
        <f t="shared" ref="Y8:Y11" si="5">IF(OR(C8="",C8&lt;=0,A8="Suma:",A8="celkem ks:"),"",C8)</f>
        <v>874500</v>
      </c>
      <c r="Z8" s="35" t="str">
        <f t="shared" ref="Z8:Z11" si="6">IF(OR(U8="",U8&lt;=0,A8="Suma:",A8="celkem ks:"),"",U8)</f>
        <v>Davidová</v>
      </c>
    </row>
    <row r="9" spans="1:28" x14ac:dyDescent="0.2">
      <c r="A9" s="64" t="s">
        <v>83</v>
      </c>
      <c r="B9" s="63"/>
      <c r="C9" s="50">
        <v>4920973.2</v>
      </c>
      <c r="D9" s="72"/>
      <c r="E9" s="72"/>
      <c r="F9" s="73"/>
      <c r="G9" s="73"/>
      <c r="H9" s="94"/>
      <c r="I9" s="61" t="s">
        <v>25</v>
      </c>
      <c r="J9" s="61" t="s">
        <v>26</v>
      </c>
      <c r="K9" s="61" t="s">
        <v>27</v>
      </c>
      <c r="L9" s="61" t="s">
        <v>28</v>
      </c>
      <c r="M9" s="61" t="s">
        <v>29</v>
      </c>
      <c r="N9" s="90" t="s">
        <v>34</v>
      </c>
      <c r="O9" s="78" t="s">
        <v>30</v>
      </c>
      <c r="P9" s="90" t="s">
        <v>35</v>
      </c>
      <c r="Q9" s="61" t="s">
        <v>31</v>
      </c>
      <c r="R9" s="61" t="s">
        <v>32</v>
      </c>
      <c r="S9" s="76" t="s">
        <v>36</v>
      </c>
      <c r="T9" s="76" t="s">
        <v>37</v>
      </c>
      <c r="U9" s="105" t="s">
        <v>250</v>
      </c>
      <c r="V9" s="102" t="s">
        <v>245</v>
      </c>
      <c r="W9" s="32" t="str">
        <f t="shared" si="3"/>
        <v/>
      </c>
      <c r="X9" s="32" t="str">
        <f t="shared" si="4"/>
        <v/>
      </c>
      <c r="Y9" s="41">
        <f t="shared" si="5"/>
        <v>4920973.2</v>
      </c>
      <c r="Z9" s="35" t="str">
        <f t="shared" si="6"/>
        <v>Jankowská</v>
      </c>
    </row>
    <row r="10" spans="1:28" x14ac:dyDescent="0.2">
      <c r="A10" s="64" t="s">
        <v>84</v>
      </c>
      <c r="B10" s="63"/>
      <c r="C10" s="50">
        <v>26340978.469999999</v>
      </c>
      <c r="D10" s="72"/>
      <c r="E10" s="72"/>
      <c r="F10" s="73"/>
      <c r="G10" s="73"/>
      <c r="H10" s="94"/>
      <c r="I10" s="61" t="s">
        <v>25</v>
      </c>
      <c r="J10" s="61" t="s">
        <v>26</v>
      </c>
      <c r="K10" s="61" t="s">
        <v>27</v>
      </c>
      <c r="L10" s="61" t="s">
        <v>28</v>
      </c>
      <c r="M10" s="61" t="s">
        <v>29</v>
      </c>
      <c r="N10" s="90" t="s">
        <v>34</v>
      </c>
      <c r="O10" s="78" t="s">
        <v>30</v>
      </c>
      <c r="P10" s="90" t="s">
        <v>35</v>
      </c>
      <c r="Q10" s="61" t="s">
        <v>31</v>
      </c>
      <c r="R10" s="61" t="s">
        <v>32</v>
      </c>
      <c r="S10" s="76" t="s">
        <v>36</v>
      </c>
      <c r="T10" s="76" t="s">
        <v>37</v>
      </c>
      <c r="U10" s="105" t="s">
        <v>250</v>
      </c>
      <c r="V10" s="102" t="s">
        <v>245</v>
      </c>
      <c r="W10" s="32" t="str">
        <f t="shared" si="3"/>
        <v/>
      </c>
      <c r="X10" s="32" t="str">
        <f t="shared" si="4"/>
        <v/>
      </c>
      <c r="Y10" s="41">
        <f t="shared" si="5"/>
        <v>26340978.469999999</v>
      </c>
      <c r="Z10" s="35" t="str">
        <f t="shared" si="6"/>
        <v>Jankowská</v>
      </c>
    </row>
    <row r="11" spans="1:28" x14ac:dyDescent="0.2">
      <c r="A11" s="64" t="s">
        <v>85</v>
      </c>
      <c r="B11" s="63"/>
      <c r="C11" s="50">
        <v>992795</v>
      </c>
      <c r="D11" s="72"/>
      <c r="E11" s="72"/>
      <c r="F11" s="73"/>
      <c r="G11" s="73"/>
      <c r="H11" s="94"/>
      <c r="I11" s="61" t="s">
        <v>25</v>
      </c>
      <c r="J11" s="61" t="s">
        <v>26</v>
      </c>
      <c r="K11" s="61" t="s">
        <v>27</v>
      </c>
      <c r="L11" s="61" t="s">
        <v>28</v>
      </c>
      <c r="M11" s="61" t="s">
        <v>29</v>
      </c>
      <c r="N11" s="90" t="s">
        <v>34</v>
      </c>
      <c r="O11" s="78" t="s">
        <v>30</v>
      </c>
      <c r="P11" s="90" t="s">
        <v>35</v>
      </c>
      <c r="Q11" s="61" t="s">
        <v>31</v>
      </c>
      <c r="R11" s="61" t="s">
        <v>32</v>
      </c>
      <c r="S11" s="76" t="s">
        <v>36</v>
      </c>
      <c r="T11" s="76" t="s">
        <v>37</v>
      </c>
      <c r="U11" s="105" t="s">
        <v>250</v>
      </c>
      <c r="V11" s="102" t="s">
        <v>245</v>
      </c>
      <c r="W11" s="32" t="str">
        <f t="shared" si="3"/>
        <v/>
      </c>
      <c r="X11" s="32" t="str">
        <f t="shared" si="4"/>
        <v/>
      </c>
      <c r="Y11" s="41">
        <f t="shared" si="5"/>
        <v>992795</v>
      </c>
      <c r="Z11" s="35" t="str">
        <f t="shared" si="6"/>
        <v>Jankowská</v>
      </c>
    </row>
    <row r="12" spans="1:28" x14ac:dyDescent="0.2">
      <c r="A12" s="64" t="s">
        <v>86</v>
      </c>
      <c r="B12" s="63"/>
      <c r="C12" s="50">
        <v>1065181.75</v>
      </c>
      <c r="D12" s="72"/>
      <c r="E12" s="72"/>
      <c r="F12" s="73"/>
      <c r="G12" s="73"/>
      <c r="H12" s="94"/>
      <c r="I12" s="61" t="s">
        <v>25</v>
      </c>
      <c r="J12" s="61" t="s">
        <v>26</v>
      </c>
      <c r="K12" s="61" t="s">
        <v>27</v>
      </c>
      <c r="L12" s="61" t="s">
        <v>28</v>
      </c>
      <c r="M12" s="61" t="s">
        <v>29</v>
      </c>
      <c r="N12" s="90" t="s">
        <v>34</v>
      </c>
      <c r="O12" s="78" t="s">
        <v>30</v>
      </c>
      <c r="P12" s="90" t="s">
        <v>35</v>
      </c>
      <c r="Q12" s="61" t="s">
        <v>31</v>
      </c>
      <c r="R12" s="61" t="s">
        <v>32</v>
      </c>
      <c r="S12" s="76" t="s">
        <v>36</v>
      </c>
      <c r="T12" s="76" t="s">
        <v>37</v>
      </c>
      <c r="U12" s="105" t="s">
        <v>250</v>
      </c>
      <c r="V12" s="102" t="s">
        <v>245</v>
      </c>
      <c r="W12" s="32" t="str">
        <f t="shared" ref="W12:W15" si="7">IF(AND(A12="celkem ks:",B12&gt;0,C12="vzorek ks:"),B12,"")</f>
        <v/>
      </c>
      <c r="X12" s="32" t="str">
        <f t="shared" ref="X12:X15" si="8">IF(AND(A12="celkem ks:",B12&gt;0,C12="vzorek ks:",U12&gt;0),U12,"")</f>
        <v/>
      </c>
      <c r="Y12" s="41">
        <f t="shared" ref="Y12:Y15" si="9">IF(OR(C12="",C12&lt;=0,A12="Suma:",A12="celkem ks:"),"",C12)</f>
        <v>1065181.75</v>
      </c>
      <c r="Z12" s="35" t="str">
        <f t="shared" ref="Z12:Z15" si="10">IF(OR(U12="",U12&lt;=0,A12="Suma:",A12="celkem ks:"),"",U12)</f>
        <v>Jankowská</v>
      </c>
    </row>
    <row r="13" spans="1:28" x14ac:dyDescent="0.2">
      <c r="A13" s="64" t="s">
        <v>87</v>
      </c>
      <c r="B13" s="63"/>
      <c r="C13" s="50">
        <v>35096478.759999998</v>
      </c>
      <c r="D13" s="72"/>
      <c r="E13" s="72"/>
      <c r="F13" s="73"/>
      <c r="G13" s="73"/>
      <c r="H13" s="94"/>
      <c r="I13" s="61" t="s">
        <v>25</v>
      </c>
      <c r="J13" s="61" t="s">
        <v>26</v>
      </c>
      <c r="K13" s="61" t="s">
        <v>27</v>
      </c>
      <c r="L13" s="61" t="s">
        <v>28</v>
      </c>
      <c r="M13" s="61" t="s">
        <v>29</v>
      </c>
      <c r="N13" s="90" t="s">
        <v>34</v>
      </c>
      <c r="O13" s="78" t="s">
        <v>30</v>
      </c>
      <c r="P13" s="90" t="s">
        <v>35</v>
      </c>
      <c r="Q13" s="61" t="s">
        <v>31</v>
      </c>
      <c r="R13" s="61" t="s">
        <v>32</v>
      </c>
      <c r="S13" s="76" t="s">
        <v>36</v>
      </c>
      <c r="T13" s="76" t="s">
        <v>37</v>
      </c>
      <c r="U13" s="105" t="s">
        <v>250</v>
      </c>
      <c r="V13" s="102" t="s">
        <v>245</v>
      </c>
      <c r="W13" s="32" t="str">
        <f t="shared" si="7"/>
        <v/>
      </c>
      <c r="X13" s="32" t="str">
        <f t="shared" si="8"/>
        <v/>
      </c>
      <c r="Y13" s="41">
        <f t="shared" si="9"/>
        <v>35096478.759999998</v>
      </c>
      <c r="Z13" s="35" t="str">
        <f t="shared" si="10"/>
        <v>Jankowská</v>
      </c>
    </row>
    <row r="14" spans="1:28" x14ac:dyDescent="0.2">
      <c r="A14" s="64" t="s">
        <v>88</v>
      </c>
      <c r="B14" s="63"/>
      <c r="C14" s="50">
        <v>0.28999999999999998</v>
      </c>
      <c r="D14" s="72"/>
      <c r="E14" s="72"/>
      <c r="F14" s="73"/>
      <c r="G14" s="73"/>
      <c r="H14" s="94"/>
      <c r="I14" s="61" t="s">
        <v>25</v>
      </c>
      <c r="J14" s="61" t="s">
        <v>26</v>
      </c>
      <c r="K14" s="61" t="s">
        <v>27</v>
      </c>
      <c r="L14" s="61" t="s">
        <v>28</v>
      </c>
      <c r="M14" s="61" t="s">
        <v>29</v>
      </c>
      <c r="N14" s="90" t="s">
        <v>34</v>
      </c>
      <c r="O14" s="78" t="s">
        <v>30</v>
      </c>
      <c r="P14" s="90" t="s">
        <v>35</v>
      </c>
      <c r="Q14" s="61" t="s">
        <v>31</v>
      </c>
      <c r="R14" s="61" t="s">
        <v>32</v>
      </c>
      <c r="S14" s="76" t="s">
        <v>36</v>
      </c>
      <c r="T14" s="76" t="s">
        <v>37</v>
      </c>
      <c r="U14" s="105" t="s">
        <v>247</v>
      </c>
      <c r="V14" s="102" t="s">
        <v>245</v>
      </c>
      <c r="W14" s="32" t="str">
        <f t="shared" si="7"/>
        <v/>
      </c>
      <c r="X14" s="32" t="str">
        <f t="shared" si="8"/>
        <v/>
      </c>
      <c r="Y14" s="41">
        <f t="shared" si="9"/>
        <v>0.28999999999999998</v>
      </c>
      <c r="Z14" s="35" t="str">
        <f t="shared" si="10"/>
        <v>Applová, Šmelková</v>
      </c>
    </row>
    <row r="15" spans="1:28" x14ac:dyDescent="0.2">
      <c r="A15" s="64" t="s">
        <v>89</v>
      </c>
      <c r="B15" s="63"/>
      <c r="C15" s="50">
        <v>76800026.819999993</v>
      </c>
      <c r="D15" s="72"/>
      <c r="E15" s="72"/>
      <c r="F15" s="73"/>
      <c r="G15" s="73"/>
      <c r="H15" s="94"/>
      <c r="I15" s="61" t="s">
        <v>25</v>
      </c>
      <c r="J15" s="61" t="s">
        <v>26</v>
      </c>
      <c r="K15" s="61" t="s">
        <v>27</v>
      </c>
      <c r="L15" s="61" t="s">
        <v>28</v>
      </c>
      <c r="M15" s="61" t="s">
        <v>29</v>
      </c>
      <c r="N15" s="90" t="s">
        <v>34</v>
      </c>
      <c r="O15" s="78" t="s">
        <v>30</v>
      </c>
      <c r="P15" s="90" t="s">
        <v>35</v>
      </c>
      <c r="Q15" s="61" t="s">
        <v>31</v>
      </c>
      <c r="R15" s="61" t="s">
        <v>32</v>
      </c>
      <c r="S15" s="76" t="s">
        <v>36</v>
      </c>
      <c r="T15" s="76" t="s">
        <v>37</v>
      </c>
      <c r="U15" s="105" t="s">
        <v>251</v>
      </c>
      <c r="V15" s="102" t="s">
        <v>244</v>
      </c>
      <c r="W15" s="32" t="str">
        <f t="shared" si="7"/>
        <v/>
      </c>
      <c r="X15" s="32" t="str">
        <f t="shared" si="8"/>
        <v/>
      </c>
      <c r="Y15" s="41">
        <f t="shared" si="9"/>
        <v>76800026.819999993</v>
      </c>
      <c r="Z15" s="35" t="str">
        <f t="shared" si="10"/>
        <v>Buzková</v>
      </c>
    </row>
    <row r="16" spans="1:28" x14ac:dyDescent="0.2">
      <c r="A16" s="64" t="s">
        <v>90</v>
      </c>
      <c r="B16" s="63"/>
      <c r="C16" s="50">
        <v>44030586.690000013</v>
      </c>
      <c r="D16" s="72"/>
      <c r="E16" s="72"/>
      <c r="F16" s="73"/>
      <c r="G16" s="73"/>
      <c r="H16" s="94"/>
      <c r="I16" s="61" t="s">
        <v>25</v>
      </c>
      <c r="J16" s="61" t="s">
        <v>26</v>
      </c>
      <c r="K16" s="61" t="s">
        <v>27</v>
      </c>
      <c r="L16" s="61" t="s">
        <v>28</v>
      </c>
      <c r="M16" s="61" t="s">
        <v>29</v>
      </c>
      <c r="N16" s="90" t="s">
        <v>34</v>
      </c>
      <c r="O16" s="78" t="s">
        <v>30</v>
      </c>
      <c r="P16" s="90" t="s">
        <v>35</v>
      </c>
      <c r="Q16" s="61" t="s">
        <v>31</v>
      </c>
      <c r="R16" s="61" t="s">
        <v>32</v>
      </c>
      <c r="S16" s="76" t="s">
        <v>36</v>
      </c>
      <c r="T16" s="76" t="s">
        <v>37</v>
      </c>
      <c r="U16" s="105" t="s">
        <v>243</v>
      </c>
      <c r="V16" s="102" t="s">
        <v>244</v>
      </c>
      <c r="W16" s="32" t="str">
        <f t="shared" ref="W16:W18" si="11">IF(AND(A16="celkem ks:",B16&gt;0,C16="vzorek ks:"),B16,"")</f>
        <v/>
      </c>
      <c r="X16" s="32" t="str">
        <f t="shared" si="2"/>
        <v/>
      </c>
      <c r="Y16" s="41">
        <f t="shared" si="0"/>
        <v>44030586.690000013</v>
      </c>
      <c r="Z16" s="35" t="str">
        <f t="shared" si="1"/>
        <v>Kunická</v>
      </c>
    </row>
    <row r="17" spans="1:27" x14ac:dyDescent="0.2">
      <c r="A17" s="68"/>
      <c r="B17" s="69"/>
      <c r="C17" s="21"/>
      <c r="D17" s="74"/>
      <c r="E17" s="74"/>
      <c r="F17" s="75"/>
      <c r="G17" s="75"/>
      <c r="H17" s="95"/>
      <c r="I17" s="70" t="s">
        <v>25</v>
      </c>
      <c r="J17" s="70" t="s">
        <v>26</v>
      </c>
      <c r="K17" s="70" t="s">
        <v>27</v>
      </c>
      <c r="L17" s="70" t="s">
        <v>28</v>
      </c>
      <c r="M17" s="70" t="s">
        <v>29</v>
      </c>
      <c r="N17" s="91" t="s">
        <v>34</v>
      </c>
      <c r="O17" s="79" t="s">
        <v>30</v>
      </c>
      <c r="P17" s="91" t="s">
        <v>35</v>
      </c>
      <c r="Q17" s="70" t="s">
        <v>31</v>
      </c>
      <c r="R17" s="70" t="s">
        <v>32</v>
      </c>
      <c r="S17" s="77" t="s">
        <v>36</v>
      </c>
      <c r="T17" s="77" t="s">
        <v>37</v>
      </c>
      <c r="U17" s="59"/>
      <c r="V17" s="22"/>
      <c r="W17" s="32" t="str">
        <f t="shared" si="11"/>
        <v/>
      </c>
      <c r="X17" s="32" t="str">
        <f t="shared" si="2"/>
        <v/>
      </c>
      <c r="Y17" s="41" t="str">
        <f t="shared" si="0"/>
        <v/>
      </c>
      <c r="Z17" s="35" t="str">
        <f t="shared" si="1"/>
        <v/>
      </c>
    </row>
    <row r="18" spans="1:27" x14ac:dyDescent="0.2">
      <c r="A18" s="4" t="s">
        <v>5</v>
      </c>
      <c r="C18" s="17">
        <f>SUM(C7:C17)</f>
        <v>190126790.75</v>
      </c>
      <c r="U18" s="17">
        <f>SUM(U7:U17)</f>
        <v>0</v>
      </c>
      <c r="W18" s="33" t="str">
        <f t="shared" si="11"/>
        <v/>
      </c>
      <c r="X18" s="33" t="str">
        <f t="shared" si="2"/>
        <v/>
      </c>
      <c r="Y18" s="35" t="str">
        <f t="shared" si="0"/>
        <v/>
      </c>
      <c r="Z18" s="35" t="str">
        <f t="shared" si="1"/>
        <v/>
      </c>
    </row>
    <row r="20" spans="1:27" ht="35.25" customHeight="1" x14ac:dyDescent="0.2">
      <c r="A20" s="45" t="s">
        <v>4</v>
      </c>
      <c r="B20" s="93">
        <v>453</v>
      </c>
      <c r="C20" s="47" t="s">
        <v>3</v>
      </c>
      <c r="D20" s="93">
        <v>6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04" t="s">
        <v>262</v>
      </c>
      <c r="V20" s="51" t="s">
        <v>119</v>
      </c>
      <c r="W20" s="31">
        <f>IF(AND(A20="celkem ks:",B20&gt;0,C20="vzorek ks:"),B20,"")</f>
        <v>453</v>
      </c>
      <c r="X20" s="31">
        <f>D20</f>
        <v>6</v>
      </c>
      <c r="Y20" s="40" t="str">
        <f t="shared" ref="Y20:Y27" si="12">IF(OR(C20="",C20&lt;=0,A20="Suma:",A20="celkem ks:"),"",C20)</f>
        <v/>
      </c>
      <c r="Z20" s="40" t="str">
        <f t="shared" ref="Z20:Z27" si="13">IF(OR(U20="",U20&lt;=0,A20="Suma:",A20="celkem ks:"),"",U20)</f>
        <v/>
      </c>
      <c r="AA20" s="5"/>
    </row>
    <row r="21" spans="1:27" x14ac:dyDescent="0.2">
      <c r="A21" s="64" t="s">
        <v>91</v>
      </c>
      <c r="B21" s="63"/>
      <c r="C21" s="50">
        <v>130380.11</v>
      </c>
      <c r="D21" s="72" t="s">
        <v>40</v>
      </c>
      <c r="E21" s="92" t="s">
        <v>40</v>
      </c>
      <c r="F21" s="73" t="s">
        <v>40</v>
      </c>
      <c r="G21" s="73"/>
      <c r="H21" s="94"/>
      <c r="I21" s="61" t="s">
        <v>25</v>
      </c>
      <c r="J21" s="61" t="s">
        <v>26</v>
      </c>
      <c r="K21" s="61" t="s">
        <v>27</v>
      </c>
      <c r="L21" s="61" t="s">
        <v>28</v>
      </c>
      <c r="M21" s="61" t="s">
        <v>29</v>
      </c>
      <c r="N21" s="76" t="s">
        <v>34</v>
      </c>
      <c r="O21" s="78" t="s">
        <v>30</v>
      </c>
      <c r="P21" s="76" t="s">
        <v>35</v>
      </c>
      <c r="Q21" s="61" t="s">
        <v>31</v>
      </c>
      <c r="R21" s="61" t="s">
        <v>32</v>
      </c>
      <c r="S21" s="76" t="s">
        <v>36</v>
      </c>
      <c r="T21" s="76" t="s">
        <v>37</v>
      </c>
      <c r="U21" s="105" t="s">
        <v>243</v>
      </c>
      <c r="V21" s="102" t="s">
        <v>244</v>
      </c>
      <c r="W21" s="32" t="str">
        <f>IF(AND(A21="celkem ks:",B21&gt;0,C21="vzorek ks:"),B21,"")</f>
        <v/>
      </c>
      <c r="X21" s="32" t="str">
        <f t="shared" ref="X21:X27" si="14">IF(AND(A21="celkem ks:",B21&gt;0,C21="vzorek ks:",U21&gt;0),U21,"")</f>
        <v/>
      </c>
      <c r="Y21" s="41">
        <f t="shared" si="12"/>
        <v>130380.11</v>
      </c>
      <c r="Z21" s="35" t="str">
        <f t="shared" si="13"/>
        <v>Kunická</v>
      </c>
    </row>
    <row r="22" spans="1:27" x14ac:dyDescent="0.2">
      <c r="A22" s="64" t="s">
        <v>92</v>
      </c>
      <c r="B22" s="63"/>
      <c r="C22" s="50">
        <v>1563754.55</v>
      </c>
      <c r="D22" s="72" t="s">
        <v>40</v>
      </c>
      <c r="E22" s="92" t="s">
        <v>40</v>
      </c>
      <c r="F22" s="73" t="s">
        <v>40</v>
      </c>
      <c r="G22" s="73"/>
      <c r="H22" s="94"/>
      <c r="I22" s="61" t="s">
        <v>25</v>
      </c>
      <c r="J22" s="61" t="s">
        <v>26</v>
      </c>
      <c r="K22" s="61" t="s">
        <v>27</v>
      </c>
      <c r="L22" s="61" t="s">
        <v>28</v>
      </c>
      <c r="M22" s="61" t="s">
        <v>29</v>
      </c>
      <c r="N22" s="76" t="s">
        <v>34</v>
      </c>
      <c r="O22" s="78" t="s">
        <v>30</v>
      </c>
      <c r="P22" s="76" t="s">
        <v>35</v>
      </c>
      <c r="Q22" s="61" t="s">
        <v>31</v>
      </c>
      <c r="R22" s="61" t="s">
        <v>32</v>
      </c>
      <c r="S22" s="76" t="s">
        <v>36</v>
      </c>
      <c r="T22" s="76" t="s">
        <v>37</v>
      </c>
      <c r="U22" s="105" t="s">
        <v>243</v>
      </c>
      <c r="V22" s="102" t="s">
        <v>244</v>
      </c>
      <c r="W22" s="32" t="str">
        <f t="shared" ref="W22:W24" si="15">IF(AND(A22="celkem ks:",B22&gt;0,C22="vzorek ks:"),B22,"")</f>
        <v/>
      </c>
      <c r="X22" s="32" t="str">
        <f t="shared" ref="X22:X24" si="16">IF(AND(A22="celkem ks:",B22&gt;0,C22="vzorek ks:",U22&gt;0),U22,"")</f>
        <v/>
      </c>
      <c r="Y22" s="41">
        <f t="shared" ref="Y22:Y24" si="17">IF(OR(C22="",C22&lt;=0,A22="Suma:",A22="celkem ks:"),"",C22)</f>
        <v>1563754.55</v>
      </c>
    </row>
    <row r="23" spans="1:27" x14ac:dyDescent="0.2">
      <c r="A23" s="64" t="s">
        <v>93</v>
      </c>
      <c r="B23" s="63"/>
      <c r="C23" s="50">
        <v>4315320.8000000007</v>
      </c>
      <c r="D23" s="72" t="s">
        <v>40</v>
      </c>
      <c r="E23" s="92" t="s">
        <v>40</v>
      </c>
      <c r="F23" s="73" t="s">
        <v>40</v>
      </c>
      <c r="G23" s="73"/>
      <c r="H23" s="94"/>
      <c r="I23" s="61" t="s">
        <v>25</v>
      </c>
      <c r="J23" s="61" t="s">
        <v>26</v>
      </c>
      <c r="K23" s="61" t="s">
        <v>27</v>
      </c>
      <c r="L23" s="61" t="s">
        <v>28</v>
      </c>
      <c r="M23" s="61" t="s">
        <v>29</v>
      </c>
      <c r="N23" s="76" t="s">
        <v>34</v>
      </c>
      <c r="O23" s="78" t="s">
        <v>30</v>
      </c>
      <c r="P23" s="76" t="s">
        <v>35</v>
      </c>
      <c r="Q23" s="61" t="s">
        <v>31</v>
      </c>
      <c r="R23" s="61" t="s">
        <v>32</v>
      </c>
      <c r="S23" s="76" t="s">
        <v>36</v>
      </c>
      <c r="T23" s="76" t="s">
        <v>37</v>
      </c>
      <c r="U23" s="105" t="s">
        <v>243</v>
      </c>
      <c r="V23" s="102" t="s">
        <v>244</v>
      </c>
      <c r="W23" s="32" t="str">
        <f t="shared" si="15"/>
        <v/>
      </c>
      <c r="X23" s="32" t="str">
        <f t="shared" si="16"/>
        <v/>
      </c>
      <c r="Y23" s="41">
        <f t="shared" si="17"/>
        <v>4315320.8000000007</v>
      </c>
    </row>
    <row r="24" spans="1:27" x14ac:dyDescent="0.2">
      <c r="A24" s="64" t="s">
        <v>94</v>
      </c>
      <c r="B24" s="63"/>
      <c r="C24" s="50">
        <v>1499390</v>
      </c>
      <c r="D24" s="72" t="s">
        <v>40</v>
      </c>
      <c r="E24" s="92" t="s">
        <v>40</v>
      </c>
      <c r="F24" s="73" t="s">
        <v>40</v>
      </c>
      <c r="G24" s="73"/>
      <c r="H24" s="94"/>
      <c r="I24" s="61" t="s">
        <v>25</v>
      </c>
      <c r="J24" s="61" t="s">
        <v>26</v>
      </c>
      <c r="K24" s="61" t="s">
        <v>27</v>
      </c>
      <c r="L24" s="61" t="s">
        <v>28</v>
      </c>
      <c r="M24" s="61" t="s">
        <v>29</v>
      </c>
      <c r="N24" s="76" t="s">
        <v>34</v>
      </c>
      <c r="O24" s="78" t="s">
        <v>30</v>
      </c>
      <c r="P24" s="76" t="s">
        <v>35</v>
      </c>
      <c r="Q24" s="61" t="s">
        <v>31</v>
      </c>
      <c r="R24" s="61" t="s">
        <v>32</v>
      </c>
      <c r="S24" s="76" t="s">
        <v>36</v>
      </c>
      <c r="T24" s="76" t="s">
        <v>37</v>
      </c>
      <c r="U24" s="105" t="s">
        <v>243</v>
      </c>
      <c r="V24" s="102" t="s">
        <v>244</v>
      </c>
      <c r="W24" s="32" t="str">
        <f t="shared" si="15"/>
        <v/>
      </c>
      <c r="X24" s="32" t="str">
        <f t="shared" si="16"/>
        <v/>
      </c>
      <c r="Y24" s="41">
        <f t="shared" si="17"/>
        <v>1499390</v>
      </c>
    </row>
    <row r="25" spans="1:27" x14ac:dyDescent="0.2">
      <c r="A25" s="64" t="s">
        <v>95</v>
      </c>
      <c r="B25" s="63"/>
      <c r="C25" s="50">
        <v>4579405.6899999985</v>
      </c>
      <c r="D25" s="72" t="s">
        <v>40</v>
      </c>
      <c r="E25" s="72" t="s">
        <v>40</v>
      </c>
      <c r="F25" s="73" t="s">
        <v>40</v>
      </c>
      <c r="G25" s="73"/>
      <c r="H25" s="94"/>
      <c r="I25" s="61" t="s">
        <v>25</v>
      </c>
      <c r="J25" s="61" t="s">
        <v>26</v>
      </c>
      <c r="K25" s="61" t="s">
        <v>27</v>
      </c>
      <c r="L25" s="61" t="s">
        <v>28</v>
      </c>
      <c r="M25" s="61" t="s">
        <v>29</v>
      </c>
      <c r="N25" s="76" t="s">
        <v>34</v>
      </c>
      <c r="O25" s="78" t="s">
        <v>30</v>
      </c>
      <c r="P25" s="76" t="s">
        <v>35</v>
      </c>
      <c r="Q25" s="61" t="s">
        <v>31</v>
      </c>
      <c r="R25" s="61" t="s">
        <v>32</v>
      </c>
      <c r="S25" s="76" t="s">
        <v>36</v>
      </c>
      <c r="T25" s="76" t="s">
        <v>37</v>
      </c>
      <c r="U25" s="105" t="s">
        <v>243</v>
      </c>
      <c r="V25" s="102" t="s">
        <v>244</v>
      </c>
      <c r="W25" s="32" t="str">
        <f t="shared" ref="W25:W27" si="18">IF(AND(A25="celkem ks:",B25&gt;0,C25="vzorek ks:"),B25,"")</f>
        <v/>
      </c>
      <c r="X25" s="32" t="str">
        <f t="shared" si="14"/>
        <v/>
      </c>
      <c r="Y25" s="41">
        <f t="shared" si="12"/>
        <v>4579405.6899999985</v>
      </c>
      <c r="Z25" s="35" t="str">
        <f t="shared" si="13"/>
        <v>Kunická</v>
      </c>
    </row>
    <row r="26" spans="1:27" x14ac:dyDescent="0.2">
      <c r="A26" s="68" t="s">
        <v>96</v>
      </c>
      <c r="B26" s="69"/>
      <c r="C26" s="21">
        <v>3746272.6600000011</v>
      </c>
      <c r="D26" s="74" t="s">
        <v>40</v>
      </c>
      <c r="E26" s="74" t="s">
        <v>40</v>
      </c>
      <c r="F26" s="75" t="s">
        <v>40</v>
      </c>
      <c r="G26" s="75"/>
      <c r="H26" s="95"/>
      <c r="I26" s="70" t="s">
        <v>25</v>
      </c>
      <c r="J26" s="70" t="s">
        <v>26</v>
      </c>
      <c r="K26" s="70" t="s">
        <v>27</v>
      </c>
      <c r="L26" s="70" t="s">
        <v>28</v>
      </c>
      <c r="M26" s="70" t="s">
        <v>29</v>
      </c>
      <c r="N26" s="77" t="s">
        <v>34</v>
      </c>
      <c r="O26" s="79" t="s">
        <v>30</v>
      </c>
      <c r="P26" s="77" t="s">
        <v>35</v>
      </c>
      <c r="Q26" s="70" t="s">
        <v>31</v>
      </c>
      <c r="R26" s="70" t="s">
        <v>32</v>
      </c>
      <c r="S26" s="77" t="s">
        <v>36</v>
      </c>
      <c r="T26" s="77" t="s">
        <v>37</v>
      </c>
      <c r="U26" s="106" t="s">
        <v>243</v>
      </c>
      <c r="V26" s="102" t="s">
        <v>244</v>
      </c>
      <c r="W26" s="32" t="str">
        <f t="shared" si="18"/>
        <v/>
      </c>
      <c r="X26" s="32" t="str">
        <f t="shared" si="14"/>
        <v/>
      </c>
      <c r="Y26" s="41">
        <f t="shared" si="12"/>
        <v>3746272.6600000011</v>
      </c>
      <c r="Z26" s="35" t="str">
        <f t="shared" si="13"/>
        <v>Kunická</v>
      </c>
    </row>
    <row r="27" spans="1:27" x14ac:dyDescent="0.2">
      <c r="A27" s="4" t="s">
        <v>5</v>
      </c>
      <c r="C27" s="17">
        <f>SUM(C21:C26)</f>
        <v>15834523.809999999</v>
      </c>
      <c r="U27" s="17">
        <f>SUM(U21:U26)</f>
        <v>0</v>
      </c>
      <c r="W27" s="33" t="str">
        <f t="shared" si="18"/>
        <v/>
      </c>
      <c r="X27" s="33" t="str">
        <f t="shared" si="14"/>
        <v/>
      </c>
      <c r="Y27" s="35" t="str">
        <f t="shared" si="12"/>
        <v/>
      </c>
      <c r="Z27" s="35" t="str">
        <f t="shared" si="13"/>
        <v/>
      </c>
    </row>
    <row r="29" spans="1:27" ht="35.25" customHeight="1" x14ac:dyDescent="0.2">
      <c r="A29" s="45" t="s">
        <v>4</v>
      </c>
      <c r="B29" s="93">
        <v>804</v>
      </c>
      <c r="C29" s="47" t="s">
        <v>3</v>
      </c>
      <c r="D29" s="93">
        <v>22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04" t="s">
        <v>262</v>
      </c>
      <c r="V29" s="51" t="s">
        <v>44</v>
      </c>
      <c r="W29" s="31">
        <f>IF(AND(A29="celkem ks:",B29&gt;0,C29="vzorek ks:"),B29,"")</f>
        <v>804</v>
      </c>
      <c r="X29" s="31">
        <f>D29</f>
        <v>22</v>
      </c>
      <c r="Y29" s="40" t="str">
        <f t="shared" ref="Y29:Y52" si="19">IF(OR(C29="",C29&lt;=0,A29="Suma:",A29="celkem ks:"),"",C29)</f>
        <v/>
      </c>
      <c r="Z29" s="40" t="str">
        <f t="shared" ref="Z29:Z52" si="20">IF(OR(U29="",U29&lt;=0,A29="Suma:",A29="celkem ks:"),"",U29)</f>
        <v/>
      </c>
      <c r="AA29" s="5"/>
    </row>
    <row r="30" spans="1:27" x14ac:dyDescent="0.2">
      <c r="A30" s="64" t="s">
        <v>110</v>
      </c>
      <c r="B30" s="63"/>
      <c r="C30" s="50">
        <v>1029798.13</v>
      </c>
      <c r="D30" s="72"/>
      <c r="E30" s="72"/>
      <c r="F30" s="73"/>
      <c r="G30" s="73"/>
      <c r="H30" s="94"/>
      <c r="I30" s="61" t="s">
        <v>25</v>
      </c>
      <c r="J30" s="61" t="s">
        <v>26</v>
      </c>
      <c r="K30" s="61" t="s">
        <v>27</v>
      </c>
      <c r="L30" s="61" t="s">
        <v>28</v>
      </c>
      <c r="M30" s="61" t="s">
        <v>29</v>
      </c>
      <c r="N30" s="90" t="s">
        <v>34</v>
      </c>
      <c r="O30" s="78" t="s">
        <v>30</v>
      </c>
      <c r="P30" s="90" t="s">
        <v>35</v>
      </c>
      <c r="Q30" s="61" t="s">
        <v>31</v>
      </c>
      <c r="R30" s="61" t="s">
        <v>32</v>
      </c>
      <c r="S30" s="76" t="s">
        <v>36</v>
      </c>
      <c r="T30" s="76" t="s">
        <v>37</v>
      </c>
      <c r="U30" s="105" t="s">
        <v>249</v>
      </c>
      <c r="V30" s="102" t="s">
        <v>245</v>
      </c>
      <c r="W30" s="32" t="str">
        <f>IF(AND(A30="celkem ks:",B30&gt;0,C30="vzorek ks:"),B30,"")</f>
        <v/>
      </c>
      <c r="X30" s="32" t="str">
        <f t="shared" ref="X30:X52" si="21">IF(AND(A30="celkem ks:",B30&gt;0,C30="vzorek ks:",U30&gt;0),U30,"")</f>
        <v/>
      </c>
      <c r="Y30" s="41">
        <f t="shared" si="19"/>
        <v>1029798.13</v>
      </c>
      <c r="Z30" s="35" t="str">
        <f t="shared" si="20"/>
        <v>Davidová</v>
      </c>
    </row>
    <row r="31" spans="1:27" x14ac:dyDescent="0.2">
      <c r="A31" s="64" t="s">
        <v>111</v>
      </c>
      <c r="B31" s="63"/>
      <c r="C31" s="50">
        <v>1182478</v>
      </c>
      <c r="D31" s="72"/>
      <c r="E31" s="72"/>
      <c r="F31" s="73"/>
      <c r="G31" s="73"/>
      <c r="H31" s="94"/>
      <c r="I31" s="61" t="s">
        <v>25</v>
      </c>
      <c r="J31" s="61" t="s">
        <v>26</v>
      </c>
      <c r="K31" s="61" t="s">
        <v>27</v>
      </c>
      <c r="L31" s="61" t="s">
        <v>28</v>
      </c>
      <c r="M31" s="61" t="s">
        <v>29</v>
      </c>
      <c r="N31" s="90" t="s">
        <v>34</v>
      </c>
      <c r="O31" s="78" t="s">
        <v>30</v>
      </c>
      <c r="P31" s="90" t="s">
        <v>35</v>
      </c>
      <c r="Q31" s="61" t="s">
        <v>31</v>
      </c>
      <c r="R31" s="61" t="s">
        <v>32</v>
      </c>
      <c r="S31" s="76" t="s">
        <v>36</v>
      </c>
      <c r="T31" s="76" t="s">
        <v>37</v>
      </c>
      <c r="U31" s="105" t="s">
        <v>249</v>
      </c>
      <c r="V31" s="102" t="s">
        <v>245</v>
      </c>
      <c r="W31" s="32" t="str">
        <f t="shared" ref="W31:W51" si="22">IF(AND(A31="celkem ks:",B31&gt;0,C31="vzorek ks:"),B31,"")</f>
        <v/>
      </c>
      <c r="X31" s="32" t="str">
        <f t="shared" ref="X31:X51" si="23">IF(AND(A31="celkem ks:",B31&gt;0,C31="vzorek ks:",U31&gt;0),U31,"")</f>
        <v/>
      </c>
      <c r="Y31" s="41">
        <f t="shared" ref="Y31:Y51" si="24">IF(OR(C31="",C31&lt;=0,A31="Suma:",A31="celkem ks:"),"",C31)</f>
        <v>1182478</v>
      </c>
    </row>
    <row r="32" spans="1:27" x14ac:dyDescent="0.2">
      <c r="A32" s="64" t="s">
        <v>112</v>
      </c>
      <c r="B32" s="63"/>
      <c r="C32" s="50">
        <v>5986397.5899999999</v>
      </c>
      <c r="D32" s="72"/>
      <c r="E32" s="72"/>
      <c r="F32" s="73"/>
      <c r="G32" s="73"/>
      <c r="H32" s="94"/>
      <c r="I32" s="61" t="s">
        <v>25</v>
      </c>
      <c r="J32" s="61" t="s">
        <v>26</v>
      </c>
      <c r="K32" s="61" t="s">
        <v>27</v>
      </c>
      <c r="L32" s="61" t="s">
        <v>28</v>
      </c>
      <c r="M32" s="61" t="s">
        <v>29</v>
      </c>
      <c r="N32" s="90" t="s">
        <v>34</v>
      </c>
      <c r="O32" s="78" t="s">
        <v>30</v>
      </c>
      <c r="P32" s="90" t="s">
        <v>35</v>
      </c>
      <c r="Q32" s="61" t="s">
        <v>31</v>
      </c>
      <c r="R32" s="61" t="s">
        <v>32</v>
      </c>
      <c r="S32" s="76" t="s">
        <v>36</v>
      </c>
      <c r="T32" s="76" t="s">
        <v>37</v>
      </c>
      <c r="U32" s="105" t="s">
        <v>251</v>
      </c>
      <c r="V32" s="102" t="s">
        <v>244</v>
      </c>
      <c r="W32" s="32" t="str">
        <f t="shared" si="22"/>
        <v/>
      </c>
      <c r="X32" s="32" t="str">
        <f t="shared" si="23"/>
        <v/>
      </c>
      <c r="Y32" s="41">
        <f t="shared" si="24"/>
        <v>5986397.5899999999</v>
      </c>
    </row>
    <row r="33" spans="1:25" x14ac:dyDescent="0.2">
      <c r="A33" s="64" t="s">
        <v>113</v>
      </c>
      <c r="B33" s="63"/>
      <c r="C33" s="50">
        <v>1403267.6</v>
      </c>
      <c r="D33" s="72"/>
      <c r="E33" s="72"/>
      <c r="F33" s="73"/>
      <c r="G33" s="73"/>
      <c r="H33" s="94"/>
      <c r="I33" s="61" t="s">
        <v>25</v>
      </c>
      <c r="J33" s="61" t="s">
        <v>26</v>
      </c>
      <c r="K33" s="61" t="s">
        <v>27</v>
      </c>
      <c r="L33" s="61" t="s">
        <v>28</v>
      </c>
      <c r="M33" s="61" t="s">
        <v>29</v>
      </c>
      <c r="N33" s="90" t="s">
        <v>34</v>
      </c>
      <c r="O33" s="78" t="s">
        <v>30</v>
      </c>
      <c r="P33" s="90" t="s">
        <v>35</v>
      </c>
      <c r="Q33" s="61" t="s">
        <v>31</v>
      </c>
      <c r="R33" s="61" t="s">
        <v>32</v>
      </c>
      <c r="S33" s="76" t="s">
        <v>36</v>
      </c>
      <c r="T33" s="76" t="s">
        <v>37</v>
      </c>
      <c r="U33" s="105" t="s">
        <v>247</v>
      </c>
      <c r="V33" s="102" t="s">
        <v>245</v>
      </c>
      <c r="W33" s="32" t="str">
        <f t="shared" si="22"/>
        <v/>
      </c>
      <c r="X33" s="32" t="str">
        <f t="shared" si="23"/>
        <v/>
      </c>
      <c r="Y33" s="41">
        <f t="shared" si="24"/>
        <v>1403267.6</v>
      </c>
    </row>
    <row r="34" spans="1:25" x14ac:dyDescent="0.2">
      <c r="A34" s="64" t="s">
        <v>114</v>
      </c>
      <c r="B34" s="63"/>
      <c r="C34" s="50">
        <v>1274091.97</v>
      </c>
      <c r="D34" s="72"/>
      <c r="E34" s="72"/>
      <c r="F34" s="73"/>
      <c r="G34" s="73"/>
      <c r="H34" s="94"/>
      <c r="I34" s="61" t="s">
        <v>25</v>
      </c>
      <c r="J34" s="61" t="s">
        <v>26</v>
      </c>
      <c r="K34" s="61" t="s">
        <v>27</v>
      </c>
      <c r="L34" s="61" t="s">
        <v>28</v>
      </c>
      <c r="M34" s="61" t="s">
        <v>29</v>
      </c>
      <c r="N34" s="90" t="s">
        <v>34</v>
      </c>
      <c r="O34" s="78" t="s">
        <v>30</v>
      </c>
      <c r="P34" s="90" t="s">
        <v>35</v>
      </c>
      <c r="Q34" s="61" t="s">
        <v>31</v>
      </c>
      <c r="R34" s="61" t="s">
        <v>32</v>
      </c>
      <c r="S34" s="76" t="s">
        <v>36</v>
      </c>
      <c r="T34" s="76" t="s">
        <v>37</v>
      </c>
      <c r="U34" s="105" t="s">
        <v>247</v>
      </c>
      <c r="V34" s="102" t="s">
        <v>245</v>
      </c>
      <c r="W34" s="32" t="str">
        <f t="shared" si="22"/>
        <v/>
      </c>
      <c r="X34" s="32" t="str">
        <f t="shared" si="23"/>
        <v/>
      </c>
      <c r="Y34" s="41">
        <f t="shared" si="24"/>
        <v>1274091.97</v>
      </c>
    </row>
    <row r="35" spans="1:25" x14ac:dyDescent="0.2">
      <c r="A35" s="64" t="s">
        <v>115</v>
      </c>
      <c r="B35" s="63"/>
      <c r="C35" s="50">
        <v>1332149.49</v>
      </c>
      <c r="D35" s="72"/>
      <c r="E35" s="72"/>
      <c r="F35" s="73"/>
      <c r="G35" s="73"/>
      <c r="H35" s="94"/>
      <c r="I35" s="61" t="s">
        <v>25</v>
      </c>
      <c r="J35" s="61" t="s">
        <v>26</v>
      </c>
      <c r="K35" s="61" t="s">
        <v>27</v>
      </c>
      <c r="L35" s="61" t="s">
        <v>28</v>
      </c>
      <c r="M35" s="61" t="s">
        <v>29</v>
      </c>
      <c r="N35" s="90" t="s">
        <v>34</v>
      </c>
      <c r="O35" s="78" t="s">
        <v>30</v>
      </c>
      <c r="P35" s="90" t="s">
        <v>35</v>
      </c>
      <c r="Q35" s="61" t="s">
        <v>31</v>
      </c>
      <c r="R35" s="61" t="s">
        <v>32</v>
      </c>
      <c r="S35" s="76" t="s">
        <v>36</v>
      </c>
      <c r="T35" s="76" t="s">
        <v>37</v>
      </c>
      <c r="U35" s="105" t="s">
        <v>247</v>
      </c>
      <c r="V35" s="102" t="s">
        <v>245</v>
      </c>
      <c r="W35" s="32" t="str">
        <f t="shared" ref="W35:W40" si="25">IF(AND(A35="celkem ks:",B35&gt;0,C35="vzorek ks:"),B35,"")</f>
        <v/>
      </c>
      <c r="X35" s="32" t="str">
        <f t="shared" ref="X35:X40" si="26">IF(AND(A35="celkem ks:",B35&gt;0,C35="vzorek ks:",U35&gt;0),U35,"")</f>
        <v/>
      </c>
      <c r="Y35" s="41">
        <f t="shared" ref="Y35:Y40" si="27">IF(OR(C35="",C35&lt;=0,A35="Suma:",A35="celkem ks:"),"",C35)</f>
        <v>1332149.49</v>
      </c>
    </row>
    <row r="36" spans="1:25" x14ac:dyDescent="0.2">
      <c r="A36" s="64" t="s">
        <v>116</v>
      </c>
      <c r="B36" s="63"/>
      <c r="C36" s="50">
        <v>2202808.77</v>
      </c>
      <c r="D36" s="72"/>
      <c r="E36" s="72"/>
      <c r="F36" s="73"/>
      <c r="G36" s="73"/>
      <c r="H36" s="94"/>
      <c r="I36" s="61" t="s">
        <v>25</v>
      </c>
      <c r="J36" s="61" t="s">
        <v>26</v>
      </c>
      <c r="K36" s="61" t="s">
        <v>27</v>
      </c>
      <c r="L36" s="61" t="s">
        <v>28</v>
      </c>
      <c r="M36" s="61" t="s">
        <v>29</v>
      </c>
      <c r="N36" s="90" t="s">
        <v>34</v>
      </c>
      <c r="O36" s="78" t="s">
        <v>30</v>
      </c>
      <c r="P36" s="90" t="s">
        <v>35</v>
      </c>
      <c r="Q36" s="61" t="s">
        <v>31</v>
      </c>
      <c r="R36" s="61" t="s">
        <v>32</v>
      </c>
      <c r="S36" s="76" t="s">
        <v>36</v>
      </c>
      <c r="T36" s="76" t="s">
        <v>37</v>
      </c>
      <c r="U36" s="105" t="s">
        <v>247</v>
      </c>
      <c r="V36" s="102" t="s">
        <v>245</v>
      </c>
      <c r="W36" s="32" t="str">
        <f t="shared" si="25"/>
        <v/>
      </c>
      <c r="X36" s="32" t="str">
        <f t="shared" si="26"/>
        <v/>
      </c>
      <c r="Y36" s="41">
        <f t="shared" si="27"/>
        <v>2202808.77</v>
      </c>
    </row>
    <row r="37" spans="1:25" x14ac:dyDescent="0.2">
      <c r="A37" s="64" t="s">
        <v>117</v>
      </c>
      <c r="B37" s="63"/>
      <c r="C37" s="50">
        <v>3078714.26</v>
      </c>
      <c r="D37" s="72"/>
      <c r="E37" s="72"/>
      <c r="F37" s="73"/>
      <c r="G37" s="73"/>
      <c r="H37" s="94"/>
      <c r="I37" s="61" t="s">
        <v>25</v>
      </c>
      <c r="J37" s="61" t="s">
        <v>26</v>
      </c>
      <c r="K37" s="61" t="s">
        <v>27</v>
      </c>
      <c r="L37" s="61" t="s">
        <v>28</v>
      </c>
      <c r="M37" s="61" t="s">
        <v>29</v>
      </c>
      <c r="N37" s="90" t="s">
        <v>34</v>
      </c>
      <c r="O37" s="78" t="s">
        <v>30</v>
      </c>
      <c r="P37" s="90" t="s">
        <v>35</v>
      </c>
      <c r="Q37" s="61" t="s">
        <v>31</v>
      </c>
      <c r="R37" s="61" t="s">
        <v>32</v>
      </c>
      <c r="S37" s="76" t="s">
        <v>36</v>
      </c>
      <c r="T37" s="76" t="s">
        <v>37</v>
      </c>
      <c r="U37" s="105" t="s">
        <v>247</v>
      </c>
      <c r="V37" s="102" t="s">
        <v>245</v>
      </c>
      <c r="W37" s="32" t="str">
        <f t="shared" si="25"/>
        <v/>
      </c>
      <c r="X37" s="32" t="str">
        <f t="shared" si="26"/>
        <v/>
      </c>
      <c r="Y37" s="41">
        <f t="shared" si="27"/>
        <v>3078714.26</v>
      </c>
    </row>
    <row r="38" spans="1:25" x14ac:dyDescent="0.2">
      <c r="A38" s="64" t="s">
        <v>118</v>
      </c>
      <c r="B38" s="63"/>
      <c r="C38" s="50">
        <v>4195415.66</v>
      </c>
      <c r="D38" s="72"/>
      <c r="E38" s="72"/>
      <c r="F38" s="73"/>
      <c r="G38" s="73"/>
      <c r="H38" s="94"/>
      <c r="I38" s="61" t="s">
        <v>25</v>
      </c>
      <c r="J38" s="61" t="s">
        <v>26</v>
      </c>
      <c r="K38" s="61" t="s">
        <v>27</v>
      </c>
      <c r="L38" s="61" t="s">
        <v>28</v>
      </c>
      <c r="M38" s="61" t="s">
        <v>29</v>
      </c>
      <c r="N38" s="90" t="s">
        <v>34</v>
      </c>
      <c r="O38" s="78" t="s">
        <v>30</v>
      </c>
      <c r="P38" s="90" t="s">
        <v>35</v>
      </c>
      <c r="Q38" s="61" t="s">
        <v>31</v>
      </c>
      <c r="R38" s="61" t="s">
        <v>32</v>
      </c>
      <c r="S38" s="76" t="s">
        <v>36</v>
      </c>
      <c r="T38" s="76" t="s">
        <v>37</v>
      </c>
      <c r="U38" s="105" t="s">
        <v>247</v>
      </c>
      <c r="V38" s="102" t="s">
        <v>245</v>
      </c>
      <c r="W38" s="32" t="str">
        <f t="shared" si="25"/>
        <v/>
      </c>
      <c r="X38" s="32" t="str">
        <f t="shared" si="26"/>
        <v/>
      </c>
      <c r="Y38" s="41">
        <f t="shared" si="27"/>
        <v>4195415.66</v>
      </c>
    </row>
    <row r="39" spans="1:25" x14ac:dyDescent="0.2">
      <c r="A39" s="64" t="s">
        <v>97</v>
      </c>
      <c r="B39" s="63"/>
      <c r="C39" s="50">
        <v>3792112.3</v>
      </c>
      <c r="D39" s="72"/>
      <c r="E39" s="72"/>
      <c r="F39" s="73"/>
      <c r="G39" s="73"/>
      <c r="H39" s="94"/>
      <c r="I39" s="61" t="s">
        <v>25</v>
      </c>
      <c r="J39" s="61" t="s">
        <v>26</v>
      </c>
      <c r="K39" s="61" t="s">
        <v>27</v>
      </c>
      <c r="L39" s="61" t="s">
        <v>28</v>
      </c>
      <c r="M39" s="61" t="s">
        <v>29</v>
      </c>
      <c r="N39" s="90" t="s">
        <v>34</v>
      </c>
      <c r="O39" s="78" t="s">
        <v>30</v>
      </c>
      <c r="P39" s="90" t="s">
        <v>35</v>
      </c>
      <c r="Q39" s="61" t="s">
        <v>31</v>
      </c>
      <c r="R39" s="61" t="s">
        <v>32</v>
      </c>
      <c r="S39" s="76" t="s">
        <v>36</v>
      </c>
      <c r="T39" s="76" t="s">
        <v>37</v>
      </c>
      <c r="U39" s="105" t="s">
        <v>247</v>
      </c>
      <c r="V39" s="102" t="s">
        <v>245</v>
      </c>
      <c r="W39" s="32" t="str">
        <f t="shared" si="25"/>
        <v/>
      </c>
      <c r="X39" s="32" t="str">
        <f t="shared" si="26"/>
        <v/>
      </c>
      <c r="Y39" s="41">
        <f t="shared" si="27"/>
        <v>3792112.3</v>
      </c>
    </row>
    <row r="40" spans="1:25" x14ac:dyDescent="0.2">
      <c r="A40" s="64" t="s">
        <v>98</v>
      </c>
      <c r="B40" s="63"/>
      <c r="C40" s="50">
        <v>272369.71000000002</v>
      </c>
      <c r="D40" s="72"/>
      <c r="E40" s="72"/>
      <c r="F40" s="73"/>
      <c r="G40" s="73"/>
      <c r="H40" s="94"/>
      <c r="I40" s="61" t="s">
        <v>25</v>
      </c>
      <c r="J40" s="61" t="s">
        <v>26</v>
      </c>
      <c r="K40" s="61" t="s">
        <v>27</v>
      </c>
      <c r="L40" s="61" t="s">
        <v>28</v>
      </c>
      <c r="M40" s="61" t="s">
        <v>29</v>
      </c>
      <c r="N40" s="90" t="s">
        <v>34</v>
      </c>
      <c r="O40" s="78" t="s">
        <v>30</v>
      </c>
      <c r="P40" s="90" t="s">
        <v>35</v>
      </c>
      <c r="Q40" s="61" t="s">
        <v>31</v>
      </c>
      <c r="R40" s="61" t="s">
        <v>32</v>
      </c>
      <c r="S40" s="76" t="s">
        <v>36</v>
      </c>
      <c r="T40" s="76" t="s">
        <v>37</v>
      </c>
      <c r="U40" s="105" t="s">
        <v>247</v>
      </c>
      <c r="V40" s="102" t="s">
        <v>245</v>
      </c>
      <c r="W40" s="32" t="str">
        <f t="shared" si="25"/>
        <v/>
      </c>
      <c r="X40" s="32" t="str">
        <f t="shared" si="26"/>
        <v/>
      </c>
      <c r="Y40" s="41">
        <f t="shared" si="27"/>
        <v>272369.71000000002</v>
      </c>
    </row>
    <row r="41" spans="1:25" x14ac:dyDescent="0.2">
      <c r="A41" s="64" t="s">
        <v>99</v>
      </c>
      <c r="B41" s="63"/>
      <c r="C41" s="50">
        <v>1312874.74</v>
      </c>
      <c r="D41" s="72"/>
      <c r="E41" s="72"/>
      <c r="F41" s="73"/>
      <c r="G41" s="73"/>
      <c r="H41" s="94"/>
      <c r="I41" s="61" t="s">
        <v>25</v>
      </c>
      <c r="J41" s="61" t="s">
        <v>26</v>
      </c>
      <c r="K41" s="61" t="s">
        <v>27</v>
      </c>
      <c r="L41" s="61" t="s">
        <v>28</v>
      </c>
      <c r="M41" s="61" t="s">
        <v>29</v>
      </c>
      <c r="N41" s="90" t="s">
        <v>34</v>
      </c>
      <c r="O41" s="78" t="s">
        <v>30</v>
      </c>
      <c r="P41" s="90" t="s">
        <v>35</v>
      </c>
      <c r="Q41" s="61" t="s">
        <v>31</v>
      </c>
      <c r="R41" s="61" t="s">
        <v>32</v>
      </c>
      <c r="S41" s="76" t="s">
        <v>36</v>
      </c>
      <c r="T41" s="76" t="s">
        <v>37</v>
      </c>
      <c r="U41" s="105" t="s">
        <v>247</v>
      </c>
      <c r="V41" s="102" t="s">
        <v>245</v>
      </c>
      <c r="W41" s="32" t="str">
        <f t="shared" si="22"/>
        <v/>
      </c>
      <c r="X41" s="32" t="str">
        <f t="shared" si="23"/>
        <v/>
      </c>
      <c r="Y41" s="41">
        <f t="shared" si="24"/>
        <v>1312874.74</v>
      </c>
    </row>
    <row r="42" spans="1:25" x14ac:dyDescent="0.2">
      <c r="A42" s="64" t="s">
        <v>100</v>
      </c>
      <c r="B42" s="63"/>
      <c r="C42" s="50">
        <v>1361207.33</v>
      </c>
      <c r="D42" s="72"/>
      <c r="E42" s="72"/>
      <c r="F42" s="73"/>
      <c r="G42" s="73"/>
      <c r="H42" s="94"/>
      <c r="I42" s="61" t="s">
        <v>25</v>
      </c>
      <c r="J42" s="61" t="s">
        <v>26</v>
      </c>
      <c r="K42" s="61" t="s">
        <v>27</v>
      </c>
      <c r="L42" s="61" t="s">
        <v>28</v>
      </c>
      <c r="M42" s="61" t="s">
        <v>29</v>
      </c>
      <c r="N42" s="90" t="s">
        <v>34</v>
      </c>
      <c r="O42" s="78" t="s">
        <v>30</v>
      </c>
      <c r="P42" s="90" t="s">
        <v>35</v>
      </c>
      <c r="Q42" s="61" t="s">
        <v>31</v>
      </c>
      <c r="R42" s="61" t="s">
        <v>32</v>
      </c>
      <c r="S42" s="76" t="s">
        <v>36</v>
      </c>
      <c r="T42" s="76" t="s">
        <v>37</v>
      </c>
      <c r="U42" s="105" t="s">
        <v>247</v>
      </c>
      <c r="V42" s="102" t="s">
        <v>245</v>
      </c>
      <c r="W42" s="32" t="str">
        <f t="shared" si="22"/>
        <v/>
      </c>
      <c r="X42" s="32" t="str">
        <f t="shared" si="23"/>
        <v/>
      </c>
      <c r="Y42" s="41">
        <f t="shared" si="24"/>
        <v>1361207.33</v>
      </c>
    </row>
    <row r="43" spans="1:25" x14ac:dyDescent="0.2">
      <c r="A43" s="64" t="s">
        <v>101</v>
      </c>
      <c r="B43" s="63"/>
      <c r="C43" s="50">
        <v>51750</v>
      </c>
      <c r="D43" s="72"/>
      <c r="E43" s="72"/>
      <c r="F43" s="73"/>
      <c r="G43" s="73"/>
      <c r="H43" s="94"/>
      <c r="I43" s="61" t="s">
        <v>25</v>
      </c>
      <c r="J43" s="61" t="s">
        <v>26</v>
      </c>
      <c r="K43" s="61" t="s">
        <v>27</v>
      </c>
      <c r="L43" s="61" t="s">
        <v>28</v>
      </c>
      <c r="M43" s="61" t="s">
        <v>29</v>
      </c>
      <c r="N43" s="90" t="s">
        <v>34</v>
      </c>
      <c r="O43" s="78" t="s">
        <v>30</v>
      </c>
      <c r="P43" s="90" t="s">
        <v>35</v>
      </c>
      <c r="Q43" s="61" t="s">
        <v>31</v>
      </c>
      <c r="R43" s="61" t="s">
        <v>32</v>
      </c>
      <c r="S43" s="76" t="s">
        <v>36</v>
      </c>
      <c r="T43" s="76" t="s">
        <v>37</v>
      </c>
      <c r="U43" s="105" t="s">
        <v>247</v>
      </c>
      <c r="V43" s="102" t="s">
        <v>245</v>
      </c>
      <c r="W43" s="32" t="str">
        <f t="shared" si="22"/>
        <v/>
      </c>
      <c r="X43" s="32" t="str">
        <f t="shared" si="23"/>
        <v/>
      </c>
      <c r="Y43" s="41">
        <f t="shared" si="24"/>
        <v>51750</v>
      </c>
    </row>
    <row r="44" spans="1:25" x14ac:dyDescent="0.2">
      <c r="A44" s="64" t="s">
        <v>102</v>
      </c>
      <c r="B44" s="63"/>
      <c r="C44" s="50">
        <v>64840.28</v>
      </c>
      <c r="D44" s="72"/>
      <c r="E44" s="72"/>
      <c r="F44" s="73"/>
      <c r="G44" s="73"/>
      <c r="H44" s="94"/>
      <c r="I44" s="61" t="s">
        <v>25</v>
      </c>
      <c r="J44" s="61" t="s">
        <v>26</v>
      </c>
      <c r="K44" s="61" t="s">
        <v>27</v>
      </c>
      <c r="L44" s="61" t="s">
        <v>28</v>
      </c>
      <c r="M44" s="61" t="s">
        <v>29</v>
      </c>
      <c r="N44" s="90" t="s">
        <v>34</v>
      </c>
      <c r="O44" s="78" t="s">
        <v>30</v>
      </c>
      <c r="P44" s="90" t="s">
        <v>35</v>
      </c>
      <c r="Q44" s="61" t="s">
        <v>31</v>
      </c>
      <c r="R44" s="61" t="s">
        <v>32</v>
      </c>
      <c r="S44" s="76" t="s">
        <v>36</v>
      </c>
      <c r="T44" s="76" t="s">
        <v>37</v>
      </c>
      <c r="U44" s="105" t="s">
        <v>247</v>
      </c>
      <c r="V44" s="102" t="s">
        <v>245</v>
      </c>
      <c r="W44" s="32" t="str">
        <f t="shared" si="22"/>
        <v/>
      </c>
      <c r="X44" s="32" t="str">
        <f t="shared" si="23"/>
        <v/>
      </c>
      <c r="Y44" s="41">
        <f t="shared" si="24"/>
        <v>64840.28</v>
      </c>
    </row>
    <row r="45" spans="1:25" x14ac:dyDescent="0.2">
      <c r="A45" s="64" t="s">
        <v>103</v>
      </c>
      <c r="B45" s="63"/>
      <c r="C45" s="50">
        <v>1430809.7</v>
      </c>
      <c r="D45" s="72"/>
      <c r="E45" s="72"/>
      <c r="F45" s="73"/>
      <c r="G45" s="73"/>
      <c r="H45" s="94"/>
      <c r="I45" s="61" t="s">
        <v>25</v>
      </c>
      <c r="J45" s="61" t="s">
        <v>26</v>
      </c>
      <c r="K45" s="61" t="s">
        <v>27</v>
      </c>
      <c r="L45" s="61" t="s">
        <v>28</v>
      </c>
      <c r="M45" s="61" t="s">
        <v>29</v>
      </c>
      <c r="N45" s="90" t="s">
        <v>34</v>
      </c>
      <c r="O45" s="78" t="s">
        <v>30</v>
      </c>
      <c r="P45" s="90" t="s">
        <v>35</v>
      </c>
      <c r="Q45" s="61" t="s">
        <v>31</v>
      </c>
      <c r="R45" s="61" t="s">
        <v>32</v>
      </c>
      <c r="S45" s="76" t="s">
        <v>36</v>
      </c>
      <c r="T45" s="76" t="s">
        <v>37</v>
      </c>
      <c r="U45" s="105" t="s">
        <v>247</v>
      </c>
      <c r="V45" s="102" t="s">
        <v>245</v>
      </c>
      <c r="W45" s="32" t="str">
        <f t="shared" si="22"/>
        <v/>
      </c>
      <c r="X45" s="32" t="str">
        <f t="shared" si="23"/>
        <v/>
      </c>
      <c r="Y45" s="41">
        <f t="shared" si="24"/>
        <v>1430809.7</v>
      </c>
    </row>
    <row r="46" spans="1:25" x14ac:dyDescent="0.2">
      <c r="A46" s="64" t="s">
        <v>104</v>
      </c>
      <c r="B46" s="63"/>
      <c r="C46" s="50">
        <v>1374531.92</v>
      </c>
      <c r="D46" s="72"/>
      <c r="E46" s="72"/>
      <c r="F46" s="73"/>
      <c r="G46" s="73"/>
      <c r="H46" s="94"/>
      <c r="I46" s="61" t="s">
        <v>25</v>
      </c>
      <c r="J46" s="61" t="s">
        <v>26</v>
      </c>
      <c r="K46" s="61" t="s">
        <v>27</v>
      </c>
      <c r="L46" s="61" t="s">
        <v>28</v>
      </c>
      <c r="M46" s="61" t="s">
        <v>29</v>
      </c>
      <c r="N46" s="90" t="s">
        <v>34</v>
      </c>
      <c r="O46" s="78" t="s">
        <v>30</v>
      </c>
      <c r="P46" s="90" t="s">
        <v>35</v>
      </c>
      <c r="Q46" s="61" t="s">
        <v>31</v>
      </c>
      <c r="R46" s="61" t="s">
        <v>32</v>
      </c>
      <c r="S46" s="76" t="s">
        <v>36</v>
      </c>
      <c r="T46" s="76" t="s">
        <v>37</v>
      </c>
      <c r="U46" s="105" t="s">
        <v>247</v>
      </c>
      <c r="V46" s="102" t="s">
        <v>245</v>
      </c>
      <c r="W46" s="32" t="str">
        <f t="shared" si="22"/>
        <v/>
      </c>
      <c r="X46" s="32" t="str">
        <f t="shared" si="23"/>
        <v/>
      </c>
      <c r="Y46" s="41">
        <f t="shared" si="24"/>
        <v>1374531.92</v>
      </c>
    </row>
    <row r="47" spans="1:25" x14ac:dyDescent="0.2">
      <c r="A47" s="64" t="s">
        <v>105</v>
      </c>
      <c r="B47" s="63"/>
      <c r="C47" s="50">
        <v>1483854.25</v>
      </c>
      <c r="D47" s="72"/>
      <c r="E47" s="72"/>
      <c r="F47" s="73"/>
      <c r="G47" s="73"/>
      <c r="H47" s="94"/>
      <c r="I47" s="61" t="s">
        <v>25</v>
      </c>
      <c r="J47" s="61" t="s">
        <v>26</v>
      </c>
      <c r="K47" s="61" t="s">
        <v>27</v>
      </c>
      <c r="L47" s="61" t="s">
        <v>28</v>
      </c>
      <c r="M47" s="61" t="s">
        <v>29</v>
      </c>
      <c r="N47" s="90" t="s">
        <v>34</v>
      </c>
      <c r="O47" s="78" t="s">
        <v>30</v>
      </c>
      <c r="P47" s="90" t="s">
        <v>35</v>
      </c>
      <c r="Q47" s="61" t="s">
        <v>31</v>
      </c>
      <c r="R47" s="61" t="s">
        <v>32</v>
      </c>
      <c r="S47" s="76" t="s">
        <v>36</v>
      </c>
      <c r="T47" s="76" t="s">
        <v>37</v>
      </c>
      <c r="U47" s="105" t="s">
        <v>247</v>
      </c>
      <c r="V47" s="102" t="s">
        <v>245</v>
      </c>
      <c r="W47" s="32" t="str">
        <f t="shared" si="22"/>
        <v/>
      </c>
      <c r="X47" s="32" t="str">
        <f t="shared" si="23"/>
        <v/>
      </c>
      <c r="Y47" s="41">
        <f t="shared" si="24"/>
        <v>1483854.25</v>
      </c>
    </row>
    <row r="48" spans="1:25" x14ac:dyDescent="0.2">
      <c r="A48" s="64" t="s">
        <v>106</v>
      </c>
      <c r="B48" s="63"/>
      <c r="C48" s="50">
        <v>1478367.19</v>
      </c>
      <c r="D48" s="72"/>
      <c r="E48" s="72"/>
      <c r="F48" s="73"/>
      <c r="G48" s="73"/>
      <c r="H48" s="94"/>
      <c r="I48" s="61" t="s">
        <v>25</v>
      </c>
      <c r="J48" s="61" t="s">
        <v>26</v>
      </c>
      <c r="K48" s="61" t="s">
        <v>27</v>
      </c>
      <c r="L48" s="61" t="s">
        <v>28</v>
      </c>
      <c r="M48" s="61" t="s">
        <v>29</v>
      </c>
      <c r="N48" s="90" t="s">
        <v>34</v>
      </c>
      <c r="O48" s="78" t="s">
        <v>30</v>
      </c>
      <c r="P48" s="90" t="s">
        <v>35</v>
      </c>
      <c r="Q48" s="61" t="s">
        <v>31</v>
      </c>
      <c r="R48" s="61" t="s">
        <v>32</v>
      </c>
      <c r="S48" s="76" t="s">
        <v>36</v>
      </c>
      <c r="T48" s="76" t="s">
        <v>37</v>
      </c>
      <c r="U48" s="105" t="s">
        <v>247</v>
      </c>
      <c r="V48" s="102" t="s">
        <v>245</v>
      </c>
      <c r="W48" s="32" t="str">
        <f t="shared" si="22"/>
        <v/>
      </c>
      <c r="X48" s="32" t="str">
        <f t="shared" si="23"/>
        <v/>
      </c>
      <c r="Y48" s="41">
        <f t="shared" si="24"/>
        <v>1478367.19</v>
      </c>
    </row>
    <row r="49" spans="1:26" x14ac:dyDescent="0.2">
      <c r="A49" s="64" t="s">
        <v>107</v>
      </c>
      <c r="B49" s="63"/>
      <c r="C49" s="50">
        <v>1386148.52</v>
      </c>
      <c r="D49" s="72"/>
      <c r="E49" s="72"/>
      <c r="F49" s="73"/>
      <c r="G49" s="73"/>
      <c r="H49" s="94"/>
      <c r="I49" s="61" t="s">
        <v>25</v>
      </c>
      <c r="J49" s="61" t="s">
        <v>26</v>
      </c>
      <c r="K49" s="61" t="s">
        <v>27</v>
      </c>
      <c r="L49" s="61" t="s">
        <v>28</v>
      </c>
      <c r="M49" s="61" t="s">
        <v>29</v>
      </c>
      <c r="N49" s="90" t="s">
        <v>34</v>
      </c>
      <c r="O49" s="78" t="s">
        <v>30</v>
      </c>
      <c r="P49" s="90" t="s">
        <v>35</v>
      </c>
      <c r="Q49" s="61" t="s">
        <v>31</v>
      </c>
      <c r="R49" s="61" t="s">
        <v>32</v>
      </c>
      <c r="S49" s="76" t="s">
        <v>36</v>
      </c>
      <c r="T49" s="76" t="s">
        <v>37</v>
      </c>
      <c r="U49" s="105" t="s">
        <v>247</v>
      </c>
      <c r="V49" s="102" t="s">
        <v>245</v>
      </c>
      <c r="W49" s="32" t="str">
        <f t="shared" si="22"/>
        <v/>
      </c>
      <c r="X49" s="32" t="str">
        <f t="shared" si="23"/>
        <v/>
      </c>
      <c r="Y49" s="41">
        <f t="shared" si="24"/>
        <v>1386148.52</v>
      </c>
    </row>
    <row r="50" spans="1:26" x14ac:dyDescent="0.2">
      <c r="A50" s="64" t="s">
        <v>108</v>
      </c>
      <c r="B50" s="63"/>
      <c r="C50" s="50">
        <v>2273389.7400000002</v>
      </c>
      <c r="D50" s="72"/>
      <c r="E50" s="72"/>
      <c r="F50" s="73"/>
      <c r="G50" s="73"/>
      <c r="H50" s="94"/>
      <c r="I50" s="61" t="s">
        <v>25</v>
      </c>
      <c r="J50" s="61" t="s">
        <v>26</v>
      </c>
      <c r="K50" s="61" t="s">
        <v>27</v>
      </c>
      <c r="L50" s="61" t="s">
        <v>28</v>
      </c>
      <c r="M50" s="61" t="s">
        <v>29</v>
      </c>
      <c r="N50" s="90" t="s">
        <v>34</v>
      </c>
      <c r="O50" s="78" t="s">
        <v>30</v>
      </c>
      <c r="P50" s="90" t="s">
        <v>35</v>
      </c>
      <c r="Q50" s="61" t="s">
        <v>31</v>
      </c>
      <c r="R50" s="61" t="s">
        <v>32</v>
      </c>
      <c r="S50" s="76" t="s">
        <v>36</v>
      </c>
      <c r="T50" s="76" t="s">
        <v>37</v>
      </c>
      <c r="U50" s="105" t="s">
        <v>247</v>
      </c>
      <c r="V50" s="102" t="s">
        <v>245</v>
      </c>
      <c r="W50" s="32" t="str">
        <f t="shared" si="22"/>
        <v/>
      </c>
      <c r="X50" s="32" t="str">
        <f t="shared" si="23"/>
        <v/>
      </c>
      <c r="Y50" s="41">
        <f t="shared" si="24"/>
        <v>2273389.7400000002</v>
      </c>
    </row>
    <row r="51" spans="1:26" x14ac:dyDescent="0.2">
      <c r="A51" s="68" t="s">
        <v>109</v>
      </c>
      <c r="B51" s="69"/>
      <c r="C51" s="21">
        <v>3074172.35</v>
      </c>
      <c r="D51" s="74"/>
      <c r="E51" s="74"/>
      <c r="F51" s="75"/>
      <c r="G51" s="75"/>
      <c r="H51" s="95"/>
      <c r="I51" s="70" t="s">
        <v>25</v>
      </c>
      <c r="J51" s="70" t="s">
        <v>26</v>
      </c>
      <c r="K51" s="70" t="s">
        <v>27</v>
      </c>
      <c r="L51" s="70" t="s">
        <v>28</v>
      </c>
      <c r="M51" s="70" t="s">
        <v>29</v>
      </c>
      <c r="N51" s="91" t="s">
        <v>34</v>
      </c>
      <c r="O51" s="79" t="s">
        <v>30</v>
      </c>
      <c r="P51" s="91" t="s">
        <v>35</v>
      </c>
      <c r="Q51" s="70" t="s">
        <v>31</v>
      </c>
      <c r="R51" s="70" t="s">
        <v>32</v>
      </c>
      <c r="S51" s="77" t="s">
        <v>36</v>
      </c>
      <c r="T51" s="77" t="s">
        <v>37</v>
      </c>
      <c r="U51" s="106" t="s">
        <v>247</v>
      </c>
      <c r="V51" s="102" t="s">
        <v>245</v>
      </c>
      <c r="W51" s="32" t="str">
        <f t="shared" si="22"/>
        <v/>
      </c>
      <c r="X51" s="32" t="str">
        <f t="shared" si="23"/>
        <v/>
      </c>
      <c r="Y51" s="41">
        <f t="shared" si="24"/>
        <v>3074172.35</v>
      </c>
    </row>
    <row r="52" spans="1:26" x14ac:dyDescent="0.2">
      <c r="A52" s="4" t="s">
        <v>5</v>
      </c>
      <c r="C52" s="17">
        <f>SUM(C30:C51)</f>
        <v>41041549.500000007</v>
      </c>
      <c r="U52" s="17">
        <f>SUM(U30:U51)</f>
        <v>0</v>
      </c>
      <c r="W52" s="33" t="str">
        <f t="shared" ref="W52" si="28">IF(AND(A52="celkem ks:",B52&gt;0,C52="vzorek ks:"),B52,"")</f>
        <v/>
      </c>
      <c r="X52" s="33" t="str">
        <f t="shared" si="21"/>
        <v/>
      </c>
      <c r="Y52" s="35" t="str">
        <f t="shared" si="19"/>
        <v/>
      </c>
      <c r="Z52" s="35" t="str">
        <f t="shared" si="20"/>
        <v/>
      </c>
    </row>
  </sheetData>
  <sheetProtection formatColumns="0" formatRows="0" insertColumns="0" insertRows="0" deleteColumns="0" deleteRows="0"/>
  <mergeCells count="13">
    <mergeCell ref="D3:E3"/>
    <mergeCell ref="W3:Y3"/>
    <mergeCell ref="A4:A5"/>
    <mergeCell ref="B4:B5"/>
    <mergeCell ref="C4:C5"/>
    <mergeCell ref="D4:D5"/>
    <mergeCell ref="E4:E5"/>
    <mergeCell ref="F4:F5"/>
    <mergeCell ref="G4:G5"/>
    <mergeCell ref="H4:H5"/>
    <mergeCell ref="I4:T5"/>
    <mergeCell ref="U4:U5"/>
    <mergeCell ref="V4:V5"/>
  </mergeCells>
  <dataValidations count="1">
    <dataValidation type="list" allowBlank="1" showInputMessage="1" showErrorMessage="1" sqref="H7:H17 H30:H51 H21:H26" xr:uid="{4B587D34-9876-44D0-A7CA-65F63888C681}">
      <formula1>$AB$1:$AB$5</formula1>
    </dataValidation>
  </dataValidations>
  <pageMargins left="0.59055118110236227" right="0.19685039370078741" top="0.39370078740157483" bottom="0.39370078740157483" header="0.51181102362204722" footer="0.19685039370078741"/>
  <pageSetup paperSize="9" scale="45" orientation="landscape" r:id="rId1"/>
  <headerFooter alignWithMargins="0">
    <oddHeader>&amp;R50x</oddHeader>
    <oddFooter>&amp;C&amp;P&amp;R© FIZA, a.s., 2024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34AA-DC88-4AAE-ADD6-1A801962D502}">
  <sheetPr>
    <pageSetUpPr fitToPage="1"/>
  </sheetPr>
  <dimension ref="A1:AB41"/>
  <sheetViews>
    <sheetView zoomScaleNormal="100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22" sqref="U22"/>
    </sheetView>
  </sheetViews>
  <sheetFormatPr defaultColWidth="9.28515625" defaultRowHeight="12.75" x14ac:dyDescent="0.2"/>
  <cols>
    <col min="1" max="1" width="22.85546875" style="4" customWidth="1"/>
    <col min="2" max="2" width="11.7109375" style="6" customWidth="1"/>
    <col min="3" max="3" width="15.5703125" style="17" customWidth="1"/>
    <col min="4" max="4" width="11.140625" style="54" customWidth="1"/>
    <col min="5" max="5" width="12.140625" style="54" customWidth="1"/>
    <col min="6" max="6" width="12.42578125" style="54" customWidth="1"/>
    <col min="7" max="7" width="12.28515625" style="54" customWidth="1"/>
    <col min="8" max="8" width="10.140625" style="54" customWidth="1"/>
    <col min="9" max="9" width="4.7109375" style="54" customWidth="1"/>
    <col min="10" max="20" width="4.85546875" style="54" customWidth="1"/>
    <col min="21" max="21" width="15.5703125" style="17" customWidth="1"/>
    <col min="22" max="22" width="39.7109375" style="18" customWidth="1"/>
    <col min="23" max="24" width="15.7109375" style="33" customWidth="1"/>
    <col min="25" max="26" width="15.7109375" style="35" customWidth="1"/>
    <col min="27" max="16384" width="9.28515625" style="6"/>
  </cols>
  <sheetData>
    <row r="1" spans="1:28" ht="21" customHeight="1" x14ac:dyDescent="0.2">
      <c r="A1" s="88" t="str">
        <f>'sklady (A)'!A1</f>
        <v>Období 1 - 12/2023</v>
      </c>
      <c r="B1" s="82"/>
      <c r="C1" s="82"/>
      <c r="D1" s="52"/>
      <c r="E1" s="52"/>
      <c r="F1" s="52"/>
      <c r="G1" s="52"/>
      <c r="H1" s="52"/>
      <c r="I1" s="83"/>
      <c r="J1" s="87" t="s">
        <v>45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5"/>
      <c r="V1" s="55"/>
      <c r="W1" s="25"/>
      <c r="X1" s="25"/>
      <c r="Y1" s="34"/>
      <c r="AA1" s="5"/>
      <c r="AB1" s="65">
        <v>0.21</v>
      </c>
    </row>
    <row r="2" spans="1:28" ht="18.75" customHeight="1" thickBot="1" x14ac:dyDescent="0.25">
      <c r="A2" s="7" t="s">
        <v>10</v>
      </c>
      <c r="B2" s="81" t="str">
        <f>'sklady (A)'!B2</f>
        <v>Fakultní nemocnice Olomouc</v>
      </c>
      <c r="C2" s="81"/>
      <c r="D2" s="56"/>
      <c r="E2" s="56"/>
      <c r="F2" s="56"/>
      <c r="G2" s="56"/>
      <c r="H2" s="56"/>
      <c r="I2" s="84"/>
      <c r="J2" s="87" t="s">
        <v>46</v>
      </c>
      <c r="K2" s="56"/>
      <c r="L2" s="56"/>
      <c r="M2" s="56"/>
      <c r="N2" s="56"/>
      <c r="O2" s="56"/>
      <c r="P2" s="56"/>
      <c r="Q2" s="56"/>
      <c r="R2" s="56"/>
      <c r="S2" s="56"/>
      <c r="T2" s="56"/>
      <c r="U2" s="8"/>
      <c r="V2" s="23"/>
      <c r="W2" s="26"/>
      <c r="X2" s="26"/>
      <c r="Y2" s="36"/>
      <c r="AA2" s="5"/>
      <c r="AB2" s="65">
        <v>0.15</v>
      </c>
    </row>
    <row r="3" spans="1:28" ht="21" customHeight="1" thickTop="1" thickBot="1" x14ac:dyDescent="0.25">
      <c r="C3" s="8" t="s">
        <v>2</v>
      </c>
      <c r="D3" s="125"/>
      <c r="E3" s="125"/>
      <c r="I3" s="85"/>
      <c r="J3" s="86" t="s">
        <v>47</v>
      </c>
      <c r="U3" s="53"/>
      <c r="V3" s="9"/>
      <c r="W3" s="114" t="s">
        <v>16</v>
      </c>
      <c r="X3" s="115"/>
      <c r="Y3" s="116"/>
      <c r="Z3" s="37">
        <f>COUNT(Z6:Z1934)</f>
        <v>0</v>
      </c>
      <c r="AA3" s="5"/>
      <c r="AB3" s="65">
        <v>0.1</v>
      </c>
    </row>
    <row r="4" spans="1:28" s="3" customFormat="1" ht="36.75" customHeight="1" thickTop="1" thickBot="1" x14ac:dyDescent="0.25">
      <c r="A4" s="117" t="s">
        <v>18</v>
      </c>
      <c r="B4" s="119" t="s">
        <v>19</v>
      </c>
      <c r="C4" s="121" t="s">
        <v>6</v>
      </c>
      <c r="D4" s="121" t="s">
        <v>20</v>
      </c>
      <c r="E4" s="121" t="s">
        <v>33</v>
      </c>
      <c r="F4" s="121" t="s">
        <v>42</v>
      </c>
      <c r="G4" s="121" t="s">
        <v>41</v>
      </c>
      <c r="H4" s="121" t="s">
        <v>23</v>
      </c>
      <c r="I4" s="127" t="s">
        <v>24</v>
      </c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9"/>
      <c r="U4" s="121" t="s">
        <v>7</v>
      </c>
      <c r="V4" s="123" t="s">
        <v>48</v>
      </c>
      <c r="W4" s="27" t="s">
        <v>12</v>
      </c>
      <c r="X4" s="28" t="s">
        <v>11</v>
      </c>
      <c r="Y4" s="38" t="s">
        <v>13</v>
      </c>
      <c r="Z4" s="1" t="s">
        <v>14</v>
      </c>
      <c r="AA4" s="2"/>
      <c r="AB4" s="66" t="s">
        <v>39</v>
      </c>
    </row>
    <row r="5" spans="1:28" ht="18" customHeight="1" thickTop="1" thickBot="1" x14ac:dyDescent="0.25">
      <c r="A5" s="118"/>
      <c r="B5" s="120"/>
      <c r="C5" s="122"/>
      <c r="D5" s="126"/>
      <c r="E5" s="126"/>
      <c r="F5" s="126"/>
      <c r="G5" s="126"/>
      <c r="H5" s="126"/>
      <c r="I5" s="130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2"/>
      <c r="U5" s="120"/>
      <c r="V5" s="124"/>
      <c r="W5" s="29">
        <f>SUM(W6:W1934)</f>
        <v>10371</v>
      </c>
      <c r="X5" s="30">
        <f>D6+D18+D22</f>
        <v>28</v>
      </c>
      <c r="Y5" s="39">
        <f>SUM(Y6:Y1934)</f>
        <v>58010194.870000005</v>
      </c>
      <c r="Z5" s="39">
        <f>SUM(Z6:Z1934)</f>
        <v>0</v>
      </c>
      <c r="AA5" s="5"/>
      <c r="AB5" s="66" t="s">
        <v>38</v>
      </c>
    </row>
    <row r="6" spans="1:28" ht="37.5" customHeight="1" thickTop="1" x14ac:dyDescent="0.2">
      <c r="A6" s="45" t="s">
        <v>4</v>
      </c>
      <c r="B6" s="93">
        <v>3909</v>
      </c>
      <c r="C6" s="47" t="s">
        <v>3</v>
      </c>
      <c r="D6" s="93">
        <v>9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104" t="s">
        <v>262</v>
      </c>
      <c r="V6" s="51" t="s">
        <v>120</v>
      </c>
      <c r="W6" s="31">
        <f>IF(AND(A6="celkem ks:",B6&gt;0,C6="vzorek ks:"),B6,"")</f>
        <v>3909</v>
      </c>
      <c r="X6" s="31">
        <f>D6</f>
        <v>9</v>
      </c>
      <c r="Y6" s="40" t="str">
        <f t="shared" ref="Y6:Y16" si="0">IF(OR(C6="",C6&lt;=0,A6="Suma:",A6="celkem ks:"),"",C6)</f>
        <v/>
      </c>
      <c r="Z6" s="40" t="str">
        <f t="shared" ref="Z6:Z16" si="1">IF(OR(U6="",U6&lt;=0,A6="Suma:",A6="celkem ks:"),"",U6)</f>
        <v/>
      </c>
      <c r="AA6" s="5"/>
    </row>
    <row r="7" spans="1:28" x14ac:dyDescent="0.2">
      <c r="A7" s="64" t="s">
        <v>123</v>
      </c>
      <c r="B7" s="63"/>
      <c r="C7" s="50">
        <v>2066.6799999999998</v>
      </c>
      <c r="D7" s="72"/>
      <c r="E7" s="72" t="s">
        <v>40</v>
      </c>
      <c r="F7" s="73" t="s">
        <v>40</v>
      </c>
      <c r="G7" s="73"/>
      <c r="H7" s="94"/>
      <c r="I7" s="98" t="s">
        <v>25</v>
      </c>
      <c r="J7" s="98" t="s">
        <v>26</v>
      </c>
      <c r="K7" s="98" t="s">
        <v>27</v>
      </c>
      <c r="L7" s="98" t="s">
        <v>28</v>
      </c>
      <c r="M7" s="98" t="s">
        <v>29</v>
      </c>
      <c r="N7" s="90" t="s">
        <v>34</v>
      </c>
      <c r="O7" s="78" t="s">
        <v>30</v>
      </c>
      <c r="P7" s="90" t="s">
        <v>35</v>
      </c>
      <c r="Q7" s="98" t="s">
        <v>31</v>
      </c>
      <c r="R7" s="98" t="s">
        <v>32</v>
      </c>
      <c r="S7" s="99" t="s">
        <v>36</v>
      </c>
      <c r="T7" s="99" t="s">
        <v>37</v>
      </c>
      <c r="U7" s="105" t="s">
        <v>243</v>
      </c>
      <c r="V7" s="102" t="s">
        <v>244</v>
      </c>
      <c r="W7" s="32" t="str">
        <f>IF(AND(A7="celkem ks:",B7&gt;0,C7="vzorek ks:"),B7,"")</f>
        <v/>
      </c>
      <c r="X7" s="32" t="str">
        <f t="shared" ref="X7:X16" si="2">IF(AND(A7="celkem ks:",B7&gt;0,C7="vzorek ks:",U7&gt;0),U7,"")</f>
        <v/>
      </c>
      <c r="Y7" s="41">
        <f t="shared" si="0"/>
        <v>2066.6799999999998</v>
      </c>
      <c r="Z7" s="35" t="str">
        <f t="shared" si="1"/>
        <v>Kunická</v>
      </c>
    </row>
    <row r="8" spans="1:28" x14ac:dyDescent="0.2">
      <c r="A8" s="64" t="s">
        <v>124</v>
      </c>
      <c r="B8" s="63"/>
      <c r="C8" s="50">
        <v>19589.46</v>
      </c>
      <c r="D8" s="72"/>
      <c r="E8" s="72" t="s">
        <v>40</v>
      </c>
      <c r="F8" s="73" t="s">
        <v>40</v>
      </c>
      <c r="G8" s="73"/>
      <c r="H8" s="94"/>
      <c r="I8" s="98" t="s">
        <v>25</v>
      </c>
      <c r="J8" s="98" t="s">
        <v>26</v>
      </c>
      <c r="K8" s="98" t="s">
        <v>27</v>
      </c>
      <c r="L8" s="98" t="s">
        <v>28</v>
      </c>
      <c r="M8" s="98" t="s">
        <v>29</v>
      </c>
      <c r="N8" s="90" t="s">
        <v>34</v>
      </c>
      <c r="O8" s="78" t="s">
        <v>30</v>
      </c>
      <c r="P8" s="90" t="s">
        <v>35</v>
      </c>
      <c r="Q8" s="98" t="s">
        <v>31</v>
      </c>
      <c r="R8" s="98" t="s">
        <v>32</v>
      </c>
      <c r="S8" s="99" t="s">
        <v>36</v>
      </c>
      <c r="T8" s="99" t="s">
        <v>37</v>
      </c>
      <c r="U8" s="105" t="s">
        <v>243</v>
      </c>
      <c r="V8" s="102" t="s">
        <v>244</v>
      </c>
      <c r="W8" s="32" t="str">
        <f t="shared" ref="W8:W13" si="3">IF(AND(A8="celkem ks:",B8&gt;0,C8="vzorek ks:"),B8,"")</f>
        <v/>
      </c>
      <c r="X8" s="32" t="str">
        <f t="shared" ref="X8:X13" si="4">IF(AND(A8="celkem ks:",B8&gt;0,C8="vzorek ks:",U8&gt;0),U8,"")</f>
        <v/>
      </c>
      <c r="Y8" s="41">
        <f t="shared" ref="Y8:Y13" si="5">IF(OR(C8="",C8&lt;=0,A8="Suma:",A8="celkem ks:"),"",C8)</f>
        <v>19589.46</v>
      </c>
      <c r="Z8" s="35" t="str">
        <f t="shared" ref="Z8:Z13" si="6">IF(OR(U8="",U8&lt;=0,A8="Suma:",A8="celkem ks:"),"",U8)</f>
        <v>Kunická</v>
      </c>
    </row>
    <row r="9" spans="1:28" x14ac:dyDescent="0.2">
      <c r="A9" s="64" t="s">
        <v>125</v>
      </c>
      <c r="B9" s="63"/>
      <c r="C9" s="50">
        <v>175897.92</v>
      </c>
      <c r="D9" s="72"/>
      <c r="E9" s="72" t="s">
        <v>40</v>
      </c>
      <c r="F9" s="73" t="s">
        <v>40</v>
      </c>
      <c r="G9" s="73"/>
      <c r="H9" s="94"/>
      <c r="I9" s="98" t="s">
        <v>25</v>
      </c>
      <c r="J9" s="98" t="s">
        <v>26</v>
      </c>
      <c r="K9" s="98" t="s">
        <v>27</v>
      </c>
      <c r="L9" s="98" t="s">
        <v>28</v>
      </c>
      <c r="M9" s="98" t="s">
        <v>29</v>
      </c>
      <c r="N9" s="90" t="s">
        <v>34</v>
      </c>
      <c r="O9" s="78" t="s">
        <v>30</v>
      </c>
      <c r="P9" s="90" t="s">
        <v>35</v>
      </c>
      <c r="Q9" s="98" t="s">
        <v>31</v>
      </c>
      <c r="R9" s="98" t="s">
        <v>32</v>
      </c>
      <c r="S9" s="99" t="s">
        <v>36</v>
      </c>
      <c r="T9" s="99" t="s">
        <v>37</v>
      </c>
      <c r="U9" s="105" t="s">
        <v>243</v>
      </c>
      <c r="V9" s="102" t="s">
        <v>244</v>
      </c>
      <c r="W9" s="32" t="str">
        <f t="shared" si="3"/>
        <v/>
      </c>
      <c r="X9" s="32" t="str">
        <f t="shared" si="4"/>
        <v/>
      </c>
      <c r="Y9" s="41">
        <f t="shared" si="5"/>
        <v>175897.92</v>
      </c>
      <c r="Z9" s="35" t="str">
        <f t="shared" si="6"/>
        <v>Kunická</v>
      </c>
    </row>
    <row r="10" spans="1:28" x14ac:dyDescent="0.2">
      <c r="A10" s="64" t="s">
        <v>126</v>
      </c>
      <c r="B10" s="63"/>
      <c r="C10" s="50">
        <v>3643101.59</v>
      </c>
      <c r="D10" s="72"/>
      <c r="E10" s="72" t="s">
        <v>40</v>
      </c>
      <c r="F10" s="73" t="s">
        <v>40</v>
      </c>
      <c r="G10" s="73"/>
      <c r="H10" s="94"/>
      <c r="I10" s="98" t="s">
        <v>25</v>
      </c>
      <c r="J10" s="98" t="s">
        <v>26</v>
      </c>
      <c r="K10" s="98" t="s">
        <v>27</v>
      </c>
      <c r="L10" s="98" t="s">
        <v>28</v>
      </c>
      <c r="M10" s="98" t="s">
        <v>29</v>
      </c>
      <c r="N10" s="90" t="s">
        <v>34</v>
      </c>
      <c r="O10" s="78" t="s">
        <v>30</v>
      </c>
      <c r="P10" s="90" t="s">
        <v>35</v>
      </c>
      <c r="Q10" s="98" t="s">
        <v>31</v>
      </c>
      <c r="R10" s="98" t="s">
        <v>32</v>
      </c>
      <c r="S10" s="99" t="s">
        <v>36</v>
      </c>
      <c r="T10" s="99" t="s">
        <v>37</v>
      </c>
      <c r="U10" s="105" t="s">
        <v>243</v>
      </c>
      <c r="V10" s="102" t="s">
        <v>244</v>
      </c>
      <c r="W10" s="32" t="str">
        <f t="shared" si="3"/>
        <v/>
      </c>
      <c r="X10" s="32" t="str">
        <f t="shared" si="4"/>
        <v/>
      </c>
      <c r="Y10" s="41">
        <f t="shared" si="5"/>
        <v>3643101.59</v>
      </c>
      <c r="Z10" s="35" t="str">
        <f t="shared" si="6"/>
        <v>Kunická</v>
      </c>
    </row>
    <row r="11" spans="1:28" x14ac:dyDescent="0.2">
      <c r="A11" s="64" t="s">
        <v>127</v>
      </c>
      <c r="B11" s="63"/>
      <c r="C11" s="50">
        <v>5871014.1200000001</v>
      </c>
      <c r="D11" s="72"/>
      <c r="E11" s="72" t="s">
        <v>40</v>
      </c>
      <c r="F11" s="73" t="s">
        <v>40</v>
      </c>
      <c r="G11" s="73"/>
      <c r="H11" s="94"/>
      <c r="I11" s="98" t="s">
        <v>25</v>
      </c>
      <c r="J11" s="98" t="s">
        <v>26</v>
      </c>
      <c r="K11" s="98" t="s">
        <v>27</v>
      </c>
      <c r="L11" s="98" t="s">
        <v>28</v>
      </c>
      <c r="M11" s="98" t="s">
        <v>29</v>
      </c>
      <c r="N11" s="90" t="s">
        <v>34</v>
      </c>
      <c r="O11" s="78" t="s">
        <v>30</v>
      </c>
      <c r="P11" s="90" t="s">
        <v>35</v>
      </c>
      <c r="Q11" s="98" t="s">
        <v>31</v>
      </c>
      <c r="R11" s="98" t="s">
        <v>32</v>
      </c>
      <c r="S11" s="99" t="s">
        <v>36</v>
      </c>
      <c r="T11" s="99" t="s">
        <v>37</v>
      </c>
      <c r="U11" s="105" t="s">
        <v>243</v>
      </c>
      <c r="V11" s="102" t="s">
        <v>244</v>
      </c>
      <c r="W11" s="32" t="str">
        <f t="shared" si="3"/>
        <v/>
      </c>
      <c r="X11" s="32" t="str">
        <f t="shared" si="4"/>
        <v/>
      </c>
      <c r="Y11" s="41">
        <f t="shared" si="5"/>
        <v>5871014.1200000001</v>
      </c>
      <c r="Z11" s="35" t="str">
        <f t="shared" si="6"/>
        <v>Kunická</v>
      </c>
    </row>
    <row r="12" spans="1:28" x14ac:dyDescent="0.2">
      <c r="A12" s="64" t="s">
        <v>128</v>
      </c>
      <c r="B12" s="63"/>
      <c r="C12" s="50">
        <v>2161700.98</v>
      </c>
      <c r="D12" s="72"/>
      <c r="E12" s="72" t="s">
        <v>40</v>
      </c>
      <c r="F12" s="73" t="s">
        <v>40</v>
      </c>
      <c r="G12" s="73"/>
      <c r="H12" s="94"/>
      <c r="I12" s="98" t="s">
        <v>25</v>
      </c>
      <c r="J12" s="98" t="s">
        <v>26</v>
      </c>
      <c r="K12" s="98" t="s">
        <v>27</v>
      </c>
      <c r="L12" s="98" t="s">
        <v>28</v>
      </c>
      <c r="M12" s="98" t="s">
        <v>29</v>
      </c>
      <c r="N12" s="90" t="s">
        <v>34</v>
      </c>
      <c r="O12" s="78" t="s">
        <v>30</v>
      </c>
      <c r="P12" s="90" t="s">
        <v>35</v>
      </c>
      <c r="Q12" s="98" t="s">
        <v>31</v>
      </c>
      <c r="R12" s="98" t="s">
        <v>32</v>
      </c>
      <c r="S12" s="99" t="s">
        <v>36</v>
      </c>
      <c r="T12" s="99" t="s">
        <v>37</v>
      </c>
      <c r="U12" s="105" t="s">
        <v>243</v>
      </c>
      <c r="V12" s="102" t="s">
        <v>244</v>
      </c>
      <c r="W12" s="32" t="str">
        <f t="shared" si="3"/>
        <v/>
      </c>
      <c r="X12" s="32" t="str">
        <f t="shared" si="4"/>
        <v/>
      </c>
      <c r="Y12" s="41">
        <f t="shared" si="5"/>
        <v>2161700.98</v>
      </c>
      <c r="Z12" s="35" t="str">
        <f t="shared" si="6"/>
        <v>Kunická</v>
      </c>
    </row>
    <row r="13" spans="1:28" x14ac:dyDescent="0.2">
      <c r="A13" s="64" t="s">
        <v>129</v>
      </c>
      <c r="B13" s="63"/>
      <c r="C13" s="50">
        <v>1205195.8999999999</v>
      </c>
      <c r="D13" s="72"/>
      <c r="E13" s="72" t="s">
        <v>40</v>
      </c>
      <c r="F13" s="73" t="s">
        <v>40</v>
      </c>
      <c r="G13" s="73"/>
      <c r="H13" s="94"/>
      <c r="I13" s="98" t="s">
        <v>25</v>
      </c>
      <c r="J13" s="98" t="s">
        <v>26</v>
      </c>
      <c r="K13" s="98" t="s">
        <v>27</v>
      </c>
      <c r="L13" s="98" t="s">
        <v>28</v>
      </c>
      <c r="M13" s="98" t="s">
        <v>29</v>
      </c>
      <c r="N13" s="90" t="s">
        <v>34</v>
      </c>
      <c r="O13" s="78" t="s">
        <v>30</v>
      </c>
      <c r="P13" s="90" t="s">
        <v>35</v>
      </c>
      <c r="Q13" s="98" t="s">
        <v>31</v>
      </c>
      <c r="R13" s="98" t="s">
        <v>32</v>
      </c>
      <c r="S13" s="99" t="s">
        <v>36</v>
      </c>
      <c r="T13" s="99" t="s">
        <v>37</v>
      </c>
      <c r="U13" s="105" t="s">
        <v>243</v>
      </c>
      <c r="V13" s="102" t="s">
        <v>244</v>
      </c>
      <c r="W13" s="32" t="str">
        <f t="shared" si="3"/>
        <v/>
      </c>
      <c r="X13" s="32" t="str">
        <f t="shared" si="4"/>
        <v/>
      </c>
      <c r="Y13" s="41">
        <f t="shared" si="5"/>
        <v>1205195.8999999999</v>
      </c>
      <c r="Z13" s="35" t="str">
        <f t="shared" si="6"/>
        <v>Kunická</v>
      </c>
    </row>
    <row r="14" spans="1:28" x14ac:dyDescent="0.2">
      <c r="A14" s="64" t="s">
        <v>130</v>
      </c>
      <c r="B14" s="63"/>
      <c r="C14" s="50">
        <v>3147186.29</v>
      </c>
      <c r="D14" s="72"/>
      <c r="E14" s="72" t="s">
        <v>40</v>
      </c>
      <c r="F14" s="73" t="s">
        <v>40</v>
      </c>
      <c r="G14" s="73"/>
      <c r="H14" s="94"/>
      <c r="I14" s="98" t="s">
        <v>25</v>
      </c>
      <c r="J14" s="98" t="s">
        <v>26</v>
      </c>
      <c r="K14" s="98" t="s">
        <v>27</v>
      </c>
      <c r="L14" s="98" t="s">
        <v>28</v>
      </c>
      <c r="M14" s="98" t="s">
        <v>29</v>
      </c>
      <c r="N14" s="90" t="s">
        <v>34</v>
      </c>
      <c r="O14" s="78" t="s">
        <v>30</v>
      </c>
      <c r="P14" s="90" t="s">
        <v>35</v>
      </c>
      <c r="Q14" s="98" t="s">
        <v>31</v>
      </c>
      <c r="R14" s="98" t="s">
        <v>32</v>
      </c>
      <c r="S14" s="99" t="s">
        <v>36</v>
      </c>
      <c r="T14" s="99" t="s">
        <v>37</v>
      </c>
      <c r="U14" s="105" t="s">
        <v>243</v>
      </c>
      <c r="V14" s="102" t="s">
        <v>244</v>
      </c>
      <c r="W14" s="32" t="str">
        <f t="shared" ref="W14:W16" si="7">IF(AND(A14="celkem ks:",B14&gt;0,C14="vzorek ks:"),B14,"")</f>
        <v/>
      </c>
      <c r="X14" s="32" t="str">
        <f t="shared" si="2"/>
        <v/>
      </c>
      <c r="Y14" s="41">
        <f t="shared" si="0"/>
        <v>3147186.29</v>
      </c>
      <c r="Z14" s="35" t="str">
        <f t="shared" si="1"/>
        <v>Kunická</v>
      </c>
    </row>
    <row r="15" spans="1:28" x14ac:dyDescent="0.2">
      <c r="A15" s="68" t="s">
        <v>131</v>
      </c>
      <c r="B15" s="69"/>
      <c r="C15" s="21">
        <v>6426077</v>
      </c>
      <c r="D15" s="74"/>
      <c r="E15" s="74" t="s">
        <v>40</v>
      </c>
      <c r="F15" s="75" t="s">
        <v>40</v>
      </c>
      <c r="G15" s="75"/>
      <c r="H15" s="95"/>
      <c r="I15" s="100" t="s">
        <v>25</v>
      </c>
      <c r="J15" s="100" t="s">
        <v>26</v>
      </c>
      <c r="K15" s="100" t="s">
        <v>27</v>
      </c>
      <c r="L15" s="100" t="s">
        <v>28</v>
      </c>
      <c r="M15" s="100" t="s">
        <v>29</v>
      </c>
      <c r="N15" s="91" t="s">
        <v>34</v>
      </c>
      <c r="O15" s="79" t="s">
        <v>30</v>
      </c>
      <c r="P15" s="91" t="s">
        <v>35</v>
      </c>
      <c r="Q15" s="100" t="s">
        <v>31</v>
      </c>
      <c r="R15" s="100" t="s">
        <v>32</v>
      </c>
      <c r="S15" s="101" t="s">
        <v>36</v>
      </c>
      <c r="T15" s="101" t="s">
        <v>37</v>
      </c>
      <c r="U15" s="106" t="s">
        <v>243</v>
      </c>
      <c r="V15" s="102" t="s">
        <v>244</v>
      </c>
      <c r="W15" s="32" t="str">
        <f t="shared" si="7"/>
        <v/>
      </c>
      <c r="X15" s="32" t="str">
        <f t="shared" si="2"/>
        <v/>
      </c>
      <c r="Y15" s="41">
        <f t="shared" si="0"/>
        <v>6426077</v>
      </c>
      <c r="Z15" s="35" t="str">
        <f t="shared" si="1"/>
        <v>Kunická</v>
      </c>
    </row>
    <row r="16" spans="1:28" x14ac:dyDescent="0.2">
      <c r="A16" s="4" t="s">
        <v>5</v>
      </c>
      <c r="C16" s="17">
        <f>SUM(C7:C15)</f>
        <v>22651829.940000001</v>
      </c>
      <c r="U16" s="17">
        <f>SUM(U7:U15)</f>
        <v>0</v>
      </c>
      <c r="W16" s="33" t="str">
        <f t="shared" si="7"/>
        <v/>
      </c>
      <c r="X16" s="33" t="str">
        <f t="shared" si="2"/>
        <v/>
      </c>
      <c r="Y16" s="35" t="str">
        <f t="shared" si="0"/>
        <v/>
      </c>
      <c r="Z16" s="35" t="str">
        <f t="shared" si="1"/>
        <v/>
      </c>
    </row>
    <row r="18" spans="1:27" ht="37.5" customHeight="1" x14ac:dyDescent="0.2">
      <c r="A18" s="45" t="s">
        <v>4</v>
      </c>
      <c r="B18" s="93">
        <v>818</v>
      </c>
      <c r="C18" s="47" t="s">
        <v>3</v>
      </c>
      <c r="D18" s="93">
        <v>1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04" t="s">
        <v>262</v>
      </c>
      <c r="V18" s="51" t="s">
        <v>122</v>
      </c>
      <c r="W18" s="31">
        <f>IF(AND(A18="celkem ks:",B18&gt;0,C18="vzorek ks:"),B18,"")</f>
        <v>818</v>
      </c>
      <c r="X18" s="31">
        <f>D18</f>
        <v>1</v>
      </c>
      <c r="Y18" s="40" t="str">
        <f t="shared" ref="Y18:Y20" si="8">IF(OR(C18="",C18&lt;=0,A18="Suma:",A18="celkem ks:"),"",C18)</f>
        <v/>
      </c>
      <c r="Z18" s="40" t="str">
        <f t="shared" ref="Z18:Z20" si="9">IF(OR(U18="",U18&lt;=0,A18="Suma:",A18="celkem ks:"),"",U18)</f>
        <v/>
      </c>
      <c r="AA18" s="5"/>
    </row>
    <row r="19" spans="1:27" x14ac:dyDescent="0.2">
      <c r="A19" s="68" t="s">
        <v>132</v>
      </c>
      <c r="B19" s="69"/>
      <c r="C19" s="21">
        <v>934.99</v>
      </c>
      <c r="D19" s="74"/>
      <c r="E19" s="74" t="s">
        <v>40</v>
      </c>
      <c r="F19" s="75" t="s">
        <v>40</v>
      </c>
      <c r="G19" s="75"/>
      <c r="H19" s="95"/>
      <c r="I19" s="100" t="s">
        <v>25</v>
      </c>
      <c r="J19" s="100" t="s">
        <v>26</v>
      </c>
      <c r="K19" s="100" t="s">
        <v>27</v>
      </c>
      <c r="L19" s="100" t="s">
        <v>28</v>
      </c>
      <c r="M19" s="79" t="s">
        <v>29</v>
      </c>
      <c r="N19" s="91" t="s">
        <v>34</v>
      </c>
      <c r="O19" s="79" t="s">
        <v>30</v>
      </c>
      <c r="P19" s="91" t="s">
        <v>35</v>
      </c>
      <c r="Q19" s="100" t="s">
        <v>31</v>
      </c>
      <c r="R19" s="100" t="s">
        <v>32</v>
      </c>
      <c r="S19" s="101" t="s">
        <v>36</v>
      </c>
      <c r="T19" s="101" t="s">
        <v>37</v>
      </c>
      <c r="U19" s="106" t="s">
        <v>243</v>
      </c>
      <c r="V19" s="102" t="s">
        <v>244</v>
      </c>
      <c r="W19" s="32" t="str">
        <f t="shared" ref="W19:W20" si="10">IF(AND(A19="celkem ks:",B19&gt;0,C19="vzorek ks:"),B19,"")</f>
        <v/>
      </c>
      <c r="X19" s="32" t="str">
        <f t="shared" ref="X19:X20" si="11">IF(AND(A19="celkem ks:",B19&gt;0,C19="vzorek ks:",U19&gt;0),U19,"")</f>
        <v/>
      </c>
      <c r="Y19" s="41">
        <f t="shared" si="8"/>
        <v>934.99</v>
      </c>
      <c r="Z19" s="35" t="str">
        <f t="shared" si="9"/>
        <v>Kunická</v>
      </c>
    </row>
    <row r="20" spans="1:27" x14ac:dyDescent="0.2">
      <c r="A20" s="4" t="s">
        <v>5</v>
      </c>
      <c r="C20" s="17">
        <f>SUM(C19:C19)</f>
        <v>934.99</v>
      </c>
      <c r="U20" s="17">
        <f>SUM(U19:U19)</f>
        <v>0</v>
      </c>
      <c r="W20" s="33" t="str">
        <f t="shared" si="10"/>
        <v/>
      </c>
      <c r="X20" s="33" t="str">
        <f t="shared" si="11"/>
        <v/>
      </c>
      <c r="Y20" s="35" t="str">
        <f t="shared" si="8"/>
        <v/>
      </c>
      <c r="Z20" s="35" t="str">
        <f t="shared" si="9"/>
        <v/>
      </c>
    </row>
    <row r="22" spans="1:27" ht="37.5" customHeight="1" x14ac:dyDescent="0.2">
      <c r="A22" s="45" t="s">
        <v>4</v>
      </c>
      <c r="B22" s="93">
        <v>5644</v>
      </c>
      <c r="C22" s="47" t="s">
        <v>3</v>
      </c>
      <c r="D22" s="93">
        <v>18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04" t="s">
        <v>262</v>
      </c>
      <c r="V22" s="51" t="s">
        <v>121</v>
      </c>
      <c r="W22" s="31">
        <f>IF(AND(A22="celkem ks:",B22&gt;0,C22="vzorek ks:"),B22,"")</f>
        <v>5644</v>
      </c>
      <c r="X22" s="31">
        <f>D22</f>
        <v>18</v>
      </c>
      <c r="Y22" s="40" t="str">
        <f t="shared" ref="Y22:Y41" si="12">IF(OR(C22="",C22&lt;=0,A22="Suma:",A22="celkem ks:"),"",C22)</f>
        <v/>
      </c>
      <c r="Z22" s="40" t="str">
        <f t="shared" ref="Z22:Z41" si="13">IF(OR(U22="",U22&lt;=0,A22="Suma:",A22="celkem ks:"),"",U22)</f>
        <v/>
      </c>
      <c r="AA22" s="5"/>
    </row>
    <row r="23" spans="1:27" x14ac:dyDescent="0.2">
      <c r="A23" s="64" t="s">
        <v>133</v>
      </c>
      <c r="B23" s="63"/>
      <c r="C23" s="50">
        <v>1899.41</v>
      </c>
      <c r="D23" s="72"/>
      <c r="E23" s="72" t="s">
        <v>40</v>
      </c>
      <c r="F23" s="73" t="s">
        <v>40</v>
      </c>
      <c r="G23" s="73"/>
      <c r="H23" s="94"/>
      <c r="I23" s="98" t="s">
        <v>25</v>
      </c>
      <c r="J23" s="98" t="s">
        <v>26</v>
      </c>
      <c r="K23" s="98" t="s">
        <v>27</v>
      </c>
      <c r="L23" s="98" t="s">
        <v>28</v>
      </c>
      <c r="M23" s="78" t="s">
        <v>29</v>
      </c>
      <c r="N23" s="90" t="s">
        <v>34</v>
      </c>
      <c r="O23" s="78" t="s">
        <v>30</v>
      </c>
      <c r="P23" s="90" t="s">
        <v>35</v>
      </c>
      <c r="Q23" s="98" t="s">
        <v>31</v>
      </c>
      <c r="R23" s="98" t="s">
        <v>32</v>
      </c>
      <c r="S23" s="99" t="s">
        <v>36</v>
      </c>
      <c r="T23" s="99" t="s">
        <v>37</v>
      </c>
      <c r="U23" s="105" t="s">
        <v>243</v>
      </c>
      <c r="V23" s="102" t="s">
        <v>244</v>
      </c>
      <c r="W23" s="32" t="str">
        <f>IF(AND(A23="celkem ks:",B23&gt;0,C23="vzorek ks:"),B23,"")</f>
        <v/>
      </c>
      <c r="X23" s="32" t="str">
        <f t="shared" ref="X23:X41" si="14">IF(AND(A23="celkem ks:",B23&gt;0,C23="vzorek ks:",U23&gt;0),U23,"")</f>
        <v/>
      </c>
      <c r="Y23" s="41">
        <f t="shared" si="12"/>
        <v>1899.41</v>
      </c>
      <c r="Z23" s="35" t="str">
        <f t="shared" si="13"/>
        <v>Kunická</v>
      </c>
    </row>
    <row r="24" spans="1:27" x14ac:dyDescent="0.2">
      <c r="A24" s="64" t="s">
        <v>134</v>
      </c>
      <c r="B24" s="63"/>
      <c r="C24" s="50">
        <v>635399.99999999988</v>
      </c>
      <c r="D24" s="72"/>
      <c r="E24" s="72" t="s">
        <v>40</v>
      </c>
      <c r="F24" s="73" t="s">
        <v>40</v>
      </c>
      <c r="G24" s="73"/>
      <c r="H24" s="94"/>
      <c r="I24" s="98" t="s">
        <v>25</v>
      </c>
      <c r="J24" s="98" t="s">
        <v>26</v>
      </c>
      <c r="K24" s="98" t="s">
        <v>27</v>
      </c>
      <c r="L24" s="98" t="s">
        <v>28</v>
      </c>
      <c r="M24" s="78" t="s">
        <v>29</v>
      </c>
      <c r="N24" s="90" t="s">
        <v>34</v>
      </c>
      <c r="O24" s="78" t="s">
        <v>30</v>
      </c>
      <c r="P24" s="90" t="s">
        <v>35</v>
      </c>
      <c r="Q24" s="98" t="s">
        <v>31</v>
      </c>
      <c r="R24" s="98" t="s">
        <v>32</v>
      </c>
      <c r="S24" s="99" t="s">
        <v>36</v>
      </c>
      <c r="T24" s="99" t="s">
        <v>37</v>
      </c>
      <c r="U24" s="105" t="s">
        <v>243</v>
      </c>
      <c r="V24" s="102" t="s">
        <v>244</v>
      </c>
      <c r="W24" s="32" t="str">
        <f t="shared" ref="W24:W39" si="15">IF(AND(A24="celkem ks:",B24&gt;0,C24="vzorek ks:"),B24,"")</f>
        <v/>
      </c>
      <c r="X24" s="32" t="str">
        <f t="shared" ref="X24:X39" si="16">IF(AND(A24="celkem ks:",B24&gt;0,C24="vzorek ks:",U24&gt;0),U24,"")</f>
        <v/>
      </c>
      <c r="Y24" s="41">
        <f t="shared" ref="Y24:Y39" si="17">IF(OR(C24="",C24&lt;=0,A24="Suma:",A24="celkem ks:"),"",C24)</f>
        <v>635399.99999999988</v>
      </c>
      <c r="Z24" s="35" t="str">
        <f t="shared" ref="Z24:Z39" si="18">IF(OR(U24="",U24&lt;=0,A24="Suma:",A24="celkem ks:"),"",U24)</f>
        <v>Kunická</v>
      </c>
    </row>
    <row r="25" spans="1:27" x14ac:dyDescent="0.2">
      <c r="A25" s="64" t="s">
        <v>135</v>
      </c>
      <c r="B25" s="63"/>
      <c r="C25" s="50">
        <v>4873.71</v>
      </c>
      <c r="D25" s="72"/>
      <c r="E25" s="72" t="s">
        <v>40</v>
      </c>
      <c r="F25" s="73" t="s">
        <v>40</v>
      </c>
      <c r="G25" s="73"/>
      <c r="H25" s="94"/>
      <c r="I25" s="98" t="s">
        <v>25</v>
      </c>
      <c r="J25" s="98" t="s">
        <v>26</v>
      </c>
      <c r="K25" s="98" t="s">
        <v>27</v>
      </c>
      <c r="L25" s="98" t="s">
        <v>28</v>
      </c>
      <c r="M25" s="78" t="s">
        <v>29</v>
      </c>
      <c r="N25" s="90" t="s">
        <v>34</v>
      </c>
      <c r="O25" s="78" t="s">
        <v>30</v>
      </c>
      <c r="P25" s="90" t="s">
        <v>35</v>
      </c>
      <c r="Q25" s="98" t="s">
        <v>31</v>
      </c>
      <c r="R25" s="98" t="s">
        <v>32</v>
      </c>
      <c r="S25" s="99" t="s">
        <v>36</v>
      </c>
      <c r="T25" s="99" t="s">
        <v>37</v>
      </c>
      <c r="U25" s="105" t="s">
        <v>243</v>
      </c>
      <c r="V25" s="102" t="s">
        <v>244</v>
      </c>
      <c r="W25" s="32" t="str">
        <f t="shared" si="15"/>
        <v/>
      </c>
      <c r="X25" s="32" t="str">
        <f t="shared" si="16"/>
        <v/>
      </c>
      <c r="Y25" s="41">
        <f t="shared" si="17"/>
        <v>4873.71</v>
      </c>
      <c r="Z25" s="35" t="str">
        <f t="shared" si="18"/>
        <v>Kunická</v>
      </c>
    </row>
    <row r="26" spans="1:27" x14ac:dyDescent="0.2">
      <c r="A26" s="64" t="s">
        <v>136</v>
      </c>
      <c r="B26" s="63"/>
      <c r="C26" s="50">
        <v>168432</v>
      </c>
      <c r="D26" s="72"/>
      <c r="E26" s="72" t="s">
        <v>40</v>
      </c>
      <c r="F26" s="73" t="s">
        <v>40</v>
      </c>
      <c r="G26" s="73"/>
      <c r="H26" s="94"/>
      <c r="I26" s="98" t="s">
        <v>25</v>
      </c>
      <c r="J26" s="98" t="s">
        <v>26</v>
      </c>
      <c r="K26" s="98" t="s">
        <v>27</v>
      </c>
      <c r="L26" s="98" t="s">
        <v>28</v>
      </c>
      <c r="M26" s="78" t="s">
        <v>29</v>
      </c>
      <c r="N26" s="90" t="s">
        <v>34</v>
      </c>
      <c r="O26" s="78" t="s">
        <v>30</v>
      </c>
      <c r="P26" s="90" t="s">
        <v>35</v>
      </c>
      <c r="Q26" s="98" t="s">
        <v>31</v>
      </c>
      <c r="R26" s="98" t="s">
        <v>32</v>
      </c>
      <c r="S26" s="99" t="s">
        <v>36</v>
      </c>
      <c r="T26" s="99" t="s">
        <v>37</v>
      </c>
      <c r="U26" s="105" t="s">
        <v>243</v>
      </c>
      <c r="V26" s="102" t="s">
        <v>244</v>
      </c>
      <c r="W26" s="32" t="str">
        <f t="shared" si="15"/>
        <v/>
      </c>
      <c r="X26" s="32" t="str">
        <f t="shared" si="16"/>
        <v/>
      </c>
      <c r="Y26" s="41">
        <f t="shared" si="17"/>
        <v>168432</v>
      </c>
      <c r="Z26" s="35" t="str">
        <f t="shared" si="18"/>
        <v>Kunická</v>
      </c>
    </row>
    <row r="27" spans="1:27" x14ac:dyDescent="0.2">
      <c r="A27" s="64" t="s">
        <v>137</v>
      </c>
      <c r="B27" s="63"/>
      <c r="C27" s="50">
        <v>29785.33</v>
      </c>
      <c r="D27" s="72"/>
      <c r="E27" s="72" t="s">
        <v>40</v>
      </c>
      <c r="F27" s="73" t="s">
        <v>40</v>
      </c>
      <c r="G27" s="73"/>
      <c r="H27" s="94"/>
      <c r="I27" s="98" t="s">
        <v>25</v>
      </c>
      <c r="J27" s="98" t="s">
        <v>26</v>
      </c>
      <c r="K27" s="98" t="s">
        <v>27</v>
      </c>
      <c r="L27" s="98" t="s">
        <v>28</v>
      </c>
      <c r="M27" s="78" t="s">
        <v>29</v>
      </c>
      <c r="N27" s="90" t="s">
        <v>34</v>
      </c>
      <c r="O27" s="78" t="s">
        <v>30</v>
      </c>
      <c r="P27" s="90" t="s">
        <v>35</v>
      </c>
      <c r="Q27" s="98" t="s">
        <v>31</v>
      </c>
      <c r="R27" s="98" t="s">
        <v>32</v>
      </c>
      <c r="S27" s="99" t="s">
        <v>36</v>
      </c>
      <c r="T27" s="99" t="s">
        <v>37</v>
      </c>
      <c r="U27" s="105" t="s">
        <v>243</v>
      </c>
      <c r="V27" s="102" t="s">
        <v>244</v>
      </c>
      <c r="W27" s="32" t="str">
        <f t="shared" si="15"/>
        <v/>
      </c>
      <c r="X27" s="32" t="str">
        <f t="shared" si="16"/>
        <v/>
      </c>
      <c r="Y27" s="41">
        <f t="shared" si="17"/>
        <v>29785.33</v>
      </c>
      <c r="Z27" s="35" t="str">
        <f t="shared" si="18"/>
        <v>Kunická</v>
      </c>
    </row>
    <row r="28" spans="1:27" x14ac:dyDescent="0.2">
      <c r="A28" s="64" t="s">
        <v>138</v>
      </c>
      <c r="B28" s="63"/>
      <c r="C28" s="50">
        <v>282719.31</v>
      </c>
      <c r="D28" s="72"/>
      <c r="E28" s="72" t="s">
        <v>40</v>
      </c>
      <c r="F28" s="73" t="s">
        <v>40</v>
      </c>
      <c r="G28" s="73"/>
      <c r="H28" s="94"/>
      <c r="I28" s="98" t="s">
        <v>25</v>
      </c>
      <c r="J28" s="98" t="s">
        <v>26</v>
      </c>
      <c r="K28" s="98" t="s">
        <v>27</v>
      </c>
      <c r="L28" s="98" t="s">
        <v>28</v>
      </c>
      <c r="M28" s="78" t="s">
        <v>29</v>
      </c>
      <c r="N28" s="90" t="s">
        <v>34</v>
      </c>
      <c r="O28" s="78" t="s">
        <v>30</v>
      </c>
      <c r="P28" s="90" t="s">
        <v>35</v>
      </c>
      <c r="Q28" s="98" t="s">
        <v>31</v>
      </c>
      <c r="R28" s="98" t="s">
        <v>32</v>
      </c>
      <c r="S28" s="99" t="s">
        <v>36</v>
      </c>
      <c r="T28" s="99" t="s">
        <v>37</v>
      </c>
      <c r="U28" s="105" t="s">
        <v>243</v>
      </c>
      <c r="V28" s="102" t="s">
        <v>244</v>
      </c>
      <c r="W28" s="32" t="str">
        <f t="shared" si="15"/>
        <v/>
      </c>
      <c r="X28" s="32" t="str">
        <f t="shared" si="16"/>
        <v/>
      </c>
      <c r="Y28" s="41">
        <f t="shared" si="17"/>
        <v>282719.31</v>
      </c>
      <c r="Z28" s="35" t="str">
        <f t="shared" si="18"/>
        <v>Kunická</v>
      </c>
    </row>
    <row r="29" spans="1:27" x14ac:dyDescent="0.2">
      <c r="A29" s="64" t="s">
        <v>139</v>
      </c>
      <c r="B29" s="63"/>
      <c r="C29" s="50">
        <v>160632</v>
      </c>
      <c r="D29" s="72"/>
      <c r="E29" s="72" t="s">
        <v>40</v>
      </c>
      <c r="F29" s="73" t="s">
        <v>40</v>
      </c>
      <c r="G29" s="73"/>
      <c r="H29" s="94"/>
      <c r="I29" s="98" t="s">
        <v>25</v>
      </c>
      <c r="J29" s="98" t="s">
        <v>26</v>
      </c>
      <c r="K29" s="98" t="s">
        <v>27</v>
      </c>
      <c r="L29" s="98" t="s">
        <v>28</v>
      </c>
      <c r="M29" s="78" t="s">
        <v>29</v>
      </c>
      <c r="N29" s="90" t="s">
        <v>34</v>
      </c>
      <c r="O29" s="78" t="s">
        <v>30</v>
      </c>
      <c r="P29" s="90" t="s">
        <v>35</v>
      </c>
      <c r="Q29" s="98" t="s">
        <v>31</v>
      </c>
      <c r="R29" s="98" t="s">
        <v>32</v>
      </c>
      <c r="S29" s="99" t="s">
        <v>36</v>
      </c>
      <c r="T29" s="99" t="s">
        <v>37</v>
      </c>
      <c r="U29" s="105" t="s">
        <v>243</v>
      </c>
      <c r="V29" s="102" t="s">
        <v>244</v>
      </c>
      <c r="W29" s="32" t="str">
        <f t="shared" si="15"/>
        <v/>
      </c>
      <c r="X29" s="32" t="str">
        <f t="shared" si="16"/>
        <v/>
      </c>
      <c r="Y29" s="41">
        <f t="shared" si="17"/>
        <v>160632</v>
      </c>
      <c r="Z29" s="35" t="str">
        <f t="shared" si="18"/>
        <v>Kunická</v>
      </c>
    </row>
    <row r="30" spans="1:27" x14ac:dyDescent="0.2">
      <c r="A30" s="64" t="s">
        <v>140</v>
      </c>
      <c r="B30" s="63"/>
      <c r="C30" s="50">
        <v>5488894.3699999964</v>
      </c>
      <c r="D30" s="72"/>
      <c r="E30" s="72" t="s">
        <v>40</v>
      </c>
      <c r="F30" s="73" t="s">
        <v>40</v>
      </c>
      <c r="G30" s="73"/>
      <c r="H30" s="94"/>
      <c r="I30" s="98" t="s">
        <v>25</v>
      </c>
      <c r="J30" s="98" t="s">
        <v>26</v>
      </c>
      <c r="K30" s="98" t="s">
        <v>27</v>
      </c>
      <c r="L30" s="98" t="s">
        <v>28</v>
      </c>
      <c r="M30" s="78" t="s">
        <v>29</v>
      </c>
      <c r="N30" s="90" t="s">
        <v>34</v>
      </c>
      <c r="O30" s="78" t="s">
        <v>30</v>
      </c>
      <c r="P30" s="90" t="s">
        <v>35</v>
      </c>
      <c r="Q30" s="98" t="s">
        <v>31</v>
      </c>
      <c r="R30" s="98" t="s">
        <v>32</v>
      </c>
      <c r="S30" s="99" t="s">
        <v>36</v>
      </c>
      <c r="T30" s="99" t="s">
        <v>37</v>
      </c>
      <c r="U30" s="105" t="s">
        <v>243</v>
      </c>
      <c r="V30" s="102" t="s">
        <v>244</v>
      </c>
      <c r="W30" s="32" t="str">
        <f t="shared" si="15"/>
        <v/>
      </c>
      <c r="X30" s="32" t="str">
        <f t="shared" si="16"/>
        <v/>
      </c>
      <c r="Y30" s="41">
        <f t="shared" si="17"/>
        <v>5488894.3699999964</v>
      </c>
      <c r="Z30" s="35" t="str">
        <f t="shared" si="18"/>
        <v>Kunická</v>
      </c>
    </row>
    <row r="31" spans="1:27" x14ac:dyDescent="0.2">
      <c r="A31" s="64" t="s">
        <v>141</v>
      </c>
      <c r="B31" s="63"/>
      <c r="C31" s="50">
        <v>5489490.1300000018</v>
      </c>
      <c r="D31" s="72"/>
      <c r="E31" s="72" t="s">
        <v>40</v>
      </c>
      <c r="F31" s="73" t="s">
        <v>40</v>
      </c>
      <c r="G31" s="73"/>
      <c r="H31" s="94"/>
      <c r="I31" s="98" t="s">
        <v>25</v>
      </c>
      <c r="J31" s="98" t="s">
        <v>26</v>
      </c>
      <c r="K31" s="98" t="s">
        <v>27</v>
      </c>
      <c r="L31" s="98" t="s">
        <v>28</v>
      </c>
      <c r="M31" s="78" t="s">
        <v>29</v>
      </c>
      <c r="N31" s="90" t="s">
        <v>34</v>
      </c>
      <c r="O31" s="78" t="s">
        <v>30</v>
      </c>
      <c r="P31" s="90" t="s">
        <v>35</v>
      </c>
      <c r="Q31" s="98" t="s">
        <v>31</v>
      </c>
      <c r="R31" s="98" t="s">
        <v>32</v>
      </c>
      <c r="S31" s="99" t="s">
        <v>36</v>
      </c>
      <c r="T31" s="99" t="s">
        <v>37</v>
      </c>
      <c r="U31" s="105" t="s">
        <v>243</v>
      </c>
      <c r="V31" s="102" t="s">
        <v>244</v>
      </c>
      <c r="W31" s="32" t="str">
        <f t="shared" si="15"/>
        <v/>
      </c>
      <c r="X31" s="32" t="str">
        <f t="shared" si="16"/>
        <v/>
      </c>
      <c r="Y31" s="41">
        <f t="shared" si="17"/>
        <v>5489490.1300000018</v>
      </c>
      <c r="Z31" s="35" t="str">
        <f t="shared" si="18"/>
        <v>Kunická</v>
      </c>
    </row>
    <row r="32" spans="1:27" x14ac:dyDescent="0.2">
      <c r="A32" s="64" t="s">
        <v>142</v>
      </c>
      <c r="B32" s="63"/>
      <c r="C32" s="50">
        <v>5382299.7600000016</v>
      </c>
      <c r="D32" s="72"/>
      <c r="E32" s="72" t="s">
        <v>40</v>
      </c>
      <c r="F32" s="73" t="s">
        <v>40</v>
      </c>
      <c r="G32" s="73"/>
      <c r="H32" s="94"/>
      <c r="I32" s="98" t="s">
        <v>25</v>
      </c>
      <c r="J32" s="98" t="s">
        <v>26</v>
      </c>
      <c r="K32" s="98" t="s">
        <v>27</v>
      </c>
      <c r="L32" s="98" t="s">
        <v>28</v>
      </c>
      <c r="M32" s="78" t="s">
        <v>29</v>
      </c>
      <c r="N32" s="90" t="s">
        <v>34</v>
      </c>
      <c r="O32" s="78" t="s">
        <v>30</v>
      </c>
      <c r="P32" s="90" t="s">
        <v>35</v>
      </c>
      <c r="Q32" s="98" t="s">
        <v>31</v>
      </c>
      <c r="R32" s="98" t="s">
        <v>32</v>
      </c>
      <c r="S32" s="99" t="s">
        <v>36</v>
      </c>
      <c r="T32" s="99" t="s">
        <v>37</v>
      </c>
      <c r="U32" s="105" t="s">
        <v>243</v>
      </c>
      <c r="V32" s="102" t="s">
        <v>244</v>
      </c>
      <c r="W32" s="32" t="str">
        <f t="shared" si="15"/>
        <v/>
      </c>
      <c r="X32" s="32" t="str">
        <f t="shared" si="16"/>
        <v/>
      </c>
      <c r="Y32" s="41">
        <f t="shared" si="17"/>
        <v>5382299.7600000016</v>
      </c>
      <c r="Z32" s="35" t="str">
        <f t="shared" si="18"/>
        <v>Kunická</v>
      </c>
    </row>
    <row r="33" spans="1:26" x14ac:dyDescent="0.2">
      <c r="A33" s="64" t="s">
        <v>143</v>
      </c>
      <c r="B33" s="63"/>
      <c r="C33" s="50">
        <v>849234.2699999999</v>
      </c>
      <c r="D33" s="72"/>
      <c r="E33" s="72" t="s">
        <v>40</v>
      </c>
      <c r="F33" s="73" t="s">
        <v>40</v>
      </c>
      <c r="G33" s="73"/>
      <c r="H33" s="94"/>
      <c r="I33" s="98" t="s">
        <v>25</v>
      </c>
      <c r="J33" s="98" t="s">
        <v>26</v>
      </c>
      <c r="K33" s="98" t="s">
        <v>27</v>
      </c>
      <c r="L33" s="98" t="s">
        <v>28</v>
      </c>
      <c r="M33" s="78" t="s">
        <v>29</v>
      </c>
      <c r="N33" s="90" t="s">
        <v>34</v>
      </c>
      <c r="O33" s="78" t="s">
        <v>30</v>
      </c>
      <c r="P33" s="90" t="s">
        <v>35</v>
      </c>
      <c r="Q33" s="98" t="s">
        <v>31</v>
      </c>
      <c r="R33" s="98" t="s">
        <v>32</v>
      </c>
      <c r="S33" s="99" t="s">
        <v>36</v>
      </c>
      <c r="T33" s="99" t="s">
        <v>37</v>
      </c>
      <c r="U33" s="105" t="s">
        <v>243</v>
      </c>
      <c r="V33" s="102" t="s">
        <v>244</v>
      </c>
      <c r="W33" s="32" t="str">
        <f t="shared" si="15"/>
        <v/>
      </c>
      <c r="X33" s="32" t="str">
        <f t="shared" si="16"/>
        <v/>
      </c>
      <c r="Y33" s="41">
        <f t="shared" si="17"/>
        <v>849234.2699999999</v>
      </c>
      <c r="Z33" s="35" t="str">
        <f t="shared" si="18"/>
        <v>Kunická</v>
      </c>
    </row>
    <row r="34" spans="1:26" x14ac:dyDescent="0.2">
      <c r="A34" s="64" t="s">
        <v>144</v>
      </c>
      <c r="B34" s="63"/>
      <c r="C34" s="50">
        <v>342817.3</v>
      </c>
      <c r="D34" s="72"/>
      <c r="E34" s="72" t="s">
        <v>40</v>
      </c>
      <c r="F34" s="73" t="s">
        <v>40</v>
      </c>
      <c r="G34" s="73"/>
      <c r="H34" s="94"/>
      <c r="I34" s="98" t="s">
        <v>25</v>
      </c>
      <c r="J34" s="98" t="s">
        <v>26</v>
      </c>
      <c r="K34" s="98" t="s">
        <v>27</v>
      </c>
      <c r="L34" s="98" t="s">
        <v>28</v>
      </c>
      <c r="M34" s="78" t="s">
        <v>29</v>
      </c>
      <c r="N34" s="90" t="s">
        <v>34</v>
      </c>
      <c r="O34" s="78" t="s">
        <v>30</v>
      </c>
      <c r="P34" s="90" t="s">
        <v>35</v>
      </c>
      <c r="Q34" s="98" t="s">
        <v>31</v>
      </c>
      <c r="R34" s="98" t="s">
        <v>32</v>
      </c>
      <c r="S34" s="99" t="s">
        <v>36</v>
      </c>
      <c r="T34" s="99" t="s">
        <v>37</v>
      </c>
      <c r="U34" s="105" t="s">
        <v>243</v>
      </c>
      <c r="V34" s="102" t="s">
        <v>244</v>
      </c>
      <c r="W34" s="32" t="str">
        <f t="shared" si="15"/>
        <v/>
      </c>
      <c r="X34" s="32" t="str">
        <f t="shared" si="16"/>
        <v/>
      </c>
      <c r="Y34" s="41">
        <f t="shared" si="17"/>
        <v>342817.3</v>
      </c>
      <c r="Z34" s="35" t="str">
        <f t="shared" si="18"/>
        <v>Kunická</v>
      </c>
    </row>
    <row r="35" spans="1:26" x14ac:dyDescent="0.2">
      <c r="A35" s="64" t="s">
        <v>145</v>
      </c>
      <c r="B35" s="63"/>
      <c r="C35" s="50">
        <v>5318227.6299999971</v>
      </c>
      <c r="D35" s="72"/>
      <c r="E35" s="72" t="s">
        <v>40</v>
      </c>
      <c r="F35" s="73" t="s">
        <v>40</v>
      </c>
      <c r="G35" s="73"/>
      <c r="H35" s="94"/>
      <c r="I35" s="98" t="s">
        <v>25</v>
      </c>
      <c r="J35" s="98" t="s">
        <v>26</v>
      </c>
      <c r="K35" s="98" t="s">
        <v>27</v>
      </c>
      <c r="L35" s="98" t="s">
        <v>28</v>
      </c>
      <c r="M35" s="78" t="s">
        <v>29</v>
      </c>
      <c r="N35" s="90" t="s">
        <v>34</v>
      </c>
      <c r="O35" s="78" t="s">
        <v>30</v>
      </c>
      <c r="P35" s="90" t="s">
        <v>35</v>
      </c>
      <c r="Q35" s="98" t="s">
        <v>31</v>
      </c>
      <c r="R35" s="98" t="s">
        <v>32</v>
      </c>
      <c r="S35" s="99" t="s">
        <v>36</v>
      </c>
      <c r="T35" s="99" t="s">
        <v>37</v>
      </c>
      <c r="U35" s="105" t="s">
        <v>243</v>
      </c>
      <c r="V35" s="102" t="s">
        <v>244</v>
      </c>
      <c r="W35" s="32" t="str">
        <f t="shared" si="15"/>
        <v/>
      </c>
      <c r="X35" s="32" t="str">
        <f t="shared" si="16"/>
        <v/>
      </c>
      <c r="Y35" s="41">
        <f t="shared" si="17"/>
        <v>5318227.6299999971</v>
      </c>
      <c r="Z35" s="35" t="str">
        <f t="shared" si="18"/>
        <v>Kunická</v>
      </c>
    </row>
    <row r="36" spans="1:26" x14ac:dyDescent="0.2">
      <c r="A36" s="64" t="s">
        <v>146</v>
      </c>
      <c r="B36" s="63"/>
      <c r="C36" s="50">
        <v>4295223.5400000038</v>
      </c>
      <c r="D36" s="72"/>
      <c r="E36" s="72" t="s">
        <v>40</v>
      </c>
      <c r="F36" s="73" t="s">
        <v>40</v>
      </c>
      <c r="G36" s="73"/>
      <c r="H36" s="94"/>
      <c r="I36" s="98" t="s">
        <v>25</v>
      </c>
      <c r="J36" s="98" t="s">
        <v>26</v>
      </c>
      <c r="K36" s="98" t="s">
        <v>27</v>
      </c>
      <c r="L36" s="98" t="s">
        <v>28</v>
      </c>
      <c r="M36" s="78" t="s">
        <v>29</v>
      </c>
      <c r="N36" s="90" t="s">
        <v>34</v>
      </c>
      <c r="O36" s="78" t="s">
        <v>30</v>
      </c>
      <c r="P36" s="90" t="s">
        <v>35</v>
      </c>
      <c r="Q36" s="98" t="s">
        <v>31</v>
      </c>
      <c r="R36" s="98" t="s">
        <v>32</v>
      </c>
      <c r="S36" s="99" t="s">
        <v>36</v>
      </c>
      <c r="T36" s="99" t="s">
        <v>37</v>
      </c>
      <c r="U36" s="105" t="s">
        <v>243</v>
      </c>
      <c r="V36" s="102" t="s">
        <v>244</v>
      </c>
      <c r="W36" s="32" t="str">
        <f t="shared" si="15"/>
        <v/>
      </c>
      <c r="X36" s="32" t="str">
        <f t="shared" si="16"/>
        <v/>
      </c>
      <c r="Y36" s="41">
        <f t="shared" si="17"/>
        <v>4295223.5400000038</v>
      </c>
      <c r="Z36" s="35" t="str">
        <f t="shared" si="18"/>
        <v>Kunická</v>
      </c>
    </row>
    <row r="37" spans="1:26" x14ac:dyDescent="0.2">
      <c r="A37" s="64" t="s">
        <v>147</v>
      </c>
      <c r="B37" s="63"/>
      <c r="C37" s="50">
        <v>3993004.9899999988</v>
      </c>
      <c r="D37" s="72"/>
      <c r="E37" s="72" t="s">
        <v>40</v>
      </c>
      <c r="F37" s="73" t="s">
        <v>40</v>
      </c>
      <c r="G37" s="73"/>
      <c r="H37" s="94"/>
      <c r="I37" s="98" t="s">
        <v>25</v>
      </c>
      <c r="J37" s="98" t="s">
        <v>26</v>
      </c>
      <c r="K37" s="98" t="s">
        <v>27</v>
      </c>
      <c r="L37" s="98" t="s">
        <v>28</v>
      </c>
      <c r="M37" s="78" t="s">
        <v>29</v>
      </c>
      <c r="N37" s="90" t="s">
        <v>34</v>
      </c>
      <c r="O37" s="78" t="s">
        <v>30</v>
      </c>
      <c r="P37" s="90" t="s">
        <v>35</v>
      </c>
      <c r="Q37" s="98" t="s">
        <v>31</v>
      </c>
      <c r="R37" s="98" t="s">
        <v>32</v>
      </c>
      <c r="S37" s="99" t="s">
        <v>36</v>
      </c>
      <c r="T37" s="99" t="s">
        <v>37</v>
      </c>
      <c r="U37" s="105" t="s">
        <v>243</v>
      </c>
      <c r="V37" s="102" t="s">
        <v>244</v>
      </c>
      <c r="W37" s="32" t="str">
        <f t="shared" si="15"/>
        <v/>
      </c>
      <c r="X37" s="32" t="str">
        <f t="shared" si="16"/>
        <v/>
      </c>
      <c r="Y37" s="41">
        <f t="shared" si="17"/>
        <v>3993004.9899999988</v>
      </c>
      <c r="Z37" s="35" t="str">
        <f t="shared" si="18"/>
        <v>Kunická</v>
      </c>
    </row>
    <row r="38" spans="1:26" x14ac:dyDescent="0.2">
      <c r="A38" s="64" t="s">
        <v>148</v>
      </c>
      <c r="B38" s="63"/>
      <c r="C38" s="50">
        <v>2841574.53</v>
      </c>
      <c r="D38" s="72"/>
      <c r="E38" s="72" t="s">
        <v>40</v>
      </c>
      <c r="F38" s="73" t="s">
        <v>40</v>
      </c>
      <c r="G38" s="73"/>
      <c r="H38" s="94"/>
      <c r="I38" s="98" t="s">
        <v>25</v>
      </c>
      <c r="J38" s="98" t="s">
        <v>26</v>
      </c>
      <c r="K38" s="98" t="s">
        <v>27</v>
      </c>
      <c r="L38" s="98" t="s">
        <v>28</v>
      </c>
      <c r="M38" s="78" t="s">
        <v>29</v>
      </c>
      <c r="N38" s="90" t="s">
        <v>34</v>
      </c>
      <c r="O38" s="78" t="s">
        <v>30</v>
      </c>
      <c r="P38" s="90" t="s">
        <v>35</v>
      </c>
      <c r="Q38" s="98" t="s">
        <v>31</v>
      </c>
      <c r="R38" s="98" t="s">
        <v>32</v>
      </c>
      <c r="S38" s="99" t="s">
        <v>36</v>
      </c>
      <c r="T38" s="99" t="s">
        <v>37</v>
      </c>
      <c r="U38" s="105" t="s">
        <v>243</v>
      </c>
      <c r="V38" s="102" t="s">
        <v>244</v>
      </c>
      <c r="W38" s="32" t="str">
        <f t="shared" si="15"/>
        <v/>
      </c>
      <c r="X38" s="32" t="str">
        <f t="shared" si="16"/>
        <v/>
      </c>
      <c r="Y38" s="41">
        <f t="shared" si="17"/>
        <v>2841574.53</v>
      </c>
      <c r="Z38" s="35" t="str">
        <f t="shared" si="18"/>
        <v>Kunická</v>
      </c>
    </row>
    <row r="39" spans="1:26" x14ac:dyDescent="0.2">
      <c r="A39" s="64" t="s">
        <v>149</v>
      </c>
      <c r="B39" s="63"/>
      <c r="C39" s="50">
        <v>59750.26</v>
      </c>
      <c r="D39" s="72"/>
      <c r="E39" s="72" t="s">
        <v>40</v>
      </c>
      <c r="F39" s="73" t="s">
        <v>40</v>
      </c>
      <c r="G39" s="73"/>
      <c r="H39" s="94"/>
      <c r="I39" s="98" t="s">
        <v>25</v>
      </c>
      <c r="J39" s="98" t="s">
        <v>26</v>
      </c>
      <c r="K39" s="98" t="s">
        <v>27</v>
      </c>
      <c r="L39" s="98" t="s">
        <v>28</v>
      </c>
      <c r="M39" s="78" t="s">
        <v>29</v>
      </c>
      <c r="N39" s="90" t="s">
        <v>34</v>
      </c>
      <c r="O39" s="78" t="s">
        <v>30</v>
      </c>
      <c r="P39" s="90" t="s">
        <v>35</v>
      </c>
      <c r="Q39" s="98" t="s">
        <v>31</v>
      </c>
      <c r="R39" s="98" t="s">
        <v>32</v>
      </c>
      <c r="S39" s="99" t="s">
        <v>36</v>
      </c>
      <c r="T39" s="99" t="s">
        <v>37</v>
      </c>
      <c r="U39" s="105" t="s">
        <v>243</v>
      </c>
      <c r="V39" s="102" t="s">
        <v>244</v>
      </c>
      <c r="W39" s="32" t="str">
        <f t="shared" si="15"/>
        <v/>
      </c>
      <c r="X39" s="32" t="str">
        <f t="shared" si="16"/>
        <v/>
      </c>
      <c r="Y39" s="41">
        <f t="shared" si="17"/>
        <v>59750.26</v>
      </c>
      <c r="Z39" s="35" t="str">
        <f t="shared" si="18"/>
        <v>Kunická</v>
      </c>
    </row>
    <row r="40" spans="1:26" x14ac:dyDescent="0.2">
      <c r="A40" s="68" t="s">
        <v>150</v>
      </c>
      <c r="B40" s="69"/>
      <c r="C40" s="21">
        <v>13171.4</v>
      </c>
      <c r="D40" s="74"/>
      <c r="E40" s="74" t="s">
        <v>40</v>
      </c>
      <c r="F40" s="75" t="s">
        <v>40</v>
      </c>
      <c r="G40" s="75"/>
      <c r="H40" s="95"/>
      <c r="I40" s="100" t="s">
        <v>25</v>
      </c>
      <c r="J40" s="100" t="s">
        <v>26</v>
      </c>
      <c r="K40" s="100" t="s">
        <v>27</v>
      </c>
      <c r="L40" s="100" t="s">
        <v>28</v>
      </c>
      <c r="M40" s="79" t="s">
        <v>29</v>
      </c>
      <c r="N40" s="91" t="s">
        <v>34</v>
      </c>
      <c r="O40" s="79" t="s">
        <v>30</v>
      </c>
      <c r="P40" s="91" t="s">
        <v>35</v>
      </c>
      <c r="Q40" s="100" t="s">
        <v>31</v>
      </c>
      <c r="R40" s="100" t="s">
        <v>32</v>
      </c>
      <c r="S40" s="101" t="s">
        <v>36</v>
      </c>
      <c r="T40" s="101" t="s">
        <v>37</v>
      </c>
      <c r="U40" s="106" t="s">
        <v>243</v>
      </c>
      <c r="V40" s="102" t="s">
        <v>244</v>
      </c>
      <c r="W40" s="32" t="str">
        <f t="shared" ref="W40:W41" si="19">IF(AND(A40="celkem ks:",B40&gt;0,C40="vzorek ks:"),B40,"")</f>
        <v/>
      </c>
      <c r="X40" s="32" t="str">
        <f t="shared" si="14"/>
        <v/>
      </c>
      <c r="Y40" s="41">
        <f t="shared" si="12"/>
        <v>13171.4</v>
      </c>
      <c r="Z40" s="35" t="str">
        <f t="shared" si="13"/>
        <v>Kunická</v>
      </c>
    </row>
    <row r="41" spans="1:26" x14ac:dyDescent="0.2">
      <c r="A41" s="4" t="s">
        <v>5</v>
      </c>
      <c r="C41" s="17">
        <f>SUM(C23:C40)</f>
        <v>35357429.939999998</v>
      </c>
      <c r="U41" s="17">
        <f>SUM(U23:U40)</f>
        <v>0</v>
      </c>
      <c r="W41" s="33" t="str">
        <f t="shared" si="19"/>
        <v/>
      </c>
      <c r="X41" s="33" t="str">
        <f t="shared" si="14"/>
        <v/>
      </c>
      <c r="Y41" s="35" t="str">
        <f t="shared" si="12"/>
        <v/>
      </c>
      <c r="Z41" s="35" t="str">
        <f t="shared" si="13"/>
        <v/>
      </c>
    </row>
  </sheetData>
  <sheetProtection formatColumns="0" formatRows="0" insertColumns="0" insertRows="0" deleteColumns="0" deleteRows="0"/>
  <mergeCells count="13">
    <mergeCell ref="D3:E3"/>
    <mergeCell ref="W3:Y3"/>
    <mergeCell ref="A4:A5"/>
    <mergeCell ref="B4:B5"/>
    <mergeCell ref="C4:C5"/>
    <mergeCell ref="D4:D5"/>
    <mergeCell ref="E4:E5"/>
    <mergeCell ref="F4:F5"/>
    <mergeCell ref="G4:G5"/>
    <mergeCell ref="H4:H5"/>
    <mergeCell ref="I4:T5"/>
    <mergeCell ref="U4:U5"/>
    <mergeCell ref="V4:V5"/>
  </mergeCells>
  <dataValidations count="1">
    <dataValidation type="list" allowBlank="1" showInputMessage="1" showErrorMessage="1" sqref="H19 H7:H15 H23:H40" xr:uid="{5BF089D7-F79B-419B-940B-2721CC4D8975}">
      <formula1>$AB$1:$AB$5</formula1>
    </dataValidation>
  </dataValidations>
  <pageMargins left="0.59055118110236227" right="0.19685039370078741" top="0.39370078740157483" bottom="0.39370078740157483" header="0.51181102362204722" footer="0.19685039370078741"/>
  <pageSetup paperSize="9" scale="45" orientation="landscape" r:id="rId1"/>
  <headerFooter alignWithMargins="0">
    <oddHeader>&amp;R51x</oddHeader>
    <oddFooter>&amp;C&amp;P&amp;R© FIZA, a.s., 2024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60123-A6EC-408B-87A4-5FFA0B1B3E3A}">
  <sheetPr>
    <pageSetUpPr fitToPage="1"/>
  </sheetPr>
  <dimension ref="A1:AB14"/>
  <sheetViews>
    <sheetView zoomScaleNormal="100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11" sqref="U11"/>
    </sheetView>
  </sheetViews>
  <sheetFormatPr defaultColWidth="9.28515625" defaultRowHeight="12.75" x14ac:dyDescent="0.2"/>
  <cols>
    <col min="1" max="1" width="22.85546875" style="4" customWidth="1"/>
    <col min="2" max="2" width="11.7109375" style="6" customWidth="1"/>
    <col min="3" max="3" width="15.5703125" style="17" customWidth="1"/>
    <col min="4" max="4" width="11.140625" style="54" customWidth="1"/>
    <col min="5" max="5" width="12.140625" style="54" customWidth="1"/>
    <col min="6" max="6" width="12.42578125" style="54" customWidth="1"/>
    <col min="7" max="7" width="12.28515625" style="54" customWidth="1"/>
    <col min="8" max="8" width="10.140625" style="54" customWidth="1"/>
    <col min="9" max="9" width="4.7109375" style="54" customWidth="1"/>
    <col min="10" max="20" width="4.85546875" style="54" customWidth="1"/>
    <col min="21" max="21" width="15.5703125" style="17" customWidth="1"/>
    <col min="22" max="22" width="39.7109375" style="18" customWidth="1"/>
    <col min="23" max="24" width="15.7109375" style="33" customWidth="1"/>
    <col min="25" max="26" width="15.7109375" style="35" customWidth="1"/>
    <col min="27" max="16384" width="9.28515625" style="6"/>
  </cols>
  <sheetData>
    <row r="1" spans="1:28" ht="21" customHeight="1" x14ac:dyDescent="0.2">
      <c r="A1" s="89" t="str">
        <f>'sklady (A)'!A1</f>
        <v>Období 1 - 12/2023</v>
      </c>
      <c r="B1" s="55"/>
      <c r="C1" s="55"/>
      <c r="D1" s="52"/>
      <c r="E1" s="52"/>
      <c r="F1" s="52"/>
      <c r="G1" s="52"/>
      <c r="H1" s="52"/>
      <c r="I1" s="83"/>
      <c r="J1" s="87" t="s">
        <v>45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5"/>
      <c r="V1" s="55"/>
      <c r="W1" s="25"/>
      <c r="X1" s="25"/>
      <c r="Y1" s="34"/>
      <c r="AA1" s="5"/>
      <c r="AB1" s="65">
        <v>0.21</v>
      </c>
    </row>
    <row r="2" spans="1:28" ht="18.75" customHeight="1" thickBot="1" x14ac:dyDescent="0.25">
      <c r="A2" s="7" t="s">
        <v>10</v>
      </c>
      <c r="B2" s="81" t="str">
        <f>'sklady (A)'!B2</f>
        <v>Fakultní nemocnice Olomouc</v>
      </c>
      <c r="C2" s="81"/>
      <c r="D2" s="56"/>
      <c r="E2" s="56"/>
      <c r="F2" s="56"/>
      <c r="G2" s="56"/>
      <c r="H2" s="56"/>
      <c r="I2" s="84"/>
      <c r="J2" s="87" t="s">
        <v>46</v>
      </c>
      <c r="K2" s="56"/>
      <c r="L2" s="56"/>
      <c r="M2" s="56"/>
      <c r="N2" s="56"/>
      <c r="O2" s="56"/>
      <c r="P2" s="56"/>
      <c r="Q2" s="56"/>
      <c r="R2" s="56"/>
      <c r="S2" s="56"/>
      <c r="T2" s="56"/>
      <c r="U2" s="8"/>
      <c r="V2" s="23"/>
      <c r="W2" s="26"/>
      <c r="X2" s="26"/>
      <c r="Y2" s="36"/>
      <c r="AA2" s="5"/>
      <c r="AB2" s="65">
        <v>0.15</v>
      </c>
    </row>
    <row r="3" spans="1:28" ht="17.25" customHeight="1" thickTop="1" thickBot="1" x14ac:dyDescent="0.25">
      <c r="C3" s="8" t="s">
        <v>2</v>
      </c>
      <c r="D3" s="125"/>
      <c r="E3" s="125"/>
      <c r="I3" s="85"/>
      <c r="J3" s="86" t="s">
        <v>47</v>
      </c>
      <c r="U3" s="53"/>
      <c r="V3" s="9"/>
      <c r="W3" s="114" t="s">
        <v>16</v>
      </c>
      <c r="X3" s="115"/>
      <c r="Y3" s="116"/>
      <c r="Z3" s="37">
        <f>COUNT(Z6:Z1913)</f>
        <v>0</v>
      </c>
      <c r="AA3" s="5"/>
      <c r="AB3" s="65">
        <v>0.1</v>
      </c>
    </row>
    <row r="4" spans="1:28" s="3" customFormat="1" ht="36.75" customHeight="1" thickTop="1" thickBot="1" x14ac:dyDescent="0.25">
      <c r="A4" s="117" t="s">
        <v>18</v>
      </c>
      <c r="B4" s="119" t="s">
        <v>19</v>
      </c>
      <c r="C4" s="121" t="s">
        <v>6</v>
      </c>
      <c r="D4" s="121" t="s">
        <v>20</v>
      </c>
      <c r="E4" s="121" t="s">
        <v>33</v>
      </c>
      <c r="F4" s="121" t="s">
        <v>42</v>
      </c>
      <c r="G4" s="121" t="s">
        <v>41</v>
      </c>
      <c r="H4" s="121" t="s">
        <v>23</v>
      </c>
      <c r="I4" s="127" t="s">
        <v>24</v>
      </c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9"/>
      <c r="U4" s="121" t="s">
        <v>7</v>
      </c>
      <c r="V4" s="123" t="s">
        <v>48</v>
      </c>
      <c r="W4" s="27" t="s">
        <v>12</v>
      </c>
      <c r="X4" s="28" t="s">
        <v>11</v>
      </c>
      <c r="Y4" s="38" t="s">
        <v>13</v>
      </c>
      <c r="Z4" s="1" t="s">
        <v>14</v>
      </c>
      <c r="AA4" s="2"/>
      <c r="AB4" s="66" t="s">
        <v>39</v>
      </c>
    </row>
    <row r="5" spans="1:28" ht="18" customHeight="1" thickTop="1" thickBot="1" x14ac:dyDescent="0.25">
      <c r="A5" s="118"/>
      <c r="B5" s="120"/>
      <c r="C5" s="122"/>
      <c r="D5" s="126"/>
      <c r="E5" s="126"/>
      <c r="F5" s="126"/>
      <c r="G5" s="126"/>
      <c r="H5" s="126"/>
      <c r="I5" s="130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2"/>
      <c r="U5" s="120"/>
      <c r="V5" s="124"/>
      <c r="W5" s="29">
        <f>SUM(W6:W1913)</f>
        <v>11417</v>
      </c>
      <c r="X5" s="30">
        <f>D6</f>
        <v>2</v>
      </c>
      <c r="Y5" s="39">
        <f>SUM(Y6:Y1913)</f>
        <v>6420880.4699999997</v>
      </c>
      <c r="Z5" s="39">
        <f>SUM(Z6:Z1913)</f>
        <v>0</v>
      </c>
      <c r="AA5" s="5"/>
      <c r="AB5" s="66" t="s">
        <v>38</v>
      </c>
    </row>
    <row r="6" spans="1:28" ht="39" thickTop="1" x14ac:dyDescent="0.2">
      <c r="A6" s="45" t="s">
        <v>4</v>
      </c>
      <c r="B6" s="93">
        <v>28</v>
      </c>
      <c r="C6" s="47" t="s">
        <v>3</v>
      </c>
      <c r="D6" s="93">
        <v>2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104" t="s">
        <v>262</v>
      </c>
      <c r="V6" s="51" t="s">
        <v>151</v>
      </c>
      <c r="W6" s="31">
        <f>IF(AND(A6="celkem ks:",B6&gt;0,C6="vzorek ks:"),B6,"")</f>
        <v>28</v>
      </c>
      <c r="X6" s="31" t="str">
        <f t="shared" ref="X6:X9" si="0">IF(AND(A6="celkem ks:",B6&gt;0,C6="vzorek ks:",U6&gt;0),U6,"")</f>
        <v>DOLOŽÍ ved.OUC         do 14.3.2024</v>
      </c>
      <c r="Y6" s="40" t="str">
        <f t="shared" ref="Y6:Y9" si="1">IF(OR(C6="",C6&lt;=0,A6="Suma:",A6="celkem ks:"),"",C6)</f>
        <v/>
      </c>
      <c r="Z6" s="40" t="str">
        <f t="shared" ref="Z6:Z9" si="2">IF(OR(U6="",U6&lt;=0,A6="Suma:",A6="celkem ks:"),"",U6)</f>
        <v/>
      </c>
      <c r="AA6" s="5"/>
    </row>
    <row r="7" spans="1:28" x14ac:dyDescent="0.2">
      <c r="A7" s="64" t="s">
        <v>153</v>
      </c>
      <c r="B7" s="63"/>
      <c r="C7" s="50">
        <v>865981</v>
      </c>
      <c r="D7" s="72" t="s">
        <v>40</v>
      </c>
      <c r="E7" s="72" t="s">
        <v>40</v>
      </c>
      <c r="F7" s="73" t="s">
        <v>40</v>
      </c>
      <c r="G7" s="73"/>
      <c r="H7" s="94"/>
      <c r="I7" s="98" t="s">
        <v>25</v>
      </c>
      <c r="J7" s="98" t="s">
        <v>26</v>
      </c>
      <c r="K7" s="98" t="s">
        <v>27</v>
      </c>
      <c r="L7" s="98" t="s">
        <v>28</v>
      </c>
      <c r="M7" s="98" t="s">
        <v>29</v>
      </c>
      <c r="N7" s="90" t="s">
        <v>34</v>
      </c>
      <c r="O7" s="78" t="s">
        <v>30</v>
      </c>
      <c r="P7" s="90" t="s">
        <v>35</v>
      </c>
      <c r="Q7" s="98" t="s">
        <v>31</v>
      </c>
      <c r="R7" s="98" t="s">
        <v>32</v>
      </c>
      <c r="S7" s="99" t="s">
        <v>36</v>
      </c>
      <c r="T7" s="99" t="s">
        <v>37</v>
      </c>
      <c r="U7" s="105" t="s">
        <v>252</v>
      </c>
      <c r="V7" s="108" t="s">
        <v>244</v>
      </c>
      <c r="W7" s="32" t="str">
        <f t="shared" ref="W7:W9" si="3">IF(AND(A7="celkem ks:",B7&gt;0,C7="vzorek ks:"),B7,"")</f>
        <v/>
      </c>
      <c r="X7" s="32" t="str">
        <f t="shared" si="0"/>
        <v/>
      </c>
      <c r="Y7" s="41">
        <f t="shared" si="1"/>
        <v>865981</v>
      </c>
      <c r="Z7" s="35" t="str">
        <f t="shared" si="2"/>
        <v>Matznerová</v>
      </c>
    </row>
    <row r="8" spans="1:28" x14ac:dyDescent="0.2">
      <c r="A8" s="68" t="s">
        <v>154</v>
      </c>
      <c r="B8" s="69"/>
      <c r="C8" s="21">
        <v>3358296</v>
      </c>
      <c r="D8" s="74" t="s">
        <v>40</v>
      </c>
      <c r="E8" s="74" t="s">
        <v>40</v>
      </c>
      <c r="F8" s="75" t="s">
        <v>40</v>
      </c>
      <c r="G8" s="75"/>
      <c r="H8" s="95"/>
      <c r="I8" s="100" t="s">
        <v>25</v>
      </c>
      <c r="J8" s="100" t="s">
        <v>26</v>
      </c>
      <c r="K8" s="100" t="s">
        <v>27</v>
      </c>
      <c r="L8" s="100" t="s">
        <v>28</v>
      </c>
      <c r="M8" s="100" t="s">
        <v>29</v>
      </c>
      <c r="N8" s="91" t="s">
        <v>34</v>
      </c>
      <c r="O8" s="79" t="s">
        <v>30</v>
      </c>
      <c r="P8" s="91" t="s">
        <v>35</v>
      </c>
      <c r="Q8" s="100" t="s">
        <v>31</v>
      </c>
      <c r="R8" s="100" t="s">
        <v>32</v>
      </c>
      <c r="S8" s="101" t="s">
        <v>36</v>
      </c>
      <c r="T8" s="101" t="s">
        <v>37</v>
      </c>
      <c r="U8" s="106" t="s">
        <v>252</v>
      </c>
      <c r="V8" s="109" t="s">
        <v>244</v>
      </c>
      <c r="W8" s="32" t="str">
        <f t="shared" si="3"/>
        <v/>
      </c>
      <c r="X8" s="32" t="str">
        <f t="shared" si="0"/>
        <v/>
      </c>
      <c r="Y8" s="41">
        <f t="shared" si="1"/>
        <v>3358296</v>
      </c>
      <c r="Z8" s="35" t="str">
        <f t="shared" si="2"/>
        <v>Matznerová</v>
      </c>
    </row>
    <row r="9" spans="1:28" x14ac:dyDescent="0.2">
      <c r="A9" s="4" t="s">
        <v>5</v>
      </c>
      <c r="C9" s="17">
        <f>SUM(C7:C8)</f>
        <v>4224277</v>
      </c>
      <c r="U9" s="17">
        <f>SUM(U7:U8)</f>
        <v>0</v>
      </c>
      <c r="W9" s="33" t="str">
        <f t="shared" si="3"/>
        <v/>
      </c>
      <c r="X9" s="33" t="str">
        <f t="shared" si="0"/>
        <v/>
      </c>
      <c r="Y9" s="35" t="str">
        <f t="shared" si="1"/>
        <v/>
      </c>
      <c r="Z9" s="35" t="str">
        <f t="shared" si="2"/>
        <v/>
      </c>
    </row>
    <row r="11" spans="1:28" ht="38.25" x14ac:dyDescent="0.2">
      <c r="A11" s="45" t="s">
        <v>4</v>
      </c>
      <c r="B11" s="93">
        <v>11389</v>
      </c>
      <c r="C11" s="47" t="s">
        <v>3</v>
      </c>
      <c r="D11" s="93">
        <v>2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04" t="s">
        <v>262</v>
      </c>
      <c r="V11" s="51" t="s">
        <v>152</v>
      </c>
      <c r="W11" s="31">
        <f>IF(AND(A11="celkem ks:",B11&gt;0,C11="vzorek ks:"),B11,"")</f>
        <v>11389</v>
      </c>
      <c r="X11" s="31" t="str">
        <f t="shared" ref="X11:X14" si="4">IF(AND(A11="celkem ks:",B11&gt;0,C11="vzorek ks:",U11&gt;0),U11,"")</f>
        <v>DOLOŽÍ ved.OUC         do 14.3.2024</v>
      </c>
      <c r="Y11" s="40" t="str">
        <f t="shared" ref="Y11:Y14" si="5">IF(OR(C11="",C11&lt;=0,A11="Suma:",A11="celkem ks:"),"",C11)</f>
        <v/>
      </c>
      <c r="Z11" s="40" t="str">
        <f t="shared" ref="Z11:Z14" si="6">IF(OR(U11="",U11&lt;=0,A11="Suma:",A11="celkem ks:"),"",U11)</f>
        <v/>
      </c>
      <c r="AA11" s="5"/>
    </row>
    <row r="12" spans="1:28" x14ac:dyDescent="0.2">
      <c r="A12" s="64" t="s">
        <v>155</v>
      </c>
      <c r="B12" s="63"/>
      <c r="C12" s="50">
        <v>9103.4699999999993</v>
      </c>
      <c r="D12" s="72" t="s">
        <v>40</v>
      </c>
      <c r="E12" s="72" t="s">
        <v>40</v>
      </c>
      <c r="F12" s="73" t="s">
        <v>40</v>
      </c>
      <c r="G12" s="73"/>
      <c r="H12" s="94"/>
      <c r="I12" s="98" t="s">
        <v>25</v>
      </c>
      <c r="J12" s="98" t="s">
        <v>26</v>
      </c>
      <c r="K12" s="98" t="s">
        <v>27</v>
      </c>
      <c r="L12" s="98" t="s">
        <v>28</v>
      </c>
      <c r="M12" s="98" t="s">
        <v>29</v>
      </c>
      <c r="N12" s="90" t="s">
        <v>34</v>
      </c>
      <c r="O12" s="78" t="s">
        <v>30</v>
      </c>
      <c r="P12" s="90" t="s">
        <v>35</v>
      </c>
      <c r="Q12" s="98" t="s">
        <v>31</v>
      </c>
      <c r="R12" s="98" t="s">
        <v>32</v>
      </c>
      <c r="S12" s="99" t="s">
        <v>36</v>
      </c>
      <c r="T12" s="99" t="s">
        <v>37</v>
      </c>
      <c r="U12" s="105" t="s">
        <v>243</v>
      </c>
      <c r="V12" s="102" t="s">
        <v>244</v>
      </c>
      <c r="W12" s="32" t="str">
        <f t="shared" ref="W12:W14" si="7">IF(AND(A12="celkem ks:",B12&gt;0,C12="vzorek ks:"),B12,"")</f>
        <v/>
      </c>
      <c r="X12" s="32" t="str">
        <f t="shared" si="4"/>
        <v/>
      </c>
      <c r="Y12" s="41">
        <f t="shared" si="5"/>
        <v>9103.4699999999993</v>
      </c>
      <c r="Z12" s="35" t="str">
        <f t="shared" si="6"/>
        <v>Kunická</v>
      </c>
    </row>
    <row r="13" spans="1:28" x14ac:dyDescent="0.2">
      <c r="A13" s="68" t="s">
        <v>156</v>
      </c>
      <c r="B13" s="69"/>
      <c r="C13" s="21">
        <v>2187500</v>
      </c>
      <c r="D13" s="74" t="s">
        <v>40</v>
      </c>
      <c r="E13" s="74" t="s">
        <v>40</v>
      </c>
      <c r="F13" s="75" t="s">
        <v>40</v>
      </c>
      <c r="G13" s="75"/>
      <c r="H13" s="95"/>
      <c r="I13" s="100" t="s">
        <v>25</v>
      </c>
      <c r="J13" s="100" t="s">
        <v>26</v>
      </c>
      <c r="K13" s="100" t="s">
        <v>27</v>
      </c>
      <c r="L13" s="100" t="s">
        <v>28</v>
      </c>
      <c r="M13" s="100" t="s">
        <v>29</v>
      </c>
      <c r="N13" s="91" t="s">
        <v>34</v>
      </c>
      <c r="O13" s="79" t="s">
        <v>30</v>
      </c>
      <c r="P13" s="91" t="s">
        <v>35</v>
      </c>
      <c r="Q13" s="100" t="s">
        <v>31</v>
      </c>
      <c r="R13" s="100" t="s">
        <v>32</v>
      </c>
      <c r="S13" s="101" t="s">
        <v>36</v>
      </c>
      <c r="T13" s="101" t="s">
        <v>37</v>
      </c>
      <c r="U13" s="106" t="s">
        <v>243</v>
      </c>
      <c r="V13" s="102" t="s">
        <v>244</v>
      </c>
      <c r="W13" s="32" t="str">
        <f t="shared" si="7"/>
        <v/>
      </c>
      <c r="X13" s="32" t="str">
        <f t="shared" si="4"/>
        <v/>
      </c>
      <c r="Y13" s="41">
        <f t="shared" si="5"/>
        <v>2187500</v>
      </c>
      <c r="Z13" s="35" t="str">
        <f t="shared" si="6"/>
        <v>Kunická</v>
      </c>
    </row>
    <row r="14" spans="1:28" x14ac:dyDescent="0.2">
      <c r="A14" s="4" t="s">
        <v>5</v>
      </c>
      <c r="C14" s="17">
        <f>SUM(C12:C13)</f>
        <v>2196603.4700000002</v>
      </c>
      <c r="U14" s="17">
        <f>SUM(U12:U13)</f>
        <v>0</v>
      </c>
      <c r="W14" s="33" t="str">
        <f t="shared" si="7"/>
        <v/>
      </c>
      <c r="X14" s="33" t="str">
        <f t="shared" si="4"/>
        <v/>
      </c>
      <c r="Y14" s="35" t="str">
        <f t="shared" si="5"/>
        <v/>
      </c>
      <c r="Z14" s="35" t="str">
        <f t="shared" si="6"/>
        <v/>
      </c>
    </row>
  </sheetData>
  <sheetProtection formatColumns="0" formatRows="0" insertColumns="0" insertRows="0" deleteColumns="0" deleteRows="0"/>
  <mergeCells count="13">
    <mergeCell ref="D3:E3"/>
    <mergeCell ref="W3:Y3"/>
    <mergeCell ref="A4:A5"/>
    <mergeCell ref="B4:B5"/>
    <mergeCell ref="C4:C5"/>
    <mergeCell ref="D4:D5"/>
    <mergeCell ref="E4:E5"/>
    <mergeCell ref="F4:F5"/>
    <mergeCell ref="G4:G5"/>
    <mergeCell ref="H4:H5"/>
    <mergeCell ref="I4:T5"/>
    <mergeCell ref="U4:U5"/>
    <mergeCell ref="V4:V5"/>
  </mergeCells>
  <dataValidations count="1">
    <dataValidation type="list" allowBlank="1" showInputMessage="1" showErrorMessage="1" sqref="H7:H8 H12:H13" xr:uid="{D68A9FDA-1455-4274-AF46-9C54EE6B2CA2}">
      <formula1>$AB$1:$AB$5</formula1>
    </dataValidation>
  </dataValidations>
  <pageMargins left="0.59055118110236227" right="0.19685039370078741" top="0.39370078740157483" bottom="0.39370078740157483" header="0.51181102362204722" footer="0.19685039370078741"/>
  <pageSetup paperSize="9" scale="45" orientation="landscape" r:id="rId1"/>
  <headerFooter alignWithMargins="0">
    <oddHeader>&amp;R54x</oddHeader>
    <oddFooter>&amp;C&amp;P&amp;R© FIZA, a.s., 2024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4EB14-01BE-4B30-97B9-42CFC43EC992}">
  <sheetPr>
    <pageSetUpPr fitToPage="1"/>
  </sheetPr>
  <dimension ref="A1:AB70"/>
  <sheetViews>
    <sheetView zoomScaleNormal="100" zoomScalePageLayoutView="75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U44" sqref="U44"/>
    </sheetView>
  </sheetViews>
  <sheetFormatPr defaultColWidth="9.28515625" defaultRowHeight="12.75" x14ac:dyDescent="0.2"/>
  <cols>
    <col min="1" max="1" width="20.5703125" style="4" customWidth="1"/>
    <col min="2" max="2" width="11.7109375" style="6" customWidth="1"/>
    <col min="3" max="3" width="17.5703125" style="17" customWidth="1"/>
    <col min="4" max="4" width="11.140625" style="54" customWidth="1"/>
    <col min="5" max="5" width="12.140625" style="54" customWidth="1"/>
    <col min="6" max="6" width="12.42578125" style="54" customWidth="1"/>
    <col min="7" max="7" width="12.28515625" style="54" customWidth="1"/>
    <col min="8" max="8" width="10.140625" style="54" customWidth="1"/>
    <col min="9" max="9" width="4.7109375" style="54" customWidth="1"/>
    <col min="10" max="20" width="4.85546875" style="54" customWidth="1"/>
    <col min="21" max="21" width="18.85546875" style="17" bestFit="1" customWidth="1"/>
    <col min="22" max="22" width="39.7109375" style="18" customWidth="1"/>
    <col min="23" max="24" width="15.7109375" style="33" customWidth="1"/>
    <col min="25" max="26" width="15.7109375" style="35" customWidth="1"/>
    <col min="27" max="16384" width="9.28515625" style="6"/>
  </cols>
  <sheetData>
    <row r="1" spans="1:28" ht="21" customHeight="1" x14ac:dyDescent="0.2">
      <c r="A1" s="89" t="str">
        <f>'sklady (A)'!A1</f>
        <v>Období 1 - 12/2023</v>
      </c>
      <c r="B1" s="82"/>
      <c r="C1" s="82"/>
      <c r="D1" s="52"/>
      <c r="E1" s="52"/>
      <c r="F1" s="52"/>
      <c r="G1" s="52"/>
      <c r="H1" s="52"/>
      <c r="I1" s="83"/>
      <c r="J1" s="87" t="s">
        <v>45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5"/>
      <c r="V1" s="55"/>
      <c r="W1" s="25"/>
      <c r="X1" s="25"/>
      <c r="Y1" s="34"/>
      <c r="AA1" s="5"/>
      <c r="AB1" s="65">
        <v>0.21</v>
      </c>
    </row>
    <row r="2" spans="1:28" ht="18.75" customHeight="1" thickBot="1" x14ac:dyDescent="0.25">
      <c r="A2" s="7" t="s">
        <v>10</v>
      </c>
      <c r="B2" s="81" t="str">
        <f>'sklady (A)'!B2</f>
        <v>Fakultní nemocnice Olomouc</v>
      </c>
      <c r="C2" s="81"/>
      <c r="D2" s="56"/>
      <c r="E2" s="56"/>
      <c r="F2" s="56"/>
      <c r="G2" s="56"/>
      <c r="H2" s="56"/>
      <c r="I2" s="84"/>
      <c r="J2" s="87" t="s">
        <v>46</v>
      </c>
      <c r="K2" s="56"/>
      <c r="L2" s="56"/>
      <c r="M2" s="56"/>
      <c r="N2" s="56"/>
      <c r="O2" s="56"/>
      <c r="P2" s="56"/>
      <c r="Q2" s="56"/>
      <c r="R2" s="56"/>
      <c r="S2" s="56"/>
      <c r="T2" s="56"/>
      <c r="U2" s="8"/>
      <c r="V2" s="23"/>
      <c r="W2" s="26"/>
      <c r="X2" s="26"/>
      <c r="Y2" s="36"/>
      <c r="AA2" s="5"/>
      <c r="AB2" s="65">
        <v>0.15</v>
      </c>
    </row>
    <row r="3" spans="1:28" ht="21" customHeight="1" thickTop="1" thickBot="1" x14ac:dyDescent="0.25">
      <c r="C3" s="8" t="s">
        <v>2</v>
      </c>
      <c r="D3" s="125"/>
      <c r="E3" s="125"/>
      <c r="I3" s="85"/>
      <c r="J3" s="86" t="s">
        <v>47</v>
      </c>
      <c r="U3" s="53"/>
      <c r="V3" s="9"/>
      <c r="W3" s="114" t="s">
        <v>16</v>
      </c>
      <c r="X3" s="115"/>
      <c r="Y3" s="116"/>
      <c r="Z3" s="37">
        <f>COUNT(Z7:Z1975)</f>
        <v>0</v>
      </c>
      <c r="AA3" s="5"/>
      <c r="AB3" s="65">
        <v>0.1</v>
      </c>
    </row>
    <row r="4" spans="1:28" s="3" customFormat="1" ht="36.75" customHeight="1" thickTop="1" thickBot="1" x14ac:dyDescent="0.25">
      <c r="A4" s="117" t="s">
        <v>18</v>
      </c>
      <c r="B4" s="119" t="s">
        <v>19</v>
      </c>
      <c r="C4" s="121" t="s">
        <v>6</v>
      </c>
      <c r="D4" s="121" t="s">
        <v>20</v>
      </c>
      <c r="E4" s="121" t="s">
        <v>33</v>
      </c>
      <c r="F4" s="121" t="s">
        <v>21</v>
      </c>
      <c r="G4" s="121" t="s">
        <v>22</v>
      </c>
      <c r="H4" s="121" t="s">
        <v>23</v>
      </c>
      <c r="I4" s="127" t="s">
        <v>24</v>
      </c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9"/>
      <c r="U4" s="121" t="s">
        <v>7</v>
      </c>
      <c r="V4" s="123" t="s">
        <v>48</v>
      </c>
      <c r="W4" s="27" t="s">
        <v>12</v>
      </c>
      <c r="X4" s="28" t="s">
        <v>11</v>
      </c>
      <c r="Y4" s="38" t="s">
        <v>13</v>
      </c>
      <c r="Z4" s="1" t="s">
        <v>14</v>
      </c>
      <c r="AA4" s="2"/>
      <c r="AB4" s="66" t="s">
        <v>39</v>
      </c>
    </row>
    <row r="5" spans="1:28" ht="18" customHeight="1" thickTop="1" thickBot="1" x14ac:dyDescent="0.25">
      <c r="A5" s="118"/>
      <c r="B5" s="120"/>
      <c r="C5" s="122"/>
      <c r="D5" s="126"/>
      <c r="E5" s="126"/>
      <c r="F5" s="126"/>
      <c r="G5" s="126"/>
      <c r="H5" s="126"/>
      <c r="I5" s="130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2"/>
      <c r="U5" s="120"/>
      <c r="V5" s="124"/>
      <c r="W5" s="29">
        <f>SUM(W6:W1975)</f>
        <v>24601</v>
      </c>
      <c r="X5" s="30">
        <f>D6+D40+D44</f>
        <v>57</v>
      </c>
      <c r="Y5" s="39">
        <f>SUM(Y6:Y1975)</f>
        <v>4808593052.54</v>
      </c>
      <c r="Z5" s="39">
        <f>SUM(Z6:Z1975)</f>
        <v>0</v>
      </c>
      <c r="AA5" s="5"/>
      <c r="AB5" s="66" t="s">
        <v>38</v>
      </c>
    </row>
    <row r="6" spans="1:28" ht="52.5" customHeight="1" thickTop="1" x14ac:dyDescent="0.2">
      <c r="A6" s="11" t="s">
        <v>4</v>
      </c>
      <c r="B6" s="96">
        <v>16610</v>
      </c>
      <c r="C6" s="13" t="s">
        <v>3</v>
      </c>
      <c r="D6" s="96">
        <v>31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104" t="s">
        <v>262</v>
      </c>
      <c r="V6" s="51" t="s">
        <v>157</v>
      </c>
      <c r="W6" s="31">
        <f>IF(AND(A6="celkem ks:",B6&gt;0,C6="vzorek ks:"),B6,"")</f>
        <v>16610</v>
      </c>
      <c r="X6" s="31">
        <f>D6</f>
        <v>31</v>
      </c>
      <c r="Y6" s="40" t="str">
        <f t="shared" ref="Y6:Y43" si="0">IF(OR(C6="",C6&lt;=0,A6="Suma:",A6="celkem ks:"),"",C6)</f>
        <v/>
      </c>
      <c r="Z6" s="40" t="str">
        <f t="shared" ref="Z6:Z43" si="1">IF(OR(U6="",U6&lt;=0,A6="Suma:",A6="celkem ks:"),"",U6)</f>
        <v/>
      </c>
      <c r="AA6" s="5"/>
    </row>
    <row r="7" spans="1:28" x14ac:dyDescent="0.2">
      <c r="A7" s="64" t="s">
        <v>160</v>
      </c>
      <c r="B7" s="63"/>
      <c r="C7" s="50">
        <v>1500</v>
      </c>
      <c r="D7" s="72"/>
      <c r="E7" s="72"/>
      <c r="F7" s="73"/>
      <c r="G7" s="73"/>
      <c r="H7" s="94"/>
      <c r="I7" s="61" t="s">
        <v>25</v>
      </c>
      <c r="J7" s="58" t="s">
        <v>26</v>
      </c>
      <c r="K7" s="58" t="s">
        <v>27</v>
      </c>
      <c r="L7" s="58" t="s">
        <v>28</v>
      </c>
      <c r="M7" s="58" t="s">
        <v>29</v>
      </c>
      <c r="N7" s="62" t="s">
        <v>34</v>
      </c>
      <c r="O7" s="58" t="s">
        <v>30</v>
      </c>
      <c r="P7" s="62" t="s">
        <v>35</v>
      </c>
      <c r="Q7" s="58" t="s">
        <v>31</v>
      </c>
      <c r="R7" s="58" t="s">
        <v>32</v>
      </c>
      <c r="S7" s="62" t="s">
        <v>36</v>
      </c>
      <c r="T7" s="62" t="s">
        <v>37</v>
      </c>
      <c r="U7" s="105" t="s">
        <v>253</v>
      </c>
      <c r="V7" s="108" t="s">
        <v>244</v>
      </c>
      <c r="W7" s="32" t="str">
        <f>IF(AND(A7="celkem ks:",B7&gt;0,C7="vzorek ks:"),B7,"")</f>
        <v/>
      </c>
      <c r="X7" s="32" t="str">
        <f t="shared" ref="X7:X43" si="2">IF(AND(A7="celkem ks:",B7&gt;0,C7="vzorek ks:",U7&gt;0),U7,"")</f>
        <v/>
      </c>
      <c r="Y7" s="41">
        <f t="shared" si="0"/>
        <v>1500</v>
      </c>
      <c r="Z7" s="35" t="str">
        <f t="shared" si="1"/>
        <v>Přikrylová</v>
      </c>
    </row>
    <row r="8" spans="1:28" x14ac:dyDescent="0.2">
      <c r="A8" s="64" t="s">
        <v>161</v>
      </c>
      <c r="B8" s="63"/>
      <c r="C8" s="50">
        <v>330001389</v>
      </c>
      <c r="D8" s="72"/>
      <c r="E8" s="72"/>
      <c r="F8" s="73"/>
      <c r="G8" s="73"/>
      <c r="H8" s="94"/>
      <c r="I8" s="61" t="s">
        <v>25</v>
      </c>
      <c r="J8" s="58" t="s">
        <v>26</v>
      </c>
      <c r="K8" s="58" t="s">
        <v>27</v>
      </c>
      <c r="L8" s="58" t="s">
        <v>28</v>
      </c>
      <c r="M8" s="58" t="s">
        <v>29</v>
      </c>
      <c r="N8" s="62" t="s">
        <v>34</v>
      </c>
      <c r="O8" s="58" t="s">
        <v>30</v>
      </c>
      <c r="P8" s="62" t="s">
        <v>35</v>
      </c>
      <c r="Q8" s="58" t="s">
        <v>31</v>
      </c>
      <c r="R8" s="58" t="s">
        <v>32</v>
      </c>
      <c r="S8" s="62" t="s">
        <v>36</v>
      </c>
      <c r="T8" s="62" t="s">
        <v>37</v>
      </c>
      <c r="U8" s="105" t="s">
        <v>253</v>
      </c>
      <c r="V8" s="108" t="s">
        <v>244</v>
      </c>
      <c r="W8" s="32" t="str">
        <f t="shared" ref="W8:W32" si="3">IF(AND(A8="celkem ks:",B8&gt;0,C8="vzorek ks:"),B8,"")</f>
        <v/>
      </c>
      <c r="X8" s="32" t="str">
        <f t="shared" ref="X8:X32" si="4">IF(AND(A8="celkem ks:",B8&gt;0,C8="vzorek ks:",U8&gt;0),U8,"")</f>
        <v/>
      </c>
      <c r="Y8" s="41">
        <f t="shared" ref="Y8:Y32" si="5">IF(OR(C8="",C8&lt;=0,A8="Suma:",A8="celkem ks:"),"",C8)</f>
        <v>330001389</v>
      </c>
      <c r="Z8" s="35" t="str">
        <f t="shared" ref="Z8:Z32" si="6">IF(OR(U8="",U8&lt;=0,A8="Suma:",A8="celkem ks:"),"",U8)</f>
        <v>Přikrylová</v>
      </c>
    </row>
    <row r="9" spans="1:28" x14ac:dyDescent="0.2">
      <c r="A9" s="64" t="s">
        <v>162</v>
      </c>
      <c r="B9" s="63"/>
      <c r="C9" s="50">
        <v>330001389.00000012</v>
      </c>
      <c r="D9" s="72"/>
      <c r="E9" s="72"/>
      <c r="F9" s="73"/>
      <c r="G9" s="73"/>
      <c r="H9" s="94"/>
      <c r="I9" s="61" t="s">
        <v>25</v>
      </c>
      <c r="J9" s="58" t="s">
        <v>26</v>
      </c>
      <c r="K9" s="58" t="s">
        <v>27</v>
      </c>
      <c r="L9" s="58" t="s">
        <v>28</v>
      </c>
      <c r="M9" s="58" t="s">
        <v>29</v>
      </c>
      <c r="N9" s="62" t="s">
        <v>34</v>
      </c>
      <c r="O9" s="58" t="s">
        <v>30</v>
      </c>
      <c r="P9" s="62" t="s">
        <v>35</v>
      </c>
      <c r="Q9" s="58" t="s">
        <v>31</v>
      </c>
      <c r="R9" s="58" t="s">
        <v>32</v>
      </c>
      <c r="S9" s="62" t="s">
        <v>36</v>
      </c>
      <c r="T9" s="62" t="s">
        <v>37</v>
      </c>
      <c r="U9" s="105" t="s">
        <v>253</v>
      </c>
      <c r="V9" s="108" t="s">
        <v>244</v>
      </c>
      <c r="W9" s="32" t="str">
        <f t="shared" ref="W9" si="7">IF(AND(A9="celkem ks:",B9&gt;0,C9="vzorek ks:"),B9,"")</f>
        <v/>
      </c>
      <c r="X9" s="32" t="str">
        <f t="shared" ref="X9" si="8">IF(AND(A9="celkem ks:",B9&gt;0,C9="vzorek ks:",U9&gt;0),U9,"")</f>
        <v/>
      </c>
      <c r="Y9" s="41">
        <f t="shared" ref="Y9" si="9">IF(OR(C9="",C9&lt;=0,A9="Suma:",A9="celkem ks:"),"",C9)</f>
        <v>330001389.00000012</v>
      </c>
      <c r="Z9" s="35" t="str">
        <f t="shared" ref="Z9" si="10">IF(OR(U9="",U9&lt;=0,A9="Suma:",A9="celkem ks:"),"",U9)</f>
        <v>Přikrylová</v>
      </c>
    </row>
    <row r="10" spans="1:28" x14ac:dyDescent="0.2">
      <c r="A10" s="64" t="s">
        <v>163</v>
      </c>
      <c r="B10" s="63"/>
      <c r="C10" s="50">
        <v>330001389.00000012</v>
      </c>
      <c r="D10" s="72"/>
      <c r="E10" s="72"/>
      <c r="F10" s="73"/>
      <c r="G10" s="73"/>
      <c r="H10" s="94"/>
      <c r="I10" s="61" t="s">
        <v>25</v>
      </c>
      <c r="J10" s="58" t="s">
        <v>26</v>
      </c>
      <c r="K10" s="58" t="s">
        <v>27</v>
      </c>
      <c r="L10" s="58" t="s">
        <v>28</v>
      </c>
      <c r="M10" s="58" t="s">
        <v>29</v>
      </c>
      <c r="N10" s="62" t="s">
        <v>34</v>
      </c>
      <c r="O10" s="58" t="s">
        <v>30</v>
      </c>
      <c r="P10" s="62" t="s">
        <v>35</v>
      </c>
      <c r="Q10" s="58" t="s">
        <v>31</v>
      </c>
      <c r="R10" s="58" t="s">
        <v>32</v>
      </c>
      <c r="S10" s="62" t="s">
        <v>36</v>
      </c>
      <c r="T10" s="62" t="s">
        <v>37</v>
      </c>
      <c r="U10" s="105" t="s">
        <v>253</v>
      </c>
      <c r="V10" s="108" t="s">
        <v>244</v>
      </c>
      <c r="W10" s="32" t="str">
        <f t="shared" si="3"/>
        <v/>
      </c>
      <c r="X10" s="32" t="str">
        <f t="shared" si="4"/>
        <v/>
      </c>
      <c r="Y10" s="41">
        <f t="shared" si="5"/>
        <v>330001389.00000012</v>
      </c>
      <c r="Z10" s="35" t="str">
        <f t="shared" si="6"/>
        <v>Přikrylová</v>
      </c>
    </row>
    <row r="11" spans="1:28" x14ac:dyDescent="0.2">
      <c r="A11" s="64" t="s">
        <v>164</v>
      </c>
      <c r="B11" s="63"/>
      <c r="C11" s="50">
        <v>330001388.99999988</v>
      </c>
      <c r="D11" s="72"/>
      <c r="E11" s="72"/>
      <c r="F11" s="73"/>
      <c r="G11" s="73"/>
      <c r="H11" s="94"/>
      <c r="I11" s="61" t="s">
        <v>25</v>
      </c>
      <c r="J11" s="58" t="s">
        <v>26</v>
      </c>
      <c r="K11" s="58" t="s">
        <v>27</v>
      </c>
      <c r="L11" s="58" t="s">
        <v>28</v>
      </c>
      <c r="M11" s="58" t="s">
        <v>29</v>
      </c>
      <c r="N11" s="62" t="s">
        <v>34</v>
      </c>
      <c r="O11" s="58" t="s">
        <v>30</v>
      </c>
      <c r="P11" s="62" t="s">
        <v>35</v>
      </c>
      <c r="Q11" s="58" t="s">
        <v>31</v>
      </c>
      <c r="R11" s="58" t="s">
        <v>32</v>
      </c>
      <c r="S11" s="62" t="s">
        <v>36</v>
      </c>
      <c r="T11" s="62" t="s">
        <v>37</v>
      </c>
      <c r="U11" s="105" t="s">
        <v>253</v>
      </c>
      <c r="V11" s="108" t="s">
        <v>244</v>
      </c>
      <c r="W11" s="32" t="str">
        <f t="shared" si="3"/>
        <v/>
      </c>
      <c r="X11" s="32" t="str">
        <f t="shared" si="4"/>
        <v/>
      </c>
      <c r="Y11" s="41">
        <f t="shared" si="5"/>
        <v>330001388.99999988</v>
      </c>
      <c r="Z11" s="35" t="str">
        <f t="shared" si="6"/>
        <v>Přikrylová</v>
      </c>
    </row>
    <row r="12" spans="1:28" x14ac:dyDescent="0.2">
      <c r="A12" s="64" t="s">
        <v>165</v>
      </c>
      <c r="B12" s="63"/>
      <c r="C12" s="50">
        <v>330001389</v>
      </c>
      <c r="D12" s="72"/>
      <c r="E12" s="72"/>
      <c r="F12" s="73"/>
      <c r="G12" s="73"/>
      <c r="H12" s="94"/>
      <c r="I12" s="61" t="s">
        <v>25</v>
      </c>
      <c r="J12" s="58" t="s">
        <v>26</v>
      </c>
      <c r="K12" s="58" t="s">
        <v>27</v>
      </c>
      <c r="L12" s="58" t="s">
        <v>28</v>
      </c>
      <c r="M12" s="58" t="s">
        <v>29</v>
      </c>
      <c r="N12" s="62" t="s">
        <v>34</v>
      </c>
      <c r="O12" s="58" t="s">
        <v>30</v>
      </c>
      <c r="P12" s="62" t="s">
        <v>35</v>
      </c>
      <c r="Q12" s="58" t="s">
        <v>31</v>
      </c>
      <c r="R12" s="58" t="s">
        <v>32</v>
      </c>
      <c r="S12" s="62" t="s">
        <v>36</v>
      </c>
      <c r="T12" s="62" t="s">
        <v>37</v>
      </c>
      <c r="U12" s="105" t="s">
        <v>253</v>
      </c>
      <c r="V12" s="108" t="s">
        <v>244</v>
      </c>
      <c r="W12" s="32" t="str">
        <f t="shared" si="3"/>
        <v/>
      </c>
      <c r="X12" s="32" t="str">
        <f t="shared" si="4"/>
        <v/>
      </c>
      <c r="Y12" s="41">
        <f t="shared" si="5"/>
        <v>330001389</v>
      </c>
      <c r="Z12" s="35" t="str">
        <f t="shared" si="6"/>
        <v>Přikrylová</v>
      </c>
    </row>
    <row r="13" spans="1:28" x14ac:dyDescent="0.2">
      <c r="A13" s="64" t="s">
        <v>166</v>
      </c>
      <c r="B13" s="63"/>
      <c r="C13" s="50">
        <v>330001389.00000012</v>
      </c>
      <c r="D13" s="72"/>
      <c r="E13" s="72"/>
      <c r="F13" s="73"/>
      <c r="G13" s="73"/>
      <c r="H13" s="94"/>
      <c r="I13" s="61" t="s">
        <v>25</v>
      </c>
      <c r="J13" s="58" t="s">
        <v>26</v>
      </c>
      <c r="K13" s="58" t="s">
        <v>27</v>
      </c>
      <c r="L13" s="58" t="s">
        <v>28</v>
      </c>
      <c r="M13" s="58" t="s">
        <v>29</v>
      </c>
      <c r="N13" s="62" t="s">
        <v>34</v>
      </c>
      <c r="O13" s="58" t="s">
        <v>30</v>
      </c>
      <c r="P13" s="62" t="s">
        <v>35</v>
      </c>
      <c r="Q13" s="58" t="s">
        <v>31</v>
      </c>
      <c r="R13" s="58" t="s">
        <v>32</v>
      </c>
      <c r="S13" s="62" t="s">
        <v>36</v>
      </c>
      <c r="T13" s="62" t="s">
        <v>37</v>
      </c>
      <c r="U13" s="105" t="s">
        <v>253</v>
      </c>
      <c r="V13" s="108" t="s">
        <v>244</v>
      </c>
      <c r="W13" s="32" t="str">
        <f t="shared" si="3"/>
        <v/>
      </c>
      <c r="X13" s="32" t="str">
        <f t="shared" si="4"/>
        <v/>
      </c>
      <c r="Y13" s="41">
        <f t="shared" si="5"/>
        <v>330001389.00000012</v>
      </c>
      <c r="Z13" s="35" t="str">
        <f t="shared" si="6"/>
        <v>Přikrylová</v>
      </c>
    </row>
    <row r="14" spans="1:28" x14ac:dyDescent="0.2">
      <c r="A14" s="64" t="s">
        <v>167</v>
      </c>
      <c r="B14" s="63"/>
      <c r="C14" s="50">
        <v>330001389.00000012</v>
      </c>
      <c r="D14" s="72"/>
      <c r="E14" s="72"/>
      <c r="F14" s="73"/>
      <c r="G14" s="73"/>
      <c r="H14" s="94"/>
      <c r="I14" s="61" t="s">
        <v>25</v>
      </c>
      <c r="J14" s="58" t="s">
        <v>26</v>
      </c>
      <c r="K14" s="58" t="s">
        <v>27</v>
      </c>
      <c r="L14" s="58" t="s">
        <v>28</v>
      </c>
      <c r="M14" s="58" t="s">
        <v>29</v>
      </c>
      <c r="N14" s="62" t="s">
        <v>34</v>
      </c>
      <c r="O14" s="58" t="s">
        <v>30</v>
      </c>
      <c r="P14" s="62" t="s">
        <v>35</v>
      </c>
      <c r="Q14" s="58" t="s">
        <v>31</v>
      </c>
      <c r="R14" s="58" t="s">
        <v>32</v>
      </c>
      <c r="S14" s="62" t="s">
        <v>36</v>
      </c>
      <c r="T14" s="62" t="s">
        <v>37</v>
      </c>
      <c r="U14" s="105" t="s">
        <v>253</v>
      </c>
      <c r="V14" s="108" t="s">
        <v>244</v>
      </c>
      <c r="W14" s="32" t="str">
        <f t="shared" si="3"/>
        <v/>
      </c>
      <c r="X14" s="32" t="str">
        <f t="shared" si="4"/>
        <v/>
      </c>
      <c r="Y14" s="41">
        <f t="shared" si="5"/>
        <v>330001389.00000012</v>
      </c>
      <c r="Z14" s="35" t="str">
        <f t="shared" si="6"/>
        <v>Přikrylová</v>
      </c>
    </row>
    <row r="15" spans="1:28" x14ac:dyDescent="0.2">
      <c r="A15" s="64" t="s">
        <v>168</v>
      </c>
      <c r="B15" s="63"/>
      <c r="C15" s="50">
        <v>61029599.000000037</v>
      </c>
      <c r="D15" s="72"/>
      <c r="E15" s="72"/>
      <c r="F15" s="73"/>
      <c r="G15" s="73"/>
      <c r="H15" s="94"/>
      <c r="I15" s="61" t="s">
        <v>25</v>
      </c>
      <c r="J15" s="58" t="s">
        <v>26</v>
      </c>
      <c r="K15" s="58" t="s">
        <v>27</v>
      </c>
      <c r="L15" s="58" t="s">
        <v>28</v>
      </c>
      <c r="M15" s="58" t="s">
        <v>29</v>
      </c>
      <c r="N15" s="62" t="s">
        <v>34</v>
      </c>
      <c r="O15" s="58" t="s">
        <v>30</v>
      </c>
      <c r="P15" s="62" t="s">
        <v>35</v>
      </c>
      <c r="Q15" s="58" t="s">
        <v>31</v>
      </c>
      <c r="R15" s="58" t="s">
        <v>32</v>
      </c>
      <c r="S15" s="62" t="s">
        <v>36</v>
      </c>
      <c r="T15" s="62" t="s">
        <v>37</v>
      </c>
      <c r="U15" s="105" t="s">
        <v>253</v>
      </c>
      <c r="V15" s="108" t="s">
        <v>244</v>
      </c>
      <c r="W15" s="32" t="str">
        <f t="shared" si="3"/>
        <v/>
      </c>
      <c r="X15" s="32" t="str">
        <f t="shared" si="4"/>
        <v/>
      </c>
      <c r="Y15" s="41">
        <f t="shared" si="5"/>
        <v>61029599.000000037</v>
      </c>
      <c r="Z15" s="35" t="str">
        <f t="shared" si="6"/>
        <v>Přikrylová</v>
      </c>
    </row>
    <row r="16" spans="1:28" x14ac:dyDescent="0.2">
      <c r="A16" s="64" t="s">
        <v>169</v>
      </c>
      <c r="B16" s="63"/>
      <c r="C16" s="50">
        <v>26814729.000000011</v>
      </c>
      <c r="D16" s="72"/>
      <c r="E16" s="72"/>
      <c r="F16" s="73"/>
      <c r="G16" s="73"/>
      <c r="H16" s="94"/>
      <c r="I16" s="61" t="s">
        <v>25</v>
      </c>
      <c r="J16" s="58" t="s">
        <v>26</v>
      </c>
      <c r="K16" s="58" t="s">
        <v>27</v>
      </c>
      <c r="L16" s="58" t="s">
        <v>28</v>
      </c>
      <c r="M16" s="58" t="s">
        <v>29</v>
      </c>
      <c r="N16" s="62" t="s">
        <v>34</v>
      </c>
      <c r="O16" s="58" t="s">
        <v>30</v>
      </c>
      <c r="P16" s="62" t="s">
        <v>35</v>
      </c>
      <c r="Q16" s="58" t="s">
        <v>31</v>
      </c>
      <c r="R16" s="58" t="s">
        <v>32</v>
      </c>
      <c r="S16" s="62" t="s">
        <v>36</v>
      </c>
      <c r="T16" s="62" t="s">
        <v>37</v>
      </c>
      <c r="U16" s="105" t="s">
        <v>253</v>
      </c>
      <c r="V16" s="108" t="s">
        <v>244</v>
      </c>
      <c r="W16" s="32" t="str">
        <f t="shared" si="3"/>
        <v/>
      </c>
      <c r="X16" s="32" t="str">
        <f t="shared" si="4"/>
        <v/>
      </c>
      <c r="Y16" s="41">
        <f t="shared" si="5"/>
        <v>26814729.000000011</v>
      </c>
      <c r="Z16" s="35" t="str">
        <f t="shared" si="6"/>
        <v>Přikrylová</v>
      </c>
    </row>
    <row r="17" spans="1:26" x14ac:dyDescent="0.2">
      <c r="A17" s="64" t="s">
        <v>170</v>
      </c>
      <c r="B17" s="63"/>
      <c r="C17" s="50">
        <v>221423000</v>
      </c>
      <c r="D17" s="72"/>
      <c r="E17" s="72"/>
      <c r="F17" s="73"/>
      <c r="G17" s="73"/>
      <c r="H17" s="94"/>
      <c r="I17" s="61" t="s">
        <v>25</v>
      </c>
      <c r="J17" s="58" t="s">
        <v>26</v>
      </c>
      <c r="K17" s="58" t="s">
        <v>27</v>
      </c>
      <c r="L17" s="58" t="s">
        <v>28</v>
      </c>
      <c r="M17" s="58" t="s">
        <v>29</v>
      </c>
      <c r="N17" s="62" t="s">
        <v>34</v>
      </c>
      <c r="O17" s="58" t="s">
        <v>30</v>
      </c>
      <c r="P17" s="62" t="s">
        <v>35</v>
      </c>
      <c r="Q17" s="58" t="s">
        <v>31</v>
      </c>
      <c r="R17" s="58" t="s">
        <v>32</v>
      </c>
      <c r="S17" s="62" t="s">
        <v>36</v>
      </c>
      <c r="T17" s="62" t="s">
        <v>37</v>
      </c>
      <c r="U17" s="105" t="s">
        <v>253</v>
      </c>
      <c r="V17" s="108" t="s">
        <v>244</v>
      </c>
      <c r="W17" s="32" t="str">
        <f t="shared" si="3"/>
        <v/>
      </c>
      <c r="X17" s="32" t="str">
        <f t="shared" si="4"/>
        <v/>
      </c>
      <c r="Y17" s="41">
        <f t="shared" si="5"/>
        <v>221423000</v>
      </c>
      <c r="Z17" s="35" t="str">
        <f t="shared" si="6"/>
        <v>Přikrylová</v>
      </c>
    </row>
    <row r="18" spans="1:26" x14ac:dyDescent="0.2">
      <c r="A18" s="64" t="s">
        <v>171</v>
      </c>
      <c r="B18" s="63"/>
      <c r="C18" s="50">
        <v>67406901.999999955</v>
      </c>
      <c r="D18" s="72"/>
      <c r="E18" s="72"/>
      <c r="F18" s="73"/>
      <c r="G18" s="73"/>
      <c r="H18" s="94"/>
      <c r="I18" s="61" t="s">
        <v>25</v>
      </c>
      <c r="J18" s="58" t="s">
        <v>26</v>
      </c>
      <c r="K18" s="58" t="s">
        <v>27</v>
      </c>
      <c r="L18" s="58" t="s">
        <v>28</v>
      </c>
      <c r="M18" s="58" t="s">
        <v>29</v>
      </c>
      <c r="N18" s="62" t="s">
        <v>34</v>
      </c>
      <c r="O18" s="58" t="s">
        <v>30</v>
      </c>
      <c r="P18" s="62" t="s">
        <v>35</v>
      </c>
      <c r="Q18" s="58" t="s">
        <v>31</v>
      </c>
      <c r="R18" s="58" t="s">
        <v>32</v>
      </c>
      <c r="S18" s="62" t="s">
        <v>36</v>
      </c>
      <c r="T18" s="62" t="s">
        <v>37</v>
      </c>
      <c r="U18" s="105" t="s">
        <v>253</v>
      </c>
      <c r="V18" s="108" t="s">
        <v>244</v>
      </c>
      <c r="W18" s="32" t="str">
        <f t="shared" si="3"/>
        <v/>
      </c>
      <c r="X18" s="32" t="str">
        <f t="shared" si="4"/>
        <v/>
      </c>
      <c r="Y18" s="41">
        <f t="shared" si="5"/>
        <v>67406901.999999955</v>
      </c>
      <c r="Z18" s="35" t="str">
        <f t="shared" si="6"/>
        <v>Přikrylová</v>
      </c>
    </row>
    <row r="19" spans="1:26" x14ac:dyDescent="0.2">
      <c r="A19" s="64" t="s">
        <v>172</v>
      </c>
      <c r="B19" s="63"/>
      <c r="C19" s="50">
        <v>26814728.999999981</v>
      </c>
      <c r="D19" s="72"/>
      <c r="E19" s="72"/>
      <c r="F19" s="73"/>
      <c r="G19" s="73"/>
      <c r="H19" s="94"/>
      <c r="I19" s="61" t="s">
        <v>25</v>
      </c>
      <c r="J19" s="58" t="s">
        <v>26</v>
      </c>
      <c r="K19" s="58" t="s">
        <v>27</v>
      </c>
      <c r="L19" s="58" t="s">
        <v>28</v>
      </c>
      <c r="M19" s="58" t="s">
        <v>29</v>
      </c>
      <c r="N19" s="62" t="s">
        <v>34</v>
      </c>
      <c r="O19" s="58" t="s">
        <v>30</v>
      </c>
      <c r="P19" s="62" t="s">
        <v>35</v>
      </c>
      <c r="Q19" s="58" t="s">
        <v>31</v>
      </c>
      <c r="R19" s="58" t="s">
        <v>32</v>
      </c>
      <c r="S19" s="62" t="s">
        <v>36</v>
      </c>
      <c r="T19" s="62" t="s">
        <v>37</v>
      </c>
      <c r="U19" s="105" t="s">
        <v>253</v>
      </c>
      <c r="V19" s="108" t="s">
        <v>244</v>
      </c>
      <c r="W19" s="32" t="str">
        <f t="shared" si="3"/>
        <v/>
      </c>
      <c r="X19" s="32" t="str">
        <f t="shared" si="4"/>
        <v/>
      </c>
      <c r="Y19" s="41">
        <f t="shared" si="5"/>
        <v>26814728.999999981</v>
      </c>
      <c r="Z19" s="35" t="str">
        <f t="shared" si="6"/>
        <v>Přikrylová</v>
      </c>
    </row>
    <row r="20" spans="1:26" x14ac:dyDescent="0.2">
      <c r="A20" s="64" t="s">
        <v>173</v>
      </c>
      <c r="B20" s="63"/>
      <c r="C20" s="50">
        <v>67406902.000000015</v>
      </c>
      <c r="D20" s="72"/>
      <c r="E20" s="72"/>
      <c r="F20" s="73"/>
      <c r="G20" s="73"/>
      <c r="H20" s="94"/>
      <c r="I20" s="61" t="s">
        <v>25</v>
      </c>
      <c r="J20" s="58" t="s">
        <v>26</v>
      </c>
      <c r="K20" s="58" t="s">
        <v>27</v>
      </c>
      <c r="L20" s="58" t="s">
        <v>28</v>
      </c>
      <c r="M20" s="58" t="s">
        <v>29</v>
      </c>
      <c r="N20" s="62" t="s">
        <v>34</v>
      </c>
      <c r="O20" s="58" t="s">
        <v>30</v>
      </c>
      <c r="P20" s="62" t="s">
        <v>35</v>
      </c>
      <c r="Q20" s="58" t="s">
        <v>31</v>
      </c>
      <c r="R20" s="58" t="s">
        <v>32</v>
      </c>
      <c r="S20" s="62" t="s">
        <v>36</v>
      </c>
      <c r="T20" s="62" t="s">
        <v>37</v>
      </c>
      <c r="U20" s="105" t="s">
        <v>253</v>
      </c>
      <c r="V20" s="108" t="s">
        <v>244</v>
      </c>
      <c r="W20" s="32" t="str">
        <f t="shared" si="3"/>
        <v/>
      </c>
      <c r="X20" s="32" t="str">
        <f t="shared" si="4"/>
        <v/>
      </c>
      <c r="Y20" s="41">
        <f t="shared" si="5"/>
        <v>67406902.000000015</v>
      </c>
      <c r="Z20" s="35" t="str">
        <f t="shared" si="6"/>
        <v>Přikrylová</v>
      </c>
    </row>
    <row r="21" spans="1:26" x14ac:dyDescent="0.2">
      <c r="A21" s="64" t="s">
        <v>174</v>
      </c>
      <c r="B21" s="63"/>
      <c r="C21" s="50">
        <v>94894000</v>
      </c>
      <c r="D21" s="72"/>
      <c r="E21" s="72"/>
      <c r="F21" s="73"/>
      <c r="G21" s="73"/>
      <c r="H21" s="94"/>
      <c r="I21" s="61" t="s">
        <v>25</v>
      </c>
      <c r="J21" s="58" t="s">
        <v>26</v>
      </c>
      <c r="K21" s="58" t="s">
        <v>27</v>
      </c>
      <c r="L21" s="58" t="s">
        <v>28</v>
      </c>
      <c r="M21" s="58" t="s">
        <v>29</v>
      </c>
      <c r="N21" s="62" t="s">
        <v>34</v>
      </c>
      <c r="O21" s="58" t="s">
        <v>30</v>
      </c>
      <c r="P21" s="62" t="s">
        <v>35</v>
      </c>
      <c r="Q21" s="58" t="s">
        <v>31</v>
      </c>
      <c r="R21" s="58" t="s">
        <v>32</v>
      </c>
      <c r="S21" s="62" t="s">
        <v>36</v>
      </c>
      <c r="T21" s="62" t="s">
        <v>37</v>
      </c>
      <c r="U21" s="105" t="s">
        <v>253</v>
      </c>
      <c r="V21" s="108" t="s">
        <v>244</v>
      </c>
      <c r="W21" s="32" t="str">
        <f t="shared" si="3"/>
        <v/>
      </c>
      <c r="X21" s="32" t="str">
        <f t="shared" si="4"/>
        <v/>
      </c>
      <c r="Y21" s="41">
        <f t="shared" si="5"/>
        <v>94894000</v>
      </c>
      <c r="Z21" s="35" t="str">
        <f t="shared" si="6"/>
        <v>Přikrylová</v>
      </c>
    </row>
    <row r="22" spans="1:26" x14ac:dyDescent="0.2">
      <c r="A22" s="64" t="s">
        <v>175</v>
      </c>
      <c r="B22" s="63"/>
      <c r="C22" s="50">
        <v>221422999.99999991</v>
      </c>
      <c r="D22" s="72"/>
      <c r="E22" s="72"/>
      <c r="F22" s="73"/>
      <c r="G22" s="73"/>
      <c r="H22" s="94"/>
      <c r="I22" s="61" t="s">
        <v>25</v>
      </c>
      <c r="J22" s="58" t="s">
        <v>26</v>
      </c>
      <c r="K22" s="58" t="s">
        <v>27</v>
      </c>
      <c r="L22" s="58" t="s">
        <v>28</v>
      </c>
      <c r="M22" s="58" t="s">
        <v>29</v>
      </c>
      <c r="N22" s="62" t="s">
        <v>34</v>
      </c>
      <c r="O22" s="58" t="s">
        <v>30</v>
      </c>
      <c r="P22" s="62" t="s">
        <v>35</v>
      </c>
      <c r="Q22" s="58" t="s">
        <v>31</v>
      </c>
      <c r="R22" s="58" t="s">
        <v>32</v>
      </c>
      <c r="S22" s="62" t="s">
        <v>36</v>
      </c>
      <c r="T22" s="62" t="s">
        <v>37</v>
      </c>
      <c r="U22" s="105" t="s">
        <v>253</v>
      </c>
      <c r="V22" s="108" t="s">
        <v>244</v>
      </c>
      <c r="W22" s="32" t="str">
        <f t="shared" si="3"/>
        <v/>
      </c>
      <c r="X22" s="32" t="str">
        <f t="shared" si="4"/>
        <v/>
      </c>
      <c r="Y22" s="41">
        <f t="shared" si="5"/>
        <v>221422999.99999991</v>
      </c>
      <c r="Z22" s="35" t="str">
        <f t="shared" si="6"/>
        <v>Přikrylová</v>
      </c>
    </row>
    <row r="23" spans="1:26" x14ac:dyDescent="0.2">
      <c r="A23" s="64" t="s">
        <v>176</v>
      </c>
      <c r="B23" s="63"/>
      <c r="C23" s="50">
        <v>25739000</v>
      </c>
      <c r="D23" s="72"/>
      <c r="E23" s="72"/>
      <c r="F23" s="73"/>
      <c r="G23" s="73"/>
      <c r="H23" s="94"/>
      <c r="I23" s="61" t="s">
        <v>25</v>
      </c>
      <c r="J23" s="58" t="s">
        <v>26</v>
      </c>
      <c r="K23" s="58" t="s">
        <v>27</v>
      </c>
      <c r="L23" s="58" t="s">
        <v>28</v>
      </c>
      <c r="M23" s="58" t="s">
        <v>29</v>
      </c>
      <c r="N23" s="62" t="s">
        <v>34</v>
      </c>
      <c r="O23" s="58" t="s">
        <v>30</v>
      </c>
      <c r="P23" s="62" t="s">
        <v>35</v>
      </c>
      <c r="Q23" s="58" t="s">
        <v>31</v>
      </c>
      <c r="R23" s="58" t="s">
        <v>32</v>
      </c>
      <c r="S23" s="62" t="s">
        <v>36</v>
      </c>
      <c r="T23" s="62" t="s">
        <v>37</v>
      </c>
      <c r="U23" s="105" t="s">
        <v>253</v>
      </c>
      <c r="V23" s="108" t="s">
        <v>244</v>
      </c>
      <c r="W23" s="32" t="str">
        <f t="shared" si="3"/>
        <v/>
      </c>
      <c r="X23" s="32" t="str">
        <f t="shared" si="4"/>
        <v/>
      </c>
      <c r="Y23" s="41">
        <f t="shared" si="5"/>
        <v>25739000</v>
      </c>
      <c r="Z23" s="35" t="str">
        <f t="shared" si="6"/>
        <v>Přikrylová</v>
      </c>
    </row>
    <row r="24" spans="1:26" x14ac:dyDescent="0.2">
      <c r="A24" s="64" t="s">
        <v>177</v>
      </c>
      <c r="B24" s="63"/>
      <c r="C24" s="50">
        <v>221423000</v>
      </c>
      <c r="D24" s="72"/>
      <c r="E24" s="72"/>
      <c r="F24" s="73"/>
      <c r="G24" s="73"/>
      <c r="H24" s="94"/>
      <c r="I24" s="61" t="s">
        <v>25</v>
      </c>
      <c r="J24" s="58" t="s">
        <v>26</v>
      </c>
      <c r="K24" s="58" t="s">
        <v>27</v>
      </c>
      <c r="L24" s="58" t="s">
        <v>28</v>
      </c>
      <c r="M24" s="58" t="s">
        <v>29</v>
      </c>
      <c r="N24" s="62" t="s">
        <v>34</v>
      </c>
      <c r="O24" s="58" t="s">
        <v>30</v>
      </c>
      <c r="P24" s="62" t="s">
        <v>35</v>
      </c>
      <c r="Q24" s="58" t="s">
        <v>31</v>
      </c>
      <c r="R24" s="58" t="s">
        <v>32</v>
      </c>
      <c r="S24" s="62" t="s">
        <v>36</v>
      </c>
      <c r="T24" s="62" t="s">
        <v>37</v>
      </c>
      <c r="U24" s="105" t="s">
        <v>253</v>
      </c>
      <c r="V24" s="108" t="s">
        <v>244</v>
      </c>
      <c r="W24" s="32" t="str">
        <f t="shared" si="3"/>
        <v/>
      </c>
      <c r="X24" s="32" t="str">
        <f t="shared" si="4"/>
        <v/>
      </c>
      <c r="Y24" s="41">
        <f t="shared" si="5"/>
        <v>221423000</v>
      </c>
      <c r="Z24" s="35" t="str">
        <f t="shared" si="6"/>
        <v>Přikrylová</v>
      </c>
    </row>
    <row r="25" spans="1:26" x14ac:dyDescent="0.2">
      <c r="A25" s="64" t="s">
        <v>178</v>
      </c>
      <c r="B25" s="63"/>
      <c r="C25" s="50">
        <v>221423000.00000009</v>
      </c>
      <c r="D25" s="72"/>
      <c r="E25" s="72"/>
      <c r="F25" s="73"/>
      <c r="G25" s="73"/>
      <c r="H25" s="94"/>
      <c r="I25" s="61" t="s">
        <v>25</v>
      </c>
      <c r="J25" s="58" t="s">
        <v>26</v>
      </c>
      <c r="K25" s="58" t="s">
        <v>27</v>
      </c>
      <c r="L25" s="58" t="s">
        <v>28</v>
      </c>
      <c r="M25" s="58" t="s">
        <v>29</v>
      </c>
      <c r="N25" s="62" t="s">
        <v>34</v>
      </c>
      <c r="O25" s="58" t="s">
        <v>30</v>
      </c>
      <c r="P25" s="62" t="s">
        <v>35</v>
      </c>
      <c r="Q25" s="58" t="s">
        <v>31</v>
      </c>
      <c r="R25" s="58" t="s">
        <v>32</v>
      </c>
      <c r="S25" s="62" t="s">
        <v>36</v>
      </c>
      <c r="T25" s="62" t="s">
        <v>37</v>
      </c>
      <c r="U25" s="105" t="s">
        <v>253</v>
      </c>
      <c r="V25" s="108" t="s">
        <v>244</v>
      </c>
      <c r="W25" s="32" t="str">
        <f t="shared" si="3"/>
        <v/>
      </c>
      <c r="X25" s="32" t="str">
        <f t="shared" si="4"/>
        <v/>
      </c>
      <c r="Y25" s="41">
        <f t="shared" si="5"/>
        <v>221423000.00000009</v>
      </c>
      <c r="Z25" s="35" t="str">
        <f t="shared" si="6"/>
        <v>Přikrylová</v>
      </c>
    </row>
    <row r="26" spans="1:26" x14ac:dyDescent="0.2">
      <c r="A26" s="64" t="s">
        <v>179</v>
      </c>
      <c r="B26" s="63"/>
      <c r="C26" s="50">
        <v>114894000</v>
      </c>
      <c r="D26" s="72"/>
      <c r="E26" s="72"/>
      <c r="F26" s="73"/>
      <c r="G26" s="73"/>
      <c r="H26" s="94"/>
      <c r="I26" s="61" t="s">
        <v>25</v>
      </c>
      <c r="J26" s="58" t="s">
        <v>26</v>
      </c>
      <c r="K26" s="58" t="s">
        <v>27</v>
      </c>
      <c r="L26" s="58" t="s">
        <v>28</v>
      </c>
      <c r="M26" s="58" t="s">
        <v>29</v>
      </c>
      <c r="N26" s="62" t="s">
        <v>34</v>
      </c>
      <c r="O26" s="58" t="s">
        <v>30</v>
      </c>
      <c r="P26" s="62" t="s">
        <v>35</v>
      </c>
      <c r="Q26" s="58" t="s">
        <v>31</v>
      </c>
      <c r="R26" s="58" t="s">
        <v>32</v>
      </c>
      <c r="S26" s="62" t="s">
        <v>36</v>
      </c>
      <c r="T26" s="62" t="s">
        <v>37</v>
      </c>
      <c r="U26" s="105" t="s">
        <v>253</v>
      </c>
      <c r="V26" s="108" t="s">
        <v>244</v>
      </c>
      <c r="W26" s="32" t="str">
        <f t="shared" si="3"/>
        <v/>
      </c>
      <c r="X26" s="32" t="str">
        <f t="shared" si="4"/>
        <v/>
      </c>
      <c r="Y26" s="41">
        <f t="shared" si="5"/>
        <v>114894000</v>
      </c>
      <c r="Z26" s="35" t="str">
        <f t="shared" si="6"/>
        <v>Přikrylová</v>
      </c>
    </row>
    <row r="27" spans="1:26" x14ac:dyDescent="0.2">
      <c r="A27" s="64" t="s">
        <v>180</v>
      </c>
      <c r="B27" s="63"/>
      <c r="C27" s="50">
        <v>221422999.99999979</v>
      </c>
      <c r="D27" s="72"/>
      <c r="E27" s="72"/>
      <c r="F27" s="73"/>
      <c r="G27" s="73"/>
      <c r="H27" s="94"/>
      <c r="I27" s="61" t="s">
        <v>25</v>
      </c>
      <c r="J27" s="58" t="s">
        <v>26</v>
      </c>
      <c r="K27" s="58" t="s">
        <v>27</v>
      </c>
      <c r="L27" s="58" t="s">
        <v>28</v>
      </c>
      <c r="M27" s="58" t="s">
        <v>29</v>
      </c>
      <c r="N27" s="62" t="s">
        <v>34</v>
      </c>
      <c r="O27" s="58" t="s">
        <v>30</v>
      </c>
      <c r="P27" s="62" t="s">
        <v>35</v>
      </c>
      <c r="Q27" s="58" t="s">
        <v>31</v>
      </c>
      <c r="R27" s="58" t="s">
        <v>32</v>
      </c>
      <c r="S27" s="62" t="s">
        <v>36</v>
      </c>
      <c r="T27" s="62" t="s">
        <v>37</v>
      </c>
      <c r="U27" s="105" t="s">
        <v>253</v>
      </c>
      <c r="V27" s="108" t="s">
        <v>244</v>
      </c>
      <c r="W27" s="32" t="str">
        <f t="shared" si="3"/>
        <v/>
      </c>
      <c r="X27" s="32" t="str">
        <f t="shared" si="4"/>
        <v/>
      </c>
      <c r="Y27" s="41">
        <f t="shared" si="5"/>
        <v>221422999.99999979</v>
      </c>
      <c r="Z27" s="35" t="str">
        <f t="shared" si="6"/>
        <v>Přikrylová</v>
      </c>
    </row>
    <row r="28" spans="1:26" x14ac:dyDescent="0.2">
      <c r="A28" s="64" t="s">
        <v>181</v>
      </c>
      <c r="B28" s="63"/>
      <c r="C28" s="50">
        <v>85896841.129999965</v>
      </c>
      <c r="D28" s="72"/>
      <c r="E28" s="72"/>
      <c r="F28" s="73"/>
      <c r="G28" s="73"/>
      <c r="H28" s="94"/>
      <c r="I28" s="61" t="s">
        <v>25</v>
      </c>
      <c r="J28" s="58" t="s">
        <v>26</v>
      </c>
      <c r="K28" s="58" t="s">
        <v>27</v>
      </c>
      <c r="L28" s="58" t="s">
        <v>28</v>
      </c>
      <c r="M28" s="58" t="s">
        <v>29</v>
      </c>
      <c r="N28" s="62" t="s">
        <v>34</v>
      </c>
      <c r="O28" s="58" t="s">
        <v>30</v>
      </c>
      <c r="P28" s="62" t="s">
        <v>35</v>
      </c>
      <c r="Q28" s="58" t="s">
        <v>31</v>
      </c>
      <c r="R28" s="58" t="s">
        <v>32</v>
      </c>
      <c r="S28" s="62" t="s">
        <v>36</v>
      </c>
      <c r="T28" s="62" t="s">
        <v>37</v>
      </c>
      <c r="U28" s="105" t="s">
        <v>253</v>
      </c>
      <c r="V28" s="108" t="s">
        <v>244</v>
      </c>
      <c r="W28" s="32" t="str">
        <f t="shared" si="3"/>
        <v/>
      </c>
      <c r="X28" s="32" t="str">
        <f t="shared" si="4"/>
        <v/>
      </c>
      <c r="Y28" s="41">
        <f t="shared" si="5"/>
        <v>85896841.129999965</v>
      </c>
      <c r="Z28" s="35" t="str">
        <f t="shared" si="6"/>
        <v>Přikrylová</v>
      </c>
    </row>
    <row r="29" spans="1:26" x14ac:dyDescent="0.2">
      <c r="A29" s="64" t="s">
        <v>182</v>
      </c>
      <c r="B29" s="63"/>
      <c r="C29" s="50">
        <v>31814553.989999991</v>
      </c>
      <c r="D29" s="72"/>
      <c r="E29" s="72"/>
      <c r="F29" s="73"/>
      <c r="G29" s="73"/>
      <c r="H29" s="94"/>
      <c r="I29" s="61" t="s">
        <v>25</v>
      </c>
      <c r="J29" s="58" t="s">
        <v>26</v>
      </c>
      <c r="K29" s="58" t="s">
        <v>27</v>
      </c>
      <c r="L29" s="58" t="s">
        <v>28</v>
      </c>
      <c r="M29" s="58" t="s">
        <v>29</v>
      </c>
      <c r="N29" s="62" t="s">
        <v>34</v>
      </c>
      <c r="O29" s="58" t="s">
        <v>30</v>
      </c>
      <c r="P29" s="62" t="s">
        <v>35</v>
      </c>
      <c r="Q29" s="58" t="s">
        <v>31</v>
      </c>
      <c r="R29" s="58" t="s">
        <v>32</v>
      </c>
      <c r="S29" s="62" t="s">
        <v>36</v>
      </c>
      <c r="T29" s="62" t="s">
        <v>37</v>
      </c>
      <c r="U29" s="105" t="s">
        <v>253</v>
      </c>
      <c r="V29" s="108" t="s">
        <v>244</v>
      </c>
      <c r="W29" s="32" t="str">
        <f t="shared" si="3"/>
        <v/>
      </c>
      <c r="X29" s="32" t="str">
        <f t="shared" si="4"/>
        <v/>
      </c>
      <c r="Y29" s="41">
        <f t="shared" si="5"/>
        <v>31814553.989999991</v>
      </c>
      <c r="Z29" s="35" t="str">
        <f t="shared" si="6"/>
        <v>Přikrylová</v>
      </c>
    </row>
    <row r="30" spans="1:26" x14ac:dyDescent="0.2">
      <c r="A30" s="64" t="s">
        <v>183</v>
      </c>
      <c r="B30" s="63"/>
      <c r="C30" s="50">
        <v>81428308.679999992</v>
      </c>
      <c r="D30" s="72"/>
      <c r="E30" s="72"/>
      <c r="F30" s="73"/>
      <c r="G30" s="73"/>
      <c r="H30" s="94"/>
      <c r="I30" s="61" t="s">
        <v>25</v>
      </c>
      <c r="J30" s="58" t="s">
        <v>26</v>
      </c>
      <c r="K30" s="58" t="s">
        <v>27</v>
      </c>
      <c r="L30" s="58" t="s">
        <v>28</v>
      </c>
      <c r="M30" s="58" t="s">
        <v>29</v>
      </c>
      <c r="N30" s="62" t="s">
        <v>34</v>
      </c>
      <c r="O30" s="58" t="s">
        <v>30</v>
      </c>
      <c r="P30" s="62" t="s">
        <v>35</v>
      </c>
      <c r="Q30" s="58" t="s">
        <v>31</v>
      </c>
      <c r="R30" s="58" t="s">
        <v>32</v>
      </c>
      <c r="S30" s="62" t="s">
        <v>36</v>
      </c>
      <c r="T30" s="62" t="s">
        <v>37</v>
      </c>
      <c r="U30" s="105" t="s">
        <v>253</v>
      </c>
      <c r="V30" s="108" t="s">
        <v>244</v>
      </c>
      <c r="W30" s="32" t="str">
        <f t="shared" si="3"/>
        <v/>
      </c>
      <c r="X30" s="32" t="str">
        <f t="shared" si="4"/>
        <v/>
      </c>
      <c r="Y30" s="41">
        <f t="shared" si="5"/>
        <v>81428308.679999992</v>
      </c>
      <c r="Z30" s="35" t="str">
        <f t="shared" si="6"/>
        <v>Přikrylová</v>
      </c>
    </row>
    <row r="31" spans="1:26" x14ac:dyDescent="0.2">
      <c r="A31" s="64" t="s">
        <v>184</v>
      </c>
      <c r="B31" s="63"/>
      <c r="C31" s="50">
        <v>36497059.999999978</v>
      </c>
      <c r="D31" s="72"/>
      <c r="E31" s="72"/>
      <c r="F31" s="73"/>
      <c r="G31" s="73"/>
      <c r="H31" s="94"/>
      <c r="I31" s="61" t="s">
        <v>25</v>
      </c>
      <c r="J31" s="58" t="s">
        <v>26</v>
      </c>
      <c r="K31" s="58" t="s">
        <v>27</v>
      </c>
      <c r="L31" s="58" t="s">
        <v>28</v>
      </c>
      <c r="M31" s="58" t="s">
        <v>29</v>
      </c>
      <c r="N31" s="62" t="s">
        <v>34</v>
      </c>
      <c r="O31" s="58" t="s">
        <v>30</v>
      </c>
      <c r="P31" s="62" t="s">
        <v>35</v>
      </c>
      <c r="Q31" s="58" t="s">
        <v>31</v>
      </c>
      <c r="R31" s="58" t="s">
        <v>32</v>
      </c>
      <c r="S31" s="62" t="s">
        <v>36</v>
      </c>
      <c r="T31" s="62" t="s">
        <v>37</v>
      </c>
      <c r="U31" s="105" t="s">
        <v>253</v>
      </c>
      <c r="V31" s="108" t="s">
        <v>244</v>
      </c>
      <c r="W31" s="32" t="str">
        <f t="shared" si="3"/>
        <v/>
      </c>
      <c r="X31" s="32" t="str">
        <f t="shared" si="4"/>
        <v/>
      </c>
      <c r="Y31" s="41">
        <f t="shared" si="5"/>
        <v>36497059.999999978</v>
      </c>
      <c r="Z31" s="35" t="str">
        <f t="shared" si="6"/>
        <v>Přikrylová</v>
      </c>
    </row>
    <row r="32" spans="1:26" x14ac:dyDescent="0.2">
      <c r="A32" s="64" t="s">
        <v>185</v>
      </c>
      <c r="B32" s="63"/>
      <c r="C32" s="50">
        <v>87765611.320000008</v>
      </c>
      <c r="D32" s="72"/>
      <c r="E32" s="72"/>
      <c r="F32" s="73"/>
      <c r="G32" s="73"/>
      <c r="H32" s="94"/>
      <c r="I32" s="61" t="s">
        <v>25</v>
      </c>
      <c r="J32" s="58" t="s">
        <v>26</v>
      </c>
      <c r="K32" s="58" t="s">
        <v>27</v>
      </c>
      <c r="L32" s="58" t="s">
        <v>28</v>
      </c>
      <c r="M32" s="58" t="s">
        <v>29</v>
      </c>
      <c r="N32" s="62" t="s">
        <v>34</v>
      </c>
      <c r="O32" s="58" t="s">
        <v>30</v>
      </c>
      <c r="P32" s="62" t="s">
        <v>35</v>
      </c>
      <c r="Q32" s="58" t="s">
        <v>31</v>
      </c>
      <c r="R32" s="58" t="s">
        <v>32</v>
      </c>
      <c r="S32" s="62" t="s">
        <v>36</v>
      </c>
      <c r="T32" s="62" t="s">
        <v>37</v>
      </c>
      <c r="U32" s="105" t="s">
        <v>253</v>
      </c>
      <c r="V32" s="108" t="s">
        <v>244</v>
      </c>
      <c r="W32" s="32" t="str">
        <f t="shared" si="3"/>
        <v/>
      </c>
      <c r="X32" s="32" t="str">
        <f t="shared" si="4"/>
        <v/>
      </c>
      <c r="Y32" s="41">
        <f t="shared" si="5"/>
        <v>87765611.320000008</v>
      </c>
      <c r="Z32" s="35" t="str">
        <f t="shared" si="6"/>
        <v>Přikrylová</v>
      </c>
    </row>
    <row r="33" spans="1:27" x14ac:dyDescent="0.2">
      <c r="A33" s="64" t="s">
        <v>186</v>
      </c>
      <c r="B33" s="63"/>
      <c r="C33" s="50">
        <v>42552384.000000007</v>
      </c>
      <c r="D33" s="72"/>
      <c r="E33" s="72"/>
      <c r="F33" s="73"/>
      <c r="G33" s="73"/>
      <c r="H33" s="94"/>
      <c r="I33" s="61" t="s">
        <v>25</v>
      </c>
      <c r="J33" s="58" t="s">
        <v>26</v>
      </c>
      <c r="K33" s="58" t="s">
        <v>27</v>
      </c>
      <c r="L33" s="58" t="s">
        <v>28</v>
      </c>
      <c r="M33" s="58" t="s">
        <v>29</v>
      </c>
      <c r="N33" s="62" t="s">
        <v>34</v>
      </c>
      <c r="O33" s="58" t="s">
        <v>30</v>
      </c>
      <c r="P33" s="62" t="s">
        <v>35</v>
      </c>
      <c r="Q33" s="58" t="s">
        <v>31</v>
      </c>
      <c r="R33" s="58" t="s">
        <v>32</v>
      </c>
      <c r="S33" s="62" t="s">
        <v>36</v>
      </c>
      <c r="T33" s="62" t="s">
        <v>37</v>
      </c>
      <c r="U33" s="105" t="s">
        <v>253</v>
      </c>
      <c r="V33" s="108" t="s">
        <v>244</v>
      </c>
      <c r="W33" s="32" t="str">
        <f t="shared" ref="W33:W37" si="11">IF(AND(A33="celkem ks:",B33&gt;0,C33="vzorek ks:"),B33,"")</f>
        <v/>
      </c>
      <c r="X33" s="32" t="str">
        <f t="shared" si="2"/>
        <v/>
      </c>
      <c r="Y33" s="41">
        <f t="shared" si="0"/>
        <v>42552384.000000007</v>
      </c>
      <c r="Z33" s="35" t="str">
        <f t="shared" si="1"/>
        <v>Přikrylová</v>
      </c>
    </row>
    <row r="34" spans="1:27" x14ac:dyDescent="0.2">
      <c r="A34" s="64" t="s">
        <v>187</v>
      </c>
      <c r="B34" s="63"/>
      <c r="C34" s="50">
        <v>125150933.75</v>
      </c>
      <c r="D34" s="72"/>
      <c r="E34" s="72"/>
      <c r="F34" s="73"/>
      <c r="G34" s="73"/>
      <c r="H34" s="94"/>
      <c r="I34" s="61" t="s">
        <v>25</v>
      </c>
      <c r="J34" s="58" t="s">
        <v>26</v>
      </c>
      <c r="K34" s="58" t="s">
        <v>27</v>
      </c>
      <c r="L34" s="58" t="s">
        <v>28</v>
      </c>
      <c r="M34" s="58" t="s">
        <v>29</v>
      </c>
      <c r="N34" s="62" t="s">
        <v>34</v>
      </c>
      <c r="O34" s="58" t="s">
        <v>30</v>
      </c>
      <c r="P34" s="62" t="s">
        <v>35</v>
      </c>
      <c r="Q34" s="58" t="s">
        <v>31</v>
      </c>
      <c r="R34" s="58" t="s">
        <v>32</v>
      </c>
      <c r="S34" s="62" t="s">
        <v>36</v>
      </c>
      <c r="T34" s="62" t="s">
        <v>37</v>
      </c>
      <c r="U34" s="105" t="s">
        <v>253</v>
      </c>
      <c r="V34" s="108" t="s">
        <v>244</v>
      </c>
      <c r="W34" s="32" t="str">
        <f t="shared" si="11"/>
        <v/>
      </c>
      <c r="X34" s="32" t="str">
        <f t="shared" si="2"/>
        <v/>
      </c>
      <c r="Y34" s="41">
        <f t="shared" si="0"/>
        <v>125150933.75</v>
      </c>
      <c r="Z34" s="35" t="str">
        <f t="shared" si="1"/>
        <v>Přikrylová</v>
      </c>
    </row>
    <row r="35" spans="1:27" x14ac:dyDescent="0.2">
      <c r="A35" s="64" t="s">
        <v>188</v>
      </c>
      <c r="B35" s="63"/>
      <c r="C35" s="50">
        <v>120517404.73</v>
      </c>
      <c r="D35" s="72"/>
      <c r="E35" s="72"/>
      <c r="F35" s="73"/>
      <c r="G35" s="73"/>
      <c r="H35" s="94"/>
      <c r="I35" s="61" t="s">
        <v>25</v>
      </c>
      <c r="J35" s="58" t="s">
        <v>26</v>
      </c>
      <c r="K35" s="58" t="s">
        <v>27</v>
      </c>
      <c r="L35" s="58" t="s">
        <v>28</v>
      </c>
      <c r="M35" s="58" t="s">
        <v>29</v>
      </c>
      <c r="N35" s="62" t="s">
        <v>34</v>
      </c>
      <c r="O35" s="58" t="s">
        <v>30</v>
      </c>
      <c r="P35" s="62" t="s">
        <v>35</v>
      </c>
      <c r="Q35" s="58" t="s">
        <v>31</v>
      </c>
      <c r="R35" s="58" t="s">
        <v>32</v>
      </c>
      <c r="S35" s="62" t="s">
        <v>36</v>
      </c>
      <c r="T35" s="62" t="s">
        <v>37</v>
      </c>
      <c r="U35" s="105" t="s">
        <v>253</v>
      </c>
      <c r="V35" s="108" t="s">
        <v>244</v>
      </c>
      <c r="W35" s="32" t="str">
        <f t="shared" si="11"/>
        <v/>
      </c>
      <c r="X35" s="32" t="str">
        <f t="shared" si="2"/>
        <v/>
      </c>
      <c r="Y35" s="41">
        <f t="shared" si="0"/>
        <v>120517404.73</v>
      </c>
      <c r="Z35" s="35" t="str">
        <f t="shared" si="1"/>
        <v>Přikrylová</v>
      </c>
    </row>
    <row r="36" spans="1:27" x14ac:dyDescent="0.2">
      <c r="A36" s="64" t="s">
        <v>189</v>
      </c>
      <c r="B36" s="63"/>
      <c r="C36" s="50">
        <v>118142000</v>
      </c>
      <c r="D36" s="72"/>
      <c r="E36" s="72"/>
      <c r="F36" s="73"/>
      <c r="G36" s="73"/>
      <c r="H36" s="94"/>
      <c r="I36" s="61" t="s">
        <v>25</v>
      </c>
      <c r="J36" s="58" t="s">
        <v>26</v>
      </c>
      <c r="K36" s="58" t="s">
        <v>27</v>
      </c>
      <c r="L36" s="58" t="s">
        <v>28</v>
      </c>
      <c r="M36" s="58" t="s">
        <v>29</v>
      </c>
      <c r="N36" s="62" t="s">
        <v>34</v>
      </c>
      <c r="O36" s="58" t="s">
        <v>30</v>
      </c>
      <c r="P36" s="62" t="s">
        <v>35</v>
      </c>
      <c r="Q36" s="58" t="s">
        <v>31</v>
      </c>
      <c r="R36" s="58" t="s">
        <v>32</v>
      </c>
      <c r="S36" s="62" t="s">
        <v>36</v>
      </c>
      <c r="T36" s="62" t="s">
        <v>37</v>
      </c>
      <c r="U36" s="105" t="s">
        <v>251</v>
      </c>
      <c r="V36" s="108" t="s">
        <v>244</v>
      </c>
      <c r="W36" s="32" t="str">
        <f t="shared" si="11"/>
        <v/>
      </c>
      <c r="X36" s="32" t="str">
        <f t="shared" si="2"/>
        <v/>
      </c>
      <c r="Y36" s="41">
        <f t="shared" si="0"/>
        <v>118142000</v>
      </c>
      <c r="Z36" s="35" t="str">
        <f t="shared" si="1"/>
        <v>Buzková</v>
      </c>
    </row>
    <row r="37" spans="1:27" x14ac:dyDescent="0.2">
      <c r="A37" s="68" t="s">
        <v>190</v>
      </c>
      <c r="B37" s="69"/>
      <c r="C37" s="21">
        <v>76826000</v>
      </c>
      <c r="D37" s="74"/>
      <c r="E37" s="74"/>
      <c r="F37" s="75"/>
      <c r="G37" s="75"/>
      <c r="H37" s="95"/>
      <c r="I37" s="70" t="s">
        <v>25</v>
      </c>
      <c r="J37" s="59" t="s">
        <v>26</v>
      </c>
      <c r="K37" s="59" t="s">
        <v>27</v>
      </c>
      <c r="L37" s="59" t="s">
        <v>28</v>
      </c>
      <c r="M37" s="59" t="s">
        <v>29</v>
      </c>
      <c r="N37" s="71" t="s">
        <v>34</v>
      </c>
      <c r="O37" s="59" t="s">
        <v>30</v>
      </c>
      <c r="P37" s="71" t="s">
        <v>35</v>
      </c>
      <c r="Q37" s="59" t="s">
        <v>31</v>
      </c>
      <c r="R37" s="59" t="s">
        <v>32</v>
      </c>
      <c r="S37" s="71" t="s">
        <v>36</v>
      </c>
      <c r="T37" s="71" t="s">
        <v>37</v>
      </c>
      <c r="U37" s="106" t="s">
        <v>251</v>
      </c>
      <c r="V37" s="109" t="s">
        <v>244</v>
      </c>
      <c r="W37" s="32" t="str">
        <f t="shared" si="11"/>
        <v/>
      </c>
      <c r="X37" s="32" t="str">
        <f t="shared" si="2"/>
        <v/>
      </c>
      <c r="Y37" s="41">
        <f t="shared" si="0"/>
        <v>76826000</v>
      </c>
      <c r="Z37" s="35" t="str">
        <f t="shared" si="1"/>
        <v>Buzková</v>
      </c>
    </row>
    <row r="38" spans="1:27" x14ac:dyDescent="0.2">
      <c r="A38" s="4" t="s">
        <v>5</v>
      </c>
      <c r="C38" s="17">
        <f>SUM(C7:C37)</f>
        <v>4708717181.5999994</v>
      </c>
      <c r="U38" s="17">
        <f>SUM(U7:U37)</f>
        <v>0</v>
      </c>
      <c r="W38" s="33" t="str">
        <f>IF(AND(A38="celkem ks:",B38&gt;0,C38="vzorek ks:"),B38,"")</f>
        <v/>
      </c>
      <c r="X38" s="33" t="str">
        <f t="shared" si="2"/>
        <v/>
      </c>
      <c r="Y38" s="35" t="str">
        <f t="shared" si="0"/>
        <v/>
      </c>
      <c r="Z38" s="35" t="str">
        <f t="shared" si="1"/>
        <v/>
      </c>
    </row>
    <row r="39" spans="1:27" x14ac:dyDescent="0.2">
      <c r="W39" s="33" t="str">
        <f>IF(AND(A39="celkem ks:",B39&gt;0,C39="vzorek ks:"),B39,"")</f>
        <v/>
      </c>
      <c r="X39" s="33" t="str">
        <f t="shared" si="2"/>
        <v/>
      </c>
      <c r="Y39" s="35" t="str">
        <f t="shared" si="0"/>
        <v/>
      </c>
      <c r="Z39" s="35" t="str">
        <f t="shared" si="1"/>
        <v/>
      </c>
    </row>
    <row r="40" spans="1:27" ht="54.75" customHeight="1" x14ac:dyDescent="0.2">
      <c r="A40" s="45" t="s">
        <v>4</v>
      </c>
      <c r="B40" s="93">
        <v>4777</v>
      </c>
      <c r="C40" s="47" t="s">
        <v>3</v>
      </c>
      <c r="D40" s="93">
        <v>1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04" t="s">
        <v>262</v>
      </c>
      <c r="V40" s="51" t="s">
        <v>158</v>
      </c>
      <c r="W40" s="31">
        <f>IF(AND(A40="celkem ks:",B40&gt;0,C40="vzorek ks:"),B40,"")</f>
        <v>4777</v>
      </c>
      <c r="X40" s="31">
        <f>D40</f>
        <v>1</v>
      </c>
      <c r="Y40" s="40" t="str">
        <f t="shared" si="0"/>
        <v/>
      </c>
      <c r="Z40" s="40" t="str">
        <f t="shared" si="1"/>
        <v/>
      </c>
      <c r="AA40" s="5"/>
    </row>
    <row r="41" spans="1:27" x14ac:dyDescent="0.2">
      <c r="A41" s="68" t="s">
        <v>191</v>
      </c>
      <c r="B41" s="69"/>
      <c r="C41" s="21">
        <v>6818.18</v>
      </c>
      <c r="D41" s="74"/>
      <c r="E41" s="74" t="s">
        <v>40</v>
      </c>
      <c r="F41" s="75" t="s">
        <v>40</v>
      </c>
      <c r="G41" s="75"/>
      <c r="H41" s="95"/>
      <c r="I41" s="70" t="s">
        <v>25</v>
      </c>
      <c r="J41" s="59" t="s">
        <v>26</v>
      </c>
      <c r="K41" s="59" t="s">
        <v>27</v>
      </c>
      <c r="L41" s="59" t="s">
        <v>28</v>
      </c>
      <c r="M41" s="59" t="s">
        <v>29</v>
      </c>
      <c r="N41" s="71" t="s">
        <v>34</v>
      </c>
      <c r="O41" s="59" t="s">
        <v>30</v>
      </c>
      <c r="P41" s="71" t="s">
        <v>35</v>
      </c>
      <c r="Q41" s="59" t="s">
        <v>31</v>
      </c>
      <c r="R41" s="59" t="s">
        <v>32</v>
      </c>
      <c r="S41" s="71" t="s">
        <v>36</v>
      </c>
      <c r="T41" s="71" t="s">
        <v>37</v>
      </c>
      <c r="U41" s="106" t="s">
        <v>254</v>
      </c>
      <c r="V41" s="109" t="s">
        <v>245</v>
      </c>
      <c r="W41" s="32" t="str">
        <f t="shared" ref="W41" si="12">IF(AND(A41="celkem ks:",B41&gt;0,C41="vzorek ks:"),B41,"")</f>
        <v/>
      </c>
      <c r="X41" s="32" t="str">
        <f t="shared" ref="X41" si="13">IF(AND(A41="celkem ks:",B41&gt;0,C41="vzorek ks:",U41&gt;0),U41,"")</f>
        <v/>
      </c>
      <c r="Y41" s="41">
        <f t="shared" ref="Y41" si="14">IF(OR(C41="",C41&lt;=0,A41="Suma:",A41="celkem ks:"),"",C41)</f>
        <v>6818.18</v>
      </c>
      <c r="Z41" s="35" t="str">
        <f t="shared" ref="Z41" si="15">IF(OR(U41="",U41&lt;=0,A41="Suma:",A41="celkem ks:"),"",U41)</f>
        <v>Schwarzová</v>
      </c>
    </row>
    <row r="42" spans="1:27" x14ac:dyDescent="0.2">
      <c r="A42" s="4" t="s">
        <v>5</v>
      </c>
      <c r="C42" s="17">
        <f>SUM(C41:C41)</f>
        <v>6818.18</v>
      </c>
      <c r="U42" s="17">
        <f>SUM(U41:U41)</f>
        <v>0</v>
      </c>
      <c r="W42" s="33" t="str">
        <f t="shared" ref="W42" si="16">IF(AND(A42="celkem ks:",B42&gt;0,C42="vzorek ks:"),B42,"")</f>
        <v/>
      </c>
      <c r="X42" s="33" t="str">
        <f t="shared" si="2"/>
        <v/>
      </c>
      <c r="Y42" s="35" t="str">
        <f t="shared" si="0"/>
        <v/>
      </c>
      <c r="Z42" s="35" t="str">
        <f t="shared" si="1"/>
        <v/>
      </c>
    </row>
    <row r="43" spans="1:27" x14ac:dyDescent="0.2">
      <c r="W43" s="33" t="str">
        <f t="shared" ref="W43" si="17">IF(AND(A43="celkem ks:",B43&gt;0,C43="vzorek ks:"),B43,"")</f>
        <v/>
      </c>
      <c r="X43" s="33" t="str">
        <f t="shared" si="2"/>
        <v/>
      </c>
      <c r="Y43" s="35" t="str">
        <f t="shared" si="0"/>
        <v/>
      </c>
      <c r="Z43" s="35" t="str">
        <f t="shared" si="1"/>
        <v/>
      </c>
    </row>
    <row r="44" spans="1:27" ht="54.75" customHeight="1" x14ac:dyDescent="0.2">
      <c r="A44" s="45" t="s">
        <v>4</v>
      </c>
      <c r="B44" s="93">
        <v>3214</v>
      </c>
      <c r="C44" s="47" t="s">
        <v>3</v>
      </c>
      <c r="D44" s="93">
        <v>25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04" t="s">
        <v>262</v>
      </c>
      <c r="V44" s="51" t="s">
        <v>159</v>
      </c>
      <c r="W44" s="31">
        <f>IF(AND(A44="celkem ks:",B44&gt;0,C44="vzorek ks:"),B44,"")</f>
        <v>3214</v>
      </c>
      <c r="X44" s="31">
        <f>D44</f>
        <v>25</v>
      </c>
      <c r="Y44" s="40" t="str">
        <f t="shared" ref="Y44:Y70" si="18">IF(OR(C44="",C44&lt;=0,A44="Suma:",A44="celkem ks:"),"",C44)</f>
        <v/>
      </c>
      <c r="Z44" s="40" t="str">
        <f t="shared" ref="Z44:Z70" si="19">IF(OR(U44="",U44&lt;=0,A44="Suma:",A44="celkem ks:"),"",U44)</f>
        <v/>
      </c>
      <c r="AA44" s="5"/>
    </row>
    <row r="45" spans="1:27" x14ac:dyDescent="0.2">
      <c r="A45" s="64" t="s">
        <v>192</v>
      </c>
      <c r="B45" s="63"/>
      <c r="C45" s="50">
        <v>46422.95</v>
      </c>
      <c r="D45" s="72"/>
      <c r="E45" s="72"/>
      <c r="F45" s="73"/>
      <c r="G45" s="73"/>
      <c r="H45" s="94"/>
      <c r="I45" s="61" t="s">
        <v>25</v>
      </c>
      <c r="J45" s="58" t="s">
        <v>26</v>
      </c>
      <c r="K45" s="58" t="s">
        <v>27</v>
      </c>
      <c r="L45" s="58" t="s">
        <v>28</v>
      </c>
      <c r="M45" s="58" t="s">
        <v>29</v>
      </c>
      <c r="N45" s="62" t="s">
        <v>34</v>
      </c>
      <c r="O45" s="58" t="s">
        <v>30</v>
      </c>
      <c r="P45" s="62" t="s">
        <v>35</v>
      </c>
      <c r="Q45" s="58" t="s">
        <v>31</v>
      </c>
      <c r="R45" s="58" t="s">
        <v>32</v>
      </c>
      <c r="S45" s="62" t="s">
        <v>36</v>
      </c>
      <c r="T45" s="62" t="s">
        <v>37</v>
      </c>
      <c r="U45" s="107" t="s">
        <v>255</v>
      </c>
      <c r="V45" s="108" t="s">
        <v>256</v>
      </c>
      <c r="W45" s="32" t="str">
        <f t="shared" ref="W45:W69" si="20">IF(AND(A45="celkem ks:",B45&gt;0,C45="vzorek ks:"),B45,"")</f>
        <v/>
      </c>
      <c r="X45" s="32" t="str">
        <f t="shared" ref="X45:X69" si="21">IF(AND(A45="celkem ks:",B45&gt;0,C45="vzorek ks:",U45&gt;0),U45,"")</f>
        <v/>
      </c>
      <c r="Y45" s="41">
        <f t="shared" si="18"/>
        <v>46422.95</v>
      </c>
      <c r="Z45" s="35" t="str">
        <f t="shared" ref="Z45:Z69" si="22">IF(OR(U45="",U45&lt;=0,A45="Suma:",A45="celkem ks:"),"",U45)</f>
        <v xml:space="preserve">Zatloukalová + </v>
      </c>
    </row>
    <row r="46" spans="1:27" x14ac:dyDescent="0.2">
      <c r="A46" s="64" t="s">
        <v>193</v>
      </c>
      <c r="B46" s="63"/>
      <c r="C46" s="50">
        <v>1753465.85</v>
      </c>
      <c r="D46" s="72"/>
      <c r="E46" s="72"/>
      <c r="F46" s="73"/>
      <c r="G46" s="73"/>
      <c r="H46" s="94"/>
      <c r="I46" s="61" t="s">
        <v>25</v>
      </c>
      <c r="J46" s="58" t="s">
        <v>26</v>
      </c>
      <c r="K46" s="58" t="s">
        <v>27</v>
      </c>
      <c r="L46" s="58" t="s">
        <v>28</v>
      </c>
      <c r="M46" s="58" t="s">
        <v>29</v>
      </c>
      <c r="N46" s="62" t="s">
        <v>34</v>
      </c>
      <c r="O46" s="58" t="s">
        <v>30</v>
      </c>
      <c r="P46" s="62" t="s">
        <v>35</v>
      </c>
      <c r="Q46" s="58" t="s">
        <v>31</v>
      </c>
      <c r="R46" s="58" t="s">
        <v>32</v>
      </c>
      <c r="S46" s="62" t="s">
        <v>36</v>
      </c>
      <c r="T46" s="62" t="s">
        <v>37</v>
      </c>
      <c r="U46" s="107" t="s">
        <v>255</v>
      </c>
      <c r="V46" s="108" t="s">
        <v>256</v>
      </c>
      <c r="W46" s="32" t="str">
        <f t="shared" si="20"/>
        <v/>
      </c>
      <c r="X46" s="32" t="str">
        <f t="shared" si="21"/>
        <v/>
      </c>
      <c r="Y46" s="41">
        <f t="shared" si="18"/>
        <v>1753465.85</v>
      </c>
      <c r="Z46" s="35" t="str">
        <f t="shared" si="22"/>
        <v xml:space="preserve">Zatloukalová + </v>
      </c>
    </row>
    <row r="47" spans="1:27" x14ac:dyDescent="0.2">
      <c r="A47" s="64" t="s">
        <v>194</v>
      </c>
      <c r="B47" s="63"/>
      <c r="C47" s="50">
        <v>688204.80000000005</v>
      </c>
      <c r="D47" s="72"/>
      <c r="E47" s="72"/>
      <c r="F47" s="73"/>
      <c r="G47" s="73"/>
      <c r="H47" s="94"/>
      <c r="I47" s="61" t="s">
        <v>25</v>
      </c>
      <c r="J47" s="58" t="s">
        <v>26</v>
      </c>
      <c r="K47" s="58" t="s">
        <v>27</v>
      </c>
      <c r="L47" s="58" t="s">
        <v>28</v>
      </c>
      <c r="M47" s="58" t="s">
        <v>29</v>
      </c>
      <c r="N47" s="62" t="s">
        <v>34</v>
      </c>
      <c r="O47" s="58" t="s">
        <v>30</v>
      </c>
      <c r="P47" s="62" t="s">
        <v>35</v>
      </c>
      <c r="Q47" s="58" t="s">
        <v>31</v>
      </c>
      <c r="R47" s="58" t="s">
        <v>32</v>
      </c>
      <c r="S47" s="62" t="s">
        <v>36</v>
      </c>
      <c r="T47" s="62" t="s">
        <v>37</v>
      </c>
      <c r="U47" s="107" t="s">
        <v>255</v>
      </c>
      <c r="V47" s="108" t="s">
        <v>256</v>
      </c>
      <c r="W47" s="32" t="str">
        <f t="shared" si="20"/>
        <v/>
      </c>
      <c r="X47" s="32" t="str">
        <f t="shared" si="21"/>
        <v/>
      </c>
      <c r="Y47" s="41">
        <f t="shared" si="18"/>
        <v>688204.80000000005</v>
      </c>
      <c r="Z47" s="35" t="str">
        <f t="shared" si="22"/>
        <v xml:space="preserve">Zatloukalová + </v>
      </c>
    </row>
    <row r="48" spans="1:27" x14ac:dyDescent="0.2">
      <c r="A48" s="64" t="s">
        <v>195</v>
      </c>
      <c r="B48" s="63"/>
      <c r="C48" s="50">
        <v>6423273.1500000004</v>
      </c>
      <c r="D48" s="72"/>
      <c r="E48" s="72"/>
      <c r="F48" s="73"/>
      <c r="G48" s="73"/>
      <c r="H48" s="94"/>
      <c r="I48" s="61" t="s">
        <v>25</v>
      </c>
      <c r="J48" s="58" t="s">
        <v>26</v>
      </c>
      <c r="K48" s="58" t="s">
        <v>27</v>
      </c>
      <c r="L48" s="58" t="s">
        <v>28</v>
      </c>
      <c r="M48" s="58" t="s">
        <v>29</v>
      </c>
      <c r="N48" s="62" t="s">
        <v>34</v>
      </c>
      <c r="O48" s="58" t="s">
        <v>30</v>
      </c>
      <c r="P48" s="62" t="s">
        <v>35</v>
      </c>
      <c r="Q48" s="58" t="s">
        <v>31</v>
      </c>
      <c r="R48" s="58" t="s">
        <v>32</v>
      </c>
      <c r="S48" s="62" t="s">
        <v>36</v>
      </c>
      <c r="T48" s="62" t="s">
        <v>37</v>
      </c>
      <c r="U48" s="107" t="s">
        <v>255</v>
      </c>
      <c r="V48" s="108" t="s">
        <v>256</v>
      </c>
      <c r="W48" s="32" t="str">
        <f t="shared" si="20"/>
        <v/>
      </c>
      <c r="X48" s="32" t="str">
        <f t="shared" si="21"/>
        <v/>
      </c>
      <c r="Y48" s="41">
        <f t="shared" si="18"/>
        <v>6423273.1500000004</v>
      </c>
      <c r="Z48" s="35" t="str">
        <f t="shared" si="22"/>
        <v xml:space="preserve">Zatloukalová + </v>
      </c>
    </row>
    <row r="49" spans="1:26" x14ac:dyDescent="0.2">
      <c r="A49" s="64" t="s">
        <v>196</v>
      </c>
      <c r="B49" s="63"/>
      <c r="C49" s="50">
        <v>7821089.8700000001</v>
      </c>
      <c r="D49" s="72"/>
      <c r="E49" s="72"/>
      <c r="F49" s="73"/>
      <c r="G49" s="73"/>
      <c r="H49" s="94"/>
      <c r="I49" s="61" t="s">
        <v>25</v>
      </c>
      <c r="J49" s="58" t="s">
        <v>26</v>
      </c>
      <c r="K49" s="58" t="s">
        <v>27</v>
      </c>
      <c r="L49" s="58" t="s">
        <v>28</v>
      </c>
      <c r="M49" s="58" t="s">
        <v>29</v>
      </c>
      <c r="N49" s="62" t="s">
        <v>34</v>
      </c>
      <c r="O49" s="58" t="s">
        <v>30</v>
      </c>
      <c r="P49" s="62" t="s">
        <v>35</v>
      </c>
      <c r="Q49" s="58" t="s">
        <v>31</v>
      </c>
      <c r="R49" s="58" t="s">
        <v>32</v>
      </c>
      <c r="S49" s="62" t="s">
        <v>36</v>
      </c>
      <c r="T49" s="62" t="s">
        <v>37</v>
      </c>
      <c r="U49" s="107" t="s">
        <v>255</v>
      </c>
      <c r="V49" s="108" t="s">
        <v>256</v>
      </c>
      <c r="W49" s="32" t="str">
        <f t="shared" si="20"/>
        <v/>
      </c>
      <c r="X49" s="32" t="str">
        <f t="shared" si="21"/>
        <v/>
      </c>
      <c r="Y49" s="41">
        <f t="shared" si="18"/>
        <v>7821089.8700000001</v>
      </c>
      <c r="Z49" s="35" t="str">
        <f t="shared" si="22"/>
        <v xml:space="preserve">Zatloukalová + </v>
      </c>
    </row>
    <row r="50" spans="1:26" x14ac:dyDescent="0.2">
      <c r="A50" s="64" t="s">
        <v>197</v>
      </c>
      <c r="B50" s="63"/>
      <c r="C50" s="50">
        <v>4950550.96</v>
      </c>
      <c r="D50" s="72"/>
      <c r="E50" s="72"/>
      <c r="F50" s="73"/>
      <c r="G50" s="73"/>
      <c r="H50" s="94"/>
      <c r="I50" s="61" t="s">
        <v>25</v>
      </c>
      <c r="J50" s="58" t="s">
        <v>26</v>
      </c>
      <c r="K50" s="58" t="s">
        <v>27</v>
      </c>
      <c r="L50" s="58" t="s">
        <v>28</v>
      </c>
      <c r="M50" s="58" t="s">
        <v>29</v>
      </c>
      <c r="N50" s="62" t="s">
        <v>34</v>
      </c>
      <c r="O50" s="58" t="s">
        <v>30</v>
      </c>
      <c r="P50" s="62" t="s">
        <v>35</v>
      </c>
      <c r="Q50" s="58" t="s">
        <v>31</v>
      </c>
      <c r="R50" s="58" t="s">
        <v>32</v>
      </c>
      <c r="S50" s="62" t="s">
        <v>36</v>
      </c>
      <c r="T50" s="62" t="s">
        <v>37</v>
      </c>
      <c r="U50" s="107" t="s">
        <v>255</v>
      </c>
      <c r="V50" s="108" t="s">
        <v>256</v>
      </c>
      <c r="W50" s="32" t="str">
        <f t="shared" si="20"/>
        <v/>
      </c>
      <c r="X50" s="32" t="str">
        <f t="shared" si="21"/>
        <v/>
      </c>
      <c r="Y50" s="41">
        <f t="shared" si="18"/>
        <v>4950550.96</v>
      </c>
      <c r="Z50" s="35" t="str">
        <f t="shared" si="22"/>
        <v xml:space="preserve">Zatloukalová + </v>
      </c>
    </row>
    <row r="51" spans="1:26" x14ac:dyDescent="0.2">
      <c r="A51" s="64" t="s">
        <v>198</v>
      </c>
      <c r="B51" s="63"/>
      <c r="C51" s="50">
        <v>10096869.310000001</v>
      </c>
      <c r="D51" s="72"/>
      <c r="E51" s="72"/>
      <c r="F51" s="73"/>
      <c r="G51" s="73"/>
      <c r="H51" s="94"/>
      <c r="I51" s="61" t="s">
        <v>25</v>
      </c>
      <c r="J51" s="58" t="s">
        <v>26</v>
      </c>
      <c r="K51" s="58" t="s">
        <v>27</v>
      </c>
      <c r="L51" s="58" t="s">
        <v>28</v>
      </c>
      <c r="M51" s="58" t="s">
        <v>29</v>
      </c>
      <c r="N51" s="62" t="s">
        <v>34</v>
      </c>
      <c r="O51" s="58" t="s">
        <v>30</v>
      </c>
      <c r="P51" s="62" t="s">
        <v>35</v>
      </c>
      <c r="Q51" s="58" t="s">
        <v>31</v>
      </c>
      <c r="R51" s="58" t="s">
        <v>32</v>
      </c>
      <c r="S51" s="62" t="s">
        <v>36</v>
      </c>
      <c r="T51" s="62" t="s">
        <v>37</v>
      </c>
      <c r="U51" s="107" t="s">
        <v>255</v>
      </c>
      <c r="V51" s="108" t="s">
        <v>256</v>
      </c>
      <c r="W51" s="32" t="str">
        <f t="shared" si="20"/>
        <v/>
      </c>
      <c r="X51" s="32" t="str">
        <f t="shared" si="21"/>
        <v/>
      </c>
      <c r="Y51" s="41">
        <f t="shared" si="18"/>
        <v>10096869.310000001</v>
      </c>
      <c r="Z51" s="35" t="str">
        <f t="shared" si="22"/>
        <v xml:space="preserve">Zatloukalová + </v>
      </c>
    </row>
    <row r="52" spans="1:26" x14ac:dyDescent="0.2">
      <c r="A52" s="64" t="s">
        <v>199</v>
      </c>
      <c r="B52" s="63"/>
      <c r="C52" s="50">
        <v>7503620.3699999992</v>
      </c>
      <c r="D52" s="72"/>
      <c r="E52" s="72"/>
      <c r="F52" s="73"/>
      <c r="G52" s="73"/>
      <c r="H52" s="94"/>
      <c r="I52" s="61" t="s">
        <v>25</v>
      </c>
      <c r="J52" s="58" t="s">
        <v>26</v>
      </c>
      <c r="K52" s="58" t="s">
        <v>27</v>
      </c>
      <c r="L52" s="58" t="s">
        <v>28</v>
      </c>
      <c r="M52" s="58" t="s">
        <v>29</v>
      </c>
      <c r="N52" s="62" t="s">
        <v>34</v>
      </c>
      <c r="O52" s="58" t="s">
        <v>30</v>
      </c>
      <c r="P52" s="62" t="s">
        <v>35</v>
      </c>
      <c r="Q52" s="58" t="s">
        <v>31</v>
      </c>
      <c r="R52" s="58" t="s">
        <v>32</v>
      </c>
      <c r="S52" s="62" t="s">
        <v>36</v>
      </c>
      <c r="T52" s="62" t="s">
        <v>37</v>
      </c>
      <c r="U52" s="107" t="s">
        <v>255</v>
      </c>
      <c r="V52" s="108" t="s">
        <v>256</v>
      </c>
      <c r="W52" s="32" t="str">
        <f t="shared" si="20"/>
        <v/>
      </c>
      <c r="X52" s="32" t="str">
        <f t="shared" si="21"/>
        <v/>
      </c>
      <c r="Y52" s="41">
        <f t="shared" si="18"/>
        <v>7503620.3699999992</v>
      </c>
      <c r="Z52" s="35" t="str">
        <f t="shared" si="22"/>
        <v xml:space="preserve">Zatloukalová + </v>
      </c>
    </row>
    <row r="53" spans="1:26" x14ac:dyDescent="0.2">
      <c r="A53" s="64" t="s">
        <v>200</v>
      </c>
      <c r="B53" s="63"/>
      <c r="C53" s="50">
        <v>8528951.0899999999</v>
      </c>
      <c r="D53" s="72"/>
      <c r="E53" s="72"/>
      <c r="F53" s="73"/>
      <c r="G53" s="73"/>
      <c r="H53" s="94"/>
      <c r="I53" s="61" t="s">
        <v>25</v>
      </c>
      <c r="J53" s="58" t="s">
        <v>26</v>
      </c>
      <c r="K53" s="58" t="s">
        <v>27</v>
      </c>
      <c r="L53" s="58" t="s">
        <v>28</v>
      </c>
      <c r="M53" s="58" t="s">
        <v>29</v>
      </c>
      <c r="N53" s="62" t="s">
        <v>34</v>
      </c>
      <c r="O53" s="58" t="s">
        <v>30</v>
      </c>
      <c r="P53" s="62" t="s">
        <v>35</v>
      </c>
      <c r="Q53" s="58" t="s">
        <v>31</v>
      </c>
      <c r="R53" s="58" t="s">
        <v>32</v>
      </c>
      <c r="S53" s="62" t="s">
        <v>36</v>
      </c>
      <c r="T53" s="62" t="s">
        <v>37</v>
      </c>
      <c r="U53" s="107" t="s">
        <v>255</v>
      </c>
      <c r="V53" s="108" t="s">
        <v>256</v>
      </c>
      <c r="W53" s="32" t="str">
        <f t="shared" si="20"/>
        <v/>
      </c>
      <c r="X53" s="32" t="str">
        <f t="shared" si="21"/>
        <v/>
      </c>
      <c r="Y53" s="41">
        <f t="shared" si="18"/>
        <v>8528951.0899999999</v>
      </c>
      <c r="Z53" s="35" t="str">
        <f t="shared" si="22"/>
        <v xml:space="preserve">Zatloukalová + </v>
      </c>
    </row>
    <row r="54" spans="1:26" x14ac:dyDescent="0.2">
      <c r="A54" s="64" t="s">
        <v>201</v>
      </c>
      <c r="B54" s="63"/>
      <c r="C54" s="50">
        <v>5622994.7699999996</v>
      </c>
      <c r="D54" s="72"/>
      <c r="E54" s="72"/>
      <c r="F54" s="73"/>
      <c r="G54" s="73"/>
      <c r="H54" s="94"/>
      <c r="I54" s="61" t="s">
        <v>25</v>
      </c>
      <c r="J54" s="58" t="s">
        <v>26</v>
      </c>
      <c r="K54" s="58" t="s">
        <v>27</v>
      </c>
      <c r="L54" s="58" t="s">
        <v>28</v>
      </c>
      <c r="M54" s="58" t="s">
        <v>29</v>
      </c>
      <c r="N54" s="62" t="s">
        <v>34</v>
      </c>
      <c r="O54" s="58" t="s">
        <v>30</v>
      </c>
      <c r="P54" s="62" t="s">
        <v>35</v>
      </c>
      <c r="Q54" s="58" t="s">
        <v>31</v>
      </c>
      <c r="R54" s="58" t="s">
        <v>32</v>
      </c>
      <c r="S54" s="62" t="s">
        <v>36</v>
      </c>
      <c r="T54" s="62" t="s">
        <v>37</v>
      </c>
      <c r="U54" s="107" t="s">
        <v>255</v>
      </c>
      <c r="V54" s="108" t="s">
        <v>256</v>
      </c>
      <c r="W54" s="32" t="str">
        <f t="shared" si="20"/>
        <v/>
      </c>
      <c r="X54" s="32" t="str">
        <f t="shared" si="21"/>
        <v/>
      </c>
      <c r="Y54" s="41">
        <f t="shared" si="18"/>
        <v>5622994.7699999996</v>
      </c>
      <c r="Z54" s="35" t="str">
        <f t="shared" si="22"/>
        <v xml:space="preserve">Zatloukalová + </v>
      </c>
    </row>
    <row r="55" spans="1:26" x14ac:dyDescent="0.2">
      <c r="A55" s="64" t="s">
        <v>202</v>
      </c>
      <c r="B55" s="63"/>
      <c r="C55" s="50">
        <v>4779287.24</v>
      </c>
      <c r="D55" s="72"/>
      <c r="E55" s="72"/>
      <c r="F55" s="73"/>
      <c r="G55" s="73"/>
      <c r="H55" s="94"/>
      <c r="I55" s="61" t="s">
        <v>25</v>
      </c>
      <c r="J55" s="58" t="s">
        <v>26</v>
      </c>
      <c r="K55" s="58" t="s">
        <v>27</v>
      </c>
      <c r="L55" s="58" t="s">
        <v>28</v>
      </c>
      <c r="M55" s="58" t="s">
        <v>29</v>
      </c>
      <c r="N55" s="62" t="s">
        <v>34</v>
      </c>
      <c r="O55" s="58" t="s">
        <v>30</v>
      </c>
      <c r="P55" s="62" t="s">
        <v>35</v>
      </c>
      <c r="Q55" s="58" t="s">
        <v>31</v>
      </c>
      <c r="R55" s="58" t="s">
        <v>32</v>
      </c>
      <c r="S55" s="62" t="s">
        <v>36</v>
      </c>
      <c r="T55" s="62" t="s">
        <v>37</v>
      </c>
      <c r="U55" s="107" t="s">
        <v>255</v>
      </c>
      <c r="V55" s="108" t="s">
        <v>256</v>
      </c>
      <c r="W55" s="32" t="str">
        <f t="shared" si="20"/>
        <v/>
      </c>
      <c r="X55" s="32" t="str">
        <f t="shared" si="21"/>
        <v/>
      </c>
      <c r="Y55" s="41">
        <f t="shared" si="18"/>
        <v>4779287.24</v>
      </c>
      <c r="Z55" s="35" t="str">
        <f t="shared" si="22"/>
        <v xml:space="preserve">Zatloukalová + </v>
      </c>
    </row>
    <row r="56" spans="1:26" x14ac:dyDescent="0.2">
      <c r="A56" s="64" t="s">
        <v>203</v>
      </c>
      <c r="B56" s="63"/>
      <c r="C56" s="50">
        <v>8243076.2800000003</v>
      </c>
      <c r="D56" s="72"/>
      <c r="E56" s="72"/>
      <c r="F56" s="73"/>
      <c r="G56" s="73"/>
      <c r="H56" s="94"/>
      <c r="I56" s="61" t="s">
        <v>25</v>
      </c>
      <c r="J56" s="58" t="s">
        <v>26</v>
      </c>
      <c r="K56" s="58" t="s">
        <v>27</v>
      </c>
      <c r="L56" s="58" t="s">
        <v>28</v>
      </c>
      <c r="M56" s="58" t="s">
        <v>29</v>
      </c>
      <c r="N56" s="62" t="s">
        <v>34</v>
      </c>
      <c r="O56" s="58" t="s">
        <v>30</v>
      </c>
      <c r="P56" s="62" t="s">
        <v>35</v>
      </c>
      <c r="Q56" s="58" t="s">
        <v>31</v>
      </c>
      <c r="R56" s="58" t="s">
        <v>32</v>
      </c>
      <c r="S56" s="62" t="s">
        <v>36</v>
      </c>
      <c r="T56" s="62" t="s">
        <v>37</v>
      </c>
      <c r="U56" s="107" t="s">
        <v>255</v>
      </c>
      <c r="V56" s="108" t="s">
        <v>256</v>
      </c>
      <c r="W56" s="32" t="str">
        <f t="shared" si="20"/>
        <v/>
      </c>
      <c r="X56" s="32" t="str">
        <f t="shared" si="21"/>
        <v/>
      </c>
      <c r="Y56" s="41">
        <f t="shared" si="18"/>
        <v>8243076.2800000003</v>
      </c>
      <c r="Z56" s="35" t="str">
        <f t="shared" si="22"/>
        <v xml:space="preserve">Zatloukalová + </v>
      </c>
    </row>
    <row r="57" spans="1:26" x14ac:dyDescent="0.2">
      <c r="A57" s="64" t="s">
        <v>204</v>
      </c>
      <c r="B57" s="63"/>
      <c r="C57" s="50">
        <v>1844861.26</v>
      </c>
      <c r="D57" s="72"/>
      <c r="E57" s="72"/>
      <c r="F57" s="73"/>
      <c r="G57" s="73"/>
      <c r="H57" s="94"/>
      <c r="I57" s="61" t="s">
        <v>25</v>
      </c>
      <c r="J57" s="58" t="s">
        <v>26</v>
      </c>
      <c r="K57" s="58" t="s">
        <v>27</v>
      </c>
      <c r="L57" s="58" t="s">
        <v>28</v>
      </c>
      <c r="M57" s="58" t="s">
        <v>29</v>
      </c>
      <c r="N57" s="62" t="s">
        <v>34</v>
      </c>
      <c r="O57" s="58" t="s">
        <v>30</v>
      </c>
      <c r="P57" s="62" t="s">
        <v>35</v>
      </c>
      <c r="Q57" s="58" t="s">
        <v>31</v>
      </c>
      <c r="R57" s="58" t="s">
        <v>32</v>
      </c>
      <c r="S57" s="62" t="s">
        <v>36</v>
      </c>
      <c r="T57" s="62" t="s">
        <v>37</v>
      </c>
      <c r="U57" s="107" t="s">
        <v>255</v>
      </c>
      <c r="V57" s="108" t="s">
        <v>256</v>
      </c>
      <c r="W57" s="32" t="str">
        <f t="shared" si="20"/>
        <v/>
      </c>
      <c r="X57" s="32" t="str">
        <f t="shared" si="21"/>
        <v/>
      </c>
      <c r="Y57" s="41">
        <f t="shared" si="18"/>
        <v>1844861.26</v>
      </c>
      <c r="Z57" s="35" t="str">
        <f t="shared" si="22"/>
        <v xml:space="preserve">Zatloukalová + </v>
      </c>
    </row>
    <row r="58" spans="1:26" x14ac:dyDescent="0.2">
      <c r="A58" s="64" t="s">
        <v>205</v>
      </c>
      <c r="B58" s="63"/>
      <c r="C58" s="50">
        <v>5751520.4400000004</v>
      </c>
      <c r="D58" s="72"/>
      <c r="E58" s="72"/>
      <c r="F58" s="73"/>
      <c r="G58" s="73"/>
      <c r="H58" s="94"/>
      <c r="I58" s="61" t="s">
        <v>25</v>
      </c>
      <c r="J58" s="58" t="s">
        <v>26</v>
      </c>
      <c r="K58" s="58" t="s">
        <v>27</v>
      </c>
      <c r="L58" s="58" t="s">
        <v>28</v>
      </c>
      <c r="M58" s="58" t="s">
        <v>29</v>
      </c>
      <c r="N58" s="62" t="s">
        <v>34</v>
      </c>
      <c r="O58" s="58" t="s">
        <v>30</v>
      </c>
      <c r="P58" s="62" t="s">
        <v>35</v>
      </c>
      <c r="Q58" s="58" t="s">
        <v>31</v>
      </c>
      <c r="R58" s="58" t="s">
        <v>32</v>
      </c>
      <c r="S58" s="62" t="s">
        <v>36</v>
      </c>
      <c r="T58" s="62" t="s">
        <v>37</v>
      </c>
      <c r="U58" s="107" t="s">
        <v>255</v>
      </c>
      <c r="V58" s="108" t="s">
        <v>256</v>
      </c>
      <c r="W58" s="32" t="str">
        <f t="shared" si="20"/>
        <v/>
      </c>
      <c r="X58" s="32" t="str">
        <f t="shared" si="21"/>
        <v/>
      </c>
      <c r="Y58" s="41">
        <f t="shared" si="18"/>
        <v>5751520.4400000004</v>
      </c>
      <c r="Z58" s="35" t="str">
        <f t="shared" si="22"/>
        <v xml:space="preserve">Zatloukalová + </v>
      </c>
    </row>
    <row r="59" spans="1:26" x14ac:dyDescent="0.2">
      <c r="A59" s="64" t="s">
        <v>206</v>
      </c>
      <c r="B59" s="63"/>
      <c r="C59" s="50">
        <v>723874.02999999991</v>
      </c>
      <c r="D59" s="72"/>
      <c r="E59" s="72"/>
      <c r="F59" s="73"/>
      <c r="G59" s="73"/>
      <c r="H59" s="94"/>
      <c r="I59" s="61" t="s">
        <v>25</v>
      </c>
      <c r="J59" s="58" t="s">
        <v>26</v>
      </c>
      <c r="K59" s="58" t="s">
        <v>27</v>
      </c>
      <c r="L59" s="58" t="s">
        <v>28</v>
      </c>
      <c r="M59" s="58" t="s">
        <v>29</v>
      </c>
      <c r="N59" s="62" t="s">
        <v>34</v>
      </c>
      <c r="O59" s="58" t="s">
        <v>30</v>
      </c>
      <c r="P59" s="62" t="s">
        <v>35</v>
      </c>
      <c r="Q59" s="58" t="s">
        <v>31</v>
      </c>
      <c r="R59" s="58" t="s">
        <v>32</v>
      </c>
      <c r="S59" s="62" t="s">
        <v>36</v>
      </c>
      <c r="T59" s="62" t="s">
        <v>37</v>
      </c>
      <c r="U59" s="107" t="s">
        <v>255</v>
      </c>
      <c r="V59" s="108" t="s">
        <v>256</v>
      </c>
      <c r="W59" s="32" t="str">
        <f t="shared" si="20"/>
        <v/>
      </c>
      <c r="X59" s="32" t="str">
        <f t="shared" si="21"/>
        <v/>
      </c>
      <c r="Y59" s="41">
        <f t="shared" si="18"/>
        <v>723874.02999999991</v>
      </c>
      <c r="Z59" s="35" t="str">
        <f t="shared" si="22"/>
        <v xml:space="preserve">Zatloukalová + </v>
      </c>
    </row>
    <row r="60" spans="1:26" x14ac:dyDescent="0.2">
      <c r="A60" s="64" t="s">
        <v>207</v>
      </c>
      <c r="B60" s="63"/>
      <c r="C60" s="50">
        <v>1198943.43</v>
      </c>
      <c r="D60" s="72"/>
      <c r="E60" s="72"/>
      <c r="F60" s="73"/>
      <c r="G60" s="73"/>
      <c r="H60" s="94"/>
      <c r="I60" s="61" t="s">
        <v>25</v>
      </c>
      <c r="J60" s="58" t="s">
        <v>26</v>
      </c>
      <c r="K60" s="58" t="s">
        <v>27</v>
      </c>
      <c r="L60" s="58" t="s">
        <v>28</v>
      </c>
      <c r="M60" s="58" t="s">
        <v>29</v>
      </c>
      <c r="N60" s="62" t="s">
        <v>34</v>
      </c>
      <c r="O60" s="58" t="s">
        <v>30</v>
      </c>
      <c r="P60" s="62" t="s">
        <v>35</v>
      </c>
      <c r="Q60" s="58" t="s">
        <v>31</v>
      </c>
      <c r="R60" s="58" t="s">
        <v>32</v>
      </c>
      <c r="S60" s="62" t="s">
        <v>36</v>
      </c>
      <c r="T60" s="62" t="s">
        <v>37</v>
      </c>
      <c r="U60" s="107" t="s">
        <v>255</v>
      </c>
      <c r="V60" s="108" t="s">
        <v>256</v>
      </c>
      <c r="W60" s="32" t="str">
        <f t="shared" si="20"/>
        <v/>
      </c>
      <c r="X60" s="32" t="str">
        <f t="shared" si="21"/>
        <v/>
      </c>
      <c r="Y60" s="41">
        <f t="shared" si="18"/>
        <v>1198943.43</v>
      </c>
      <c r="Z60" s="35" t="str">
        <f t="shared" si="22"/>
        <v xml:space="preserve">Zatloukalová + </v>
      </c>
    </row>
    <row r="61" spans="1:26" x14ac:dyDescent="0.2">
      <c r="A61" s="64" t="s">
        <v>208</v>
      </c>
      <c r="B61" s="63"/>
      <c r="C61" s="50">
        <v>5082621.4300000006</v>
      </c>
      <c r="D61" s="72"/>
      <c r="E61" s="72"/>
      <c r="F61" s="73"/>
      <c r="G61" s="73"/>
      <c r="H61" s="94"/>
      <c r="I61" s="61" t="s">
        <v>25</v>
      </c>
      <c r="J61" s="58" t="s">
        <v>26</v>
      </c>
      <c r="K61" s="58" t="s">
        <v>27</v>
      </c>
      <c r="L61" s="58" t="s">
        <v>28</v>
      </c>
      <c r="M61" s="58" t="s">
        <v>29</v>
      </c>
      <c r="N61" s="62" t="s">
        <v>34</v>
      </c>
      <c r="O61" s="58" t="s">
        <v>30</v>
      </c>
      <c r="P61" s="62" t="s">
        <v>35</v>
      </c>
      <c r="Q61" s="58" t="s">
        <v>31</v>
      </c>
      <c r="R61" s="58" t="s">
        <v>32</v>
      </c>
      <c r="S61" s="62" t="s">
        <v>36</v>
      </c>
      <c r="T61" s="62" t="s">
        <v>37</v>
      </c>
      <c r="U61" s="107" t="s">
        <v>255</v>
      </c>
      <c r="V61" s="108" t="s">
        <v>256</v>
      </c>
      <c r="W61" s="32" t="str">
        <f t="shared" si="20"/>
        <v/>
      </c>
      <c r="X61" s="32" t="str">
        <f t="shared" si="21"/>
        <v/>
      </c>
      <c r="Y61" s="41">
        <f t="shared" si="18"/>
        <v>5082621.4300000006</v>
      </c>
      <c r="Z61" s="35" t="str">
        <f t="shared" si="22"/>
        <v xml:space="preserve">Zatloukalová + </v>
      </c>
    </row>
    <row r="62" spans="1:26" x14ac:dyDescent="0.2">
      <c r="A62" s="64" t="s">
        <v>209</v>
      </c>
      <c r="B62" s="63"/>
      <c r="C62" s="50">
        <v>7889333.9000000004</v>
      </c>
      <c r="D62" s="72"/>
      <c r="E62" s="72"/>
      <c r="F62" s="73"/>
      <c r="G62" s="73"/>
      <c r="H62" s="94"/>
      <c r="I62" s="61" t="s">
        <v>25</v>
      </c>
      <c r="J62" s="58" t="s">
        <v>26</v>
      </c>
      <c r="K62" s="58" t="s">
        <v>27</v>
      </c>
      <c r="L62" s="58" t="s">
        <v>28</v>
      </c>
      <c r="M62" s="58" t="s">
        <v>29</v>
      </c>
      <c r="N62" s="62" t="s">
        <v>34</v>
      </c>
      <c r="O62" s="58" t="s">
        <v>30</v>
      </c>
      <c r="P62" s="62" t="s">
        <v>35</v>
      </c>
      <c r="Q62" s="58" t="s">
        <v>31</v>
      </c>
      <c r="R62" s="58" t="s">
        <v>32</v>
      </c>
      <c r="S62" s="62" t="s">
        <v>36</v>
      </c>
      <c r="T62" s="62" t="s">
        <v>37</v>
      </c>
      <c r="U62" s="107" t="s">
        <v>255</v>
      </c>
      <c r="V62" s="108" t="s">
        <v>256</v>
      </c>
      <c r="W62" s="32" t="str">
        <f t="shared" si="20"/>
        <v/>
      </c>
      <c r="X62" s="32" t="str">
        <f t="shared" si="21"/>
        <v/>
      </c>
      <c r="Y62" s="41">
        <f t="shared" si="18"/>
        <v>7889333.9000000004</v>
      </c>
      <c r="Z62" s="35" t="str">
        <f t="shared" si="22"/>
        <v xml:space="preserve">Zatloukalová + </v>
      </c>
    </row>
    <row r="63" spans="1:26" x14ac:dyDescent="0.2">
      <c r="A63" s="64" t="s">
        <v>210</v>
      </c>
      <c r="B63" s="63"/>
      <c r="C63" s="50">
        <v>187361.97</v>
      </c>
      <c r="D63" s="72"/>
      <c r="E63" s="72"/>
      <c r="F63" s="73"/>
      <c r="G63" s="73"/>
      <c r="H63" s="94"/>
      <c r="I63" s="61" t="s">
        <v>25</v>
      </c>
      <c r="J63" s="58" t="s">
        <v>26</v>
      </c>
      <c r="K63" s="58" t="s">
        <v>27</v>
      </c>
      <c r="L63" s="58" t="s">
        <v>28</v>
      </c>
      <c r="M63" s="58" t="s">
        <v>29</v>
      </c>
      <c r="N63" s="62" t="s">
        <v>34</v>
      </c>
      <c r="O63" s="58" t="s">
        <v>30</v>
      </c>
      <c r="P63" s="62" t="s">
        <v>35</v>
      </c>
      <c r="Q63" s="58" t="s">
        <v>31</v>
      </c>
      <c r="R63" s="58" t="s">
        <v>32</v>
      </c>
      <c r="S63" s="62" t="s">
        <v>36</v>
      </c>
      <c r="T63" s="62" t="s">
        <v>37</v>
      </c>
      <c r="U63" s="107" t="s">
        <v>255</v>
      </c>
      <c r="V63" s="108" t="s">
        <v>256</v>
      </c>
      <c r="W63" s="32" t="str">
        <f t="shared" si="20"/>
        <v/>
      </c>
      <c r="X63" s="32" t="str">
        <f t="shared" si="21"/>
        <v/>
      </c>
      <c r="Y63" s="41">
        <f t="shared" si="18"/>
        <v>187361.97</v>
      </c>
      <c r="Z63" s="35" t="str">
        <f t="shared" si="22"/>
        <v xml:space="preserve">Zatloukalová + </v>
      </c>
    </row>
    <row r="64" spans="1:26" x14ac:dyDescent="0.2">
      <c r="A64" s="64" t="s">
        <v>211</v>
      </c>
      <c r="B64" s="63"/>
      <c r="C64" s="50">
        <v>2486708.0699999998</v>
      </c>
      <c r="D64" s="72"/>
      <c r="E64" s="72"/>
      <c r="F64" s="73"/>
      <c r="G64" s="73"/>
      <c r="H64" s="94"/>
      <c r="I64" s="61" t="s">
        <v>25</v>
      </c>
      <c r="J64" s="58" t="s">
        <v>26</v>
      </c>
      <c r="K64" s="58" t="s">
        <v>27</v>
      </c>
      <c r="L64" s="58" t="s">
        <v>28</v>
      </c>
      <c r="M64" s="58" t="s">
        <v>29</v>
      </c>
      <c r="N64" s="62" t="s">
        <v>34</v>
      </c>
      <c r="O64" s="58" t="s">
        <v>30</v>
      </c>
      <c r="P64" s="62" t="s">
        <v>35</v>
      </c>
      <c r="Q64" s="58" t="s">
        <v>31</v>
      </c>
      <c r="R64" s="58" t="s">
        <v>32</v>
      </c>
      <c r="S64" s="62" t="s">
        <v>36</v>
      </c>
      <c r="T64" s="62" t="s">
        <v>37</v>
      </c>
      <c r="U64" s="107" t="s">
        <v>255</v>
      </c>
      <c r="V64" s="108" t="s">
        <v>256</v>
      </c>
      <c r="W64" s="32" t="str">
        <f t="shared" si="20"/>
        <v/>
      </c>
      <c r="X64" s="32" t="str">
        <f t="shared" si="21"/>
        <v/>
      </c>
      <c r="Y64" s="41">
        <f t="shared" si="18"/>
        <v>2486708.0699999998</v>
      </c>
      <c r="Z64" s="35" t="str">
        <f t="shared" si="22"/>
        <v xml:space="preserve">Zatloukalová + </v>
      </c>
    </row>
    <row r="65" spans="1:26" x14ac:dyDescent="0.2">
      <c r="A65" s="64" t="s">
        <v>212</v>
      </c>
      <c r="B65" s="63"/>
      <c r="C65" s="50">
        <v>7116349.25</v>
      </c>
      <c r="D65" s="72"/>
      <c r="E65" s="72"/>
      <c r="F65" s="73"/>
      <c r="G65" s="73"/>
      <c r="H65" s="94"/>
      <c r="I65" s="61" t="s">
        <v>25</v>
      </c>
      <c r="J65" s="58" t="s">
        <v>26</v>
      </c>
      <c r="K65" s="58" t="s">
        <v>27</v>
      </c>
      <c r="L65" s="58" t="s">
        <v>28</v>
      </c>
      <c r="M65" s="58" t="s">
        <v>29</v>
      </c>
      <c r="N65" s="62" t="s">
        <v>34</v>
      </c>
      <c r="O65" s="58" t="s">
        <v>30</v>
      </c>
      <c r="P65" s="62" t="s">
        <v>35</v>
      </c>
      <c r="Q65" s="58" t="s">
        <v>31</v>
      </c>
      <c r="R65" s="58" t="s">
        <v>32</v>
      </c>
      <c r="S65" s="62" t="s">
        <v>36</v>
      </c>
      <c r="T65" s="62" t="s">
        <v>37</v>
      </c>
      <c r="U65" s="107" t="s">
        <v>255</v>
      </c>
      <c r="V65" s="108" t="s">
        <v>256</v>
      </c>
      <c r="W65" s="32" t="str">
        <f t="shared" si="20"/>
        <v/>
      </c>
      <c r="X65" s="32" t="str">
        <f t="shared" si="21"/>
        <v/>
      </c>
      <c r="Y65" s="41">
        <f t="shared" si="18"/>
        <v>7116349.25</v>
      </c>
      <c r="Z65" s="35" t="str">
        <f t="shared" si="22"/>
        <v xml:space="preserve">Zatloukalová + </v>
      </c>
    </row>
    <row r="66" spans="1:26" x14ac:dyDescent="0.2">
      <c r="A66" s="64" t="s">
        <v>213</v>
      </c>
      <c r="B66" s="63"/>
      <c r="C66" s="50">
        <v>506907.49</v>
      </c>
      <c r="D66" s="72"/>
      <c r="E66" s="72"/>
      <c r="F66" s="73"/>
      <c r="G66" s="73"/>
      <c r="H66" s="94"/>
      <c r="I66" s="61" t="s">
        <v>25</v>
      </c>
      <c r="J66" s="58" t="s">
        <v>26</v>
      </c>
      <c r="K66" s="58" t="s">
        <v>27</v>
      </c>
      <c r="L66" s="58" t="s">
        <v>28</v>
      </c>
      <c r="M66" s="58" t="s">
        <v>29</v>
      </c>
      <c r="N66" s="62" t="s">
        <v>34</v>
      </c>
      <c r="O66" s="58" t="s">
        <v>30</v>
      </c>
      <c r="P66" s="62" t="s">
        <v>35</v>
      </c>
      <c r="Q66" s="58" t="s">
        <v>31</v>
      </c>
      <c r="R66" s="58" t="s">
        <v>32</v>
      </c>
      <c r="S66" s="62" t="s">
        <v>36</v>
      </c>
      <c r="T66" s="62" t="s">
        <v>37</v>
      </c>
      <c r="U66" s="105" t="s">
        <v>248</v>
      </c>
      <c r="V66" s="108" t="s">
        <v>244</v>
      </c>
      <c r="W66" s="32" t="str">
        <f t="shared" si="20"/>
        <v/>
      </c>
      <c r="X66" s="32" t="str">
        <f t="shared" si="21"/>
        <v/>
      </c>
      <c r="Y66" s="41">
        <f t="shared" si="18"/>
        <v>506907.49</v>
      </c>
      <c r="Z66" s="35" t="str">
        <f t="shared" si="22"/>
        <v>Reifová</v>
      </c>
    </row>
    <row r="67" spans="1:26" x14ac:dyDescent="0.2">
      <c r="A67" s="64" t="s">
        <v>214</v>
      </c>
      <c r="B67" s="63"/>
      <c r="C67" s="50">
        <v>286918.46999999997</v>
      </c>
      <c r="D67" s="72"/>
      <c r="E67" s="72"/>
      <c r="F67" s="73"/>
      <c r="G67" s="73"/>
      <c r="H67" s="94"/>
      <c r="I67" s="61" t="s">
        <v>25</v>
      </c>
      <c r="J67" s="58" t="s">
        <v>26</v>
      </c>
      <c r="K67" s="58" t="s">
        <v>27</v>
      </c>
      <c r="L67" s="58" t="s">
        <v>28</v>
      </c>
      <c r="M67" s="58" t="s">
        <v>29</v>
      </c>
      <c r="N67" s="62" t="s">
        <v>34</v>
      </c>
      <c r="O67" s="58" t="s">
        <v>30</v>
      </c>
      <c r="P67" s="62" t="s">
        <v>35</v>
      </c>
      <c r="Q67" s="58" t="s">
        <v>31</v>
      </c>
      <c r="R67" s="58" t="s">
        <v>32</v>
      </c>
      <c r="S67" s="62" t="s">
        <v>36</v>
      </c>
      <c r="T67" s="62" t="s">
        <v>37</v>
      </c>
      <c r="U67" s="105" t="s">
        <v>247</v>
      </c>
      <c r="V67" s="102" t="s">
        <v>245</v>
      </c>
      <c r="W67" s="32" t="str">
        <f t="shared" si="20"/>
        <v/>
      </c>
      <c r="X67" s="32" t="str">
        <f t="shared" si="21"/>
        <v/>
      </c>
      <c r="Y67" s="41">
        <f t="shared" si="18"/>
        <v>286918.46999999997</v>
      </c>
      <c r="Z67" s="35" t="str">
        <f t="shared" si="22"/>
        <v>Applová, Šmelková</v>
      </c>
    </row>
    <row r="68" spans="1:26" x14ac:dyDescent="0.2">
      <c r="A68" s="64" t="s">
        <v>215</v>
      </c>
      <c r="B68" s="63"/>
      <c r="C68" s="50">
        <v>280200.24</v>
      </c>
      <c r="D68" s="72"/>
      <c r="E68" s="72"/>
      <c r="F68" s="73"/>
      <c r="G68" s="73"/>
      <c r="H68" s="94"/>
      <c r="I68" s="61" t="s">
        <v>25</v>
      </c>
      <c r="J68" s="58" t="s">
        <v>26</v>
      </c>
      <c r="K68" s="58" t="s">
        <v>27</v>
      </c>
      <c r="L68" s="58" t="s">
        <v>28</v>
      </c>
      <c r="M68" s="58" t="s">
        <v>29</v>
      </c>
      <c r="N68" s="62" t="s">
        <v>34</v>
      </c>
      <c r="O68" s="58" t="s">
        <v>30</v>
      </c>
      <c r="P68" s="62" t="s">
        <v>35</v>
      </c>
      <c r="Q68" s="58" t="s">
        <v>31</v>
      </c>
      <c r="R68" s="58" t="s">
        <v>32</v>
      </c>
      <c r="S68" s="62" t="s">
        <v>36</v>
      </c>
      <c r="T68" s="62" t="s">
        <v>37</v>
      </c>
      <c r="U68" s="105" t="s">
        <v>247</v>
      </c>
      <c r="V68" s="102" t="s">
        <v>245</v>
      </c>
      <c r="W68" s="32" t="str">
        <f t="shared" si="20"/>
        <v/>
      </c>
      <c r="X68" s="32" t="str">
        <f t="shared" si="21"/>
        <v/>
      </c>
      <c r="Y68" s="41">
        <f t="shared" si="18"/>
        <v>280200.24</v>
      </c>
      <c r="Z68" s="35" t="str">
        <f t="shared" si="22"/>
        <v>Applová, Šmelková</v>
      </c>
    </row>
    <row r="69" spans="1:26" x14ac:dyDescent="0.2">
      <c r="A69" s="68" t="s">
        <v>216</v>
      </c>
      <c r="B69" s="69"/>
      <c r="C69" s="21">
        <v>55646.14</v>
      </c>
      <c r="D69" s="74"/>
      <c r="E69" s="74"/>
      <c r="F69" s="75"/>
      <c r="G69" s="75"/>
      <c r="H69" s="95"/>
      <c r="I69" s="70" t="s">
        <v>25</v>
      </c>
      <c r="J69" s="59" t="s">
        <v>26</v>
      </c>
      <c r="K69" s="59" t="s">
        <v>27</v>
      </c>
      <c r="L69" s="59" t="s">
        <v>28</v>
      </c>
      <c r="M69" s="59" t="s">
        <v>29</v>
      </c>
      <c r="N69" s="71" t="s">
        <v>34</v>
      </c>
      <c r="O69" s="59" t="s">
        <v>30</v>
      </c>
      <c r="P69" s="71" t="s">
        <v>35</v>
      </c>
      <c r="Q69" s="59" t="s">
        <v>31</v>
      </c>
      <c r="R69" s="59" t="s">
        <v>32</v>
      </c>
      <c r="S69" s="71" t="s">
        <v>36</v>
      </c>
      <c r="T69" s="71" t="s">
        <v>37</v>
      </c>
      <c r="U69" s="106" t="s">
        <v>247</v>
      </c>
      <c r="V69" s="102" t="s">
        <v>245</v>
      </c>
      <c r="W69" s="32" t="str">
        <f t="shared" si="20"/>
        <v/>
      </c>
      <c r="X69" s="32" t="str">
        <f t="shared" si="21"/>
        <v/>
      </c>
      <c r="Y69" s="41">
        <f t="shared" si="18"/>
        <v>55646.14</v>
      </c>
      <c r="Z69" s="35" t="str">
        <f t="shared" si="22"/>
        <v>Applová, Šmelková</v>
      </c>
    </row>
    <row r="70" spans="1:26" x14ac:dyDescent="0.2">
      <c r="A70" s="4" t="s">
        <v>5</v>
      </c>
      <c r="C70" s="17">
        <f>SUM(C45:C69)</f>
        <v>99869052.75999999</v>
      </c>
      <c r="U70" s="17">
        <f>SUM(U45:U69)</f>
        <v>0</v>
      </c>
      <c r="W70" s="33" t="str">
        <f t="shared" ref="W70" si="23">IF(AND(A70="celkem ks:",B70&gt;0,C70="vzorek ks:"),B70,"")</f>
        <v/>
      </c>
      <c r="X70" s="33" t="str">
        <f t="shared" ref="X70" si="24">IF(AND(A70="celkem ks:",B70&gt;0,C70="vzorek ks:",U70&gt;0),U70,"")</f>
        <v/>
      </c>
      <c r="Y70" s="35" t="str">
        <f t="shared" si="18"/>
        <v/>
      </c>
      <c r="Z70" s="35" t="str">
        <f t="shared" si="19"/>
        <v/>
      </c>
    </row>
  </sheetData>
  <sheetProtection formatColumns="0" formatRows="0" insertColumns="0" insertRows="0" deleteColumns="0" deleteRows="0"/>
  <mergeCells count="13">
    <mergeCell ref="W3:Y3"/>
    <mergeCell ref="A4:A5"/>
    <mergeCell ref="B4:B5"/>
    <mergeCell ref="C4:C5"/>
    <mergeCell ref="U4:U5"/>
    <mergeCell ref="V4:V5"/>
    <mergeCell ref="D4:D5"/>
    <mergeCell ref="E4:E5"/>
    <mergeCell ref="F4:F5"/>
    <mergeCell ref="G4:G5"/>
    <mergeCell ref="D3:E3"/>
    <mergeCell ref="H4:H5"/>
    <mergeCell ref="I4:T5"/>
  </mergeCells>
  <dataValidations count="1">
    <dataValidation type="list" allowBlank="1" showInputMessage="1" showErrorMessage="1" sqref="H7:H37 H45:H69 H41" xr:uid="{33C5EAB0-794A-40C4-B148-ED3F54EE9F06}">
      <formula1>$AB$1:$AB$5</formula1>
    </dataValidation>
  </dataValidations>
  <pageMargins left="0.59055118110236227" right="0.19685039370078741" top="0.39370078740157483" bottom="0.39370078740157483" header="0.51181102362204722" footer="0.19685039370078741"/>
  <pageSetup paperSize="9" scale="45" orientation="landscape" r:id="rId1"/>
  <headerFooter alignWithMargins="0">
    <oddHeader>&amp;R60x</oddHeader>
    <oddFooter>&amp;C&amp;P&amp;R© FIZA, a.s., 2024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BE01F-1D4F-4EC5-A33F-0B497BBFCEF4}">
  <sheetPr>
    <pageSetUpPr fitToPage="1"/>
  </sheetPr>
  <dimension ref="A1:AB33"/>
  <sheetViews>
    <sheetView zoomScaleNormal="100" zoomScalePageLayoutView="75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U16" sqref="U16"/>
    </sheetView>
  </sheetViews>
  <sheetFormatPr defaultColWidth="9.28515625" defaultRowHeight="12.75" x14ac:dyDescent="0.2"/>
  <cols>
    <col min="1" max="1" width="20.42578125" style="4" customWidth="1"/>
    <col min="2" max="2" width="11.7109375" style="6" customWidth="1"/>
    <col min="3" max="3" width="15.5703125" style="17" customWidth="1"/>
    <col min="4" max="4" width="11.140625" style="54" customWidth="1"/>
    <col min="5" max="5" width="12.140625" style="54" customWidth="1"/>
    <col min="6" max="6" width="12.42578125" style="54" customWidth="1"/>
    <col min="7" max="7" width="12.28515625" style="54" customWidth="1"/>
    <col min="8" max="8" width="10.140625" style="54" customWidth="1"/>
    <col min="9" max="9" width="4.7109375" style="54" customWidth="1"/>
    <col min="10" max="20" width="4.85546875" style="54" customWidth="1"/>
    <col min="21" max="21" width="15.5703125" style="17" customWidth="1"/>
    <col min="22" max="22" width="39.7109375" style="18" customWidth="1"/>
    <col min="23" max="24" width="15.7109375" style="33" customWidth="1"/>
    <col min="25" max="26" width="15.7109375" style="35" customWidth="1"/>
    <col min="27" max="16384" width="9.28515625" style="6"/>
  </cols>
  <sheetData>
    <row r="1" spans="1:28" ht="21" customHeight="1" x14ac:dyDescent="0.2">
      <c r="A1" s="89" t="str">
        <f>'sklady (A)'!A1</f>
        <v>Období 1 - 12/2023</v>
      </c>
      <c r="B1" s="82"/>
      <c r="C1" s="82"/>
      <c r="D1" s="52"/>
      <c r="E1" s="52"/>
      <c r="F1" s="52"/>
      <c r="G1" s="52"/>
      <c r="H1" s="52"/>
      <c r="I1" s="83"/>
      <c r="J1" s="87" t="s">
        <v>45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5"/>
      <c r="V1" s="55"/>
      <c r="W1" s="25"/>
      <c r="X1" s="25"/>
      <c r="Y1" s="34"/>
      <c r="AA1" s="5"/>
      <c r="AB1" s="65">
        <v>0.21</v>
      </c>
    </row>
    <row r="2" spans="1:28" ht="18.75" customHeight="1" thickBot="1" x14ac:dyDescent="0.25">
      <c r="A2" s="7" t="s">
        <v>10</v>
      </c>
      <c r="B2" s="81" t="str">
        <f>'sklady (A)'!B2</f>
        <v>Fakultní nemocnice Olomouc</v>
      </c>
      <c r="C2" s="81"/>
      <c r="D2" s="56"/>
      <c r="E2" s="56"/>
      <c r="F2" s="56"/>
      <c r="G2" s="56"/>
      <c r="H2" s="56"/>
      <c r="I2" s="84"/>
      <c r="J2" s="87" t="s">
        <v>46</v>
      </c>
      <c r="K2" s="56"/>
      <c r="L2" s="56"/>
      <c r="M2" s="56"/>
      <c r="N2" s="56"/>
      <c r="O2" s="56"/>
      <c r="P2" s="56"/>
      <c r="Q2" s="56"/>
      <c r="R2" s="56"/>
      <c r="S2" s="56"/>
      <c r="T2" s="56"/>
      <c r="U2" s="8"/>
      <c r="V2" s="23"/>
      <c r="W2" s="26"/>
      <c r="X2" s="26"/>
      <c r="Y2" s="36"/>
      <c r="AA2" s="5"/>
      <c r="AB2" s="65">
        <v>0.15</v>
      </c>
    </row>
    <row r="3" spans="1:28" ht="21.75" customHeight="1" thickTop="1" thickBot="1" x14ac:dyDescent="0.25">
      <c r="C3" s="8" t="s">
        <v>2</v>
      </c>
      <c r="D3" s="125"/>
      <c r="E3" s="125"/>
      <c r="I3" s="85"/>
      <c r="J3" s="86" t="s">
        <v>47</v>
      </c>
      <c r="U3" s="53"/>
      <c r="V3" s="9"/>
      <c r="W3" s="114" t="s">
        <v>16</v>
      </c>
      <c r="X3" s="115"/>
      <c r="Y3" s="116"/>
      <c r="Z3" s="37">
        <f>COUNT(Z7:Z1938)</f>
        <v>0</v>
      </c>
      <c r="AA3" s="5"/>
      <c r="AB3" s="65">
        <v>0.1</v>
      </c>
    </row>
    <row r="4" spans="1:28" s="3" customFormat="1" ht="36.75" customHeight="1" thickTop="1" thickBot="1" x14ac:dyDescent="0.25">
      <c r="A4" s="117" t="s">
        <v>18</v>
      </c>
      <c r="B4" s="119" t="s">
        <v>19</v>
      </c>
      <c r="C4" s="121" t="s">
        <v>6</v>
      </c>
      <c r="D4" s="121" t="s">
        <v>20</v>
      </c>
      <c r="E4" s="121" t="s">
        <v>33</v>
      </c>
      <c r="F4" s="121" t="s">
        <v>21</v>
      </c>
      <c r="G4" s="121" t="s">
        <v>22</v>
      </c>
      <c r="H4" s="121" t="s">
        <v>23</v>
      </c>
      <c r="I4" s="127" t="s">
        <v>24</v>
      </c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9"/>
      <c r="U4" s="121" t="s">
        <v>7</v>
      </c>
      <c r="V4" s="123" t="s">
        <v>48</v>
      </c>
      <c r="W4" s="27" t="s">
        <v>12</v>
      </c>
      <c r="X4" s="28" t="s">
        <v>11</v>
      </c>
      <c r="Y4" s="38" t="s">
        <v>13</v>
      </c>
      <c r="Z4" s="1" t="s">
        <v>14</v>
      </c>
      <c r="AA4" s="2"/>
      <c r="AB4" s="66" t="s">
        <v>39</v>
      </c>
    </row>
    <row r="5" spans="1:28" ht="18" customHeight="1" thickTop="1" thickBot="1" x14ac:dyDescent="0.25">
      <c r="A5" s="118"/>
      <c r="B5" s="120"/>
      <c r="C5" s="122"/>
      <c r="D5" s="126"/>
      <c r="E5" s="126"/>
      <c r="F5" s="126"/>
      <c r="G5" s="126"/>
      <c r="H5" s="126"/>
      <c r="I5" s="130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2"/>
      <c r="U5" s="120"/>
      <c r="V5" s="124"/>
      <c r="W5" s="29">
        <f>SUM(W6:W1938)</f>
        <v>14997</v>
      </c>
      <c r="X5" s="30">
        <f>D6+D12+D16</f>
        <v>20</v>
      </c>
      <c r="Y5" s="39">
        <f>SUM(Y6:Y1938)</f>
        <v>189319151.28000003</v>
      </c>
      <c r="Z5" s="39">
        <f>SUM(Z6:Z1938)</f>
        <v>0</v>
      </c>
      <c r="AA5" s="5"/>
      <c r="AB5" s="66" t="s">
        <v>38</v>
      </c>
    </row>
    <row r="6" spans="1:28" ht="48" customHeight="1" thickTop="1" x14ac:dyDescent="0.2">
      <c r="A6" s="11" t="s">
        <v>4</v>
      </c>
      <c r="B6" s="96">
        <v>269</v>
      </c>
      <c r="C6" s="13" t="s">
        <v>3</v>
      </c>
      <c r="D6" s="96">
        <v>3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104" t="s">
        <v>262</v>
      </c>
      <c r="V6" s="51" t="s">
        <v>217</v>
      </c>
      <c r="W6" s="31">
        <f>IF(AND(A6="celkem ks:",B6&gt;0,C6="vzorek ks:"),B6,"")</f>
        <v>269</v>
      </c>
      <c r="X6" s="31">
        <f>D6</f>
        <v>3</v>
      </c>
      <c r="Y6" s="40" t="str">
        <f t="shared" ref="Y6:Y33" si="0">IF(OR(C6="",C6&lt;=0,A6="Suma:",A6="celkem ks:"),"",C6)</f>
        <v/>
      </c>
      <c r="Z6" s="40" t="str">
        <f t="shared" ref="Z6:Z33" si="1">IF(OR(U6="",U6&lt;=0,A6="Suma:",A6="celkem ks:"),"",U6)</f>
        <v/>
      </c>
      <c r="AA6" s="5"/>
    </row>
    <row r="7" spans="1:28" x14ac:dyDescent="0.2">
      <c r="A7" s="64" t="s">
        <v>220</v>
      </c>
      <c r="B7" s="63"/>
      <c r="C7" s="50">
        <v>5180</v>
      </c>
      <c r="D7" s="72"/>
      <c r="E7" s="72"/>
      <c r="F7" s="73"/>
      <c r="G7" s="73"/>
      <c r="H7" s="94"/>
      <c r="I7" s="61" t="s">
        <v>25</v>
      </c>
      <c r="J7" s="58" t="s">
        <v>26</v>
      </c>
      <c r="K7" s="58" t="s">
        <v>27</v>
      </c>
      <c r="L7" s="58" t="s">
        <v>28</v>
      </c>
      <c r="M7" s="58" t="s">
        <v>29</v>
      </c>
      <c r="N7" s="90" t="s">
        <v>34</v>
      </c>
      <c r="O7" s="78" t="s">
        <v>30</v>
      </c>
      <c r="P7" s="90" t="s">
        <v>35</v>
      </c>
      <c r="Q7" s="58" t="s">
        <v>31</v>
      </c>
      <c r="R7" s="58" t="s">
        <v>32</v>
      </c>
      <c r="S7" s="62" t="s">
        <v>36</v>
      </c>
      <c r="T7" s="62" t="s">
        <v>37</v>
      </c>
      <c r="U7" s="105" t="s">
        <v>254</v>
      </c>
      <c r="V7" s="103" t="s">
        <v>245</v>
      </c>
      <c r="W7" s="32" t="str">
        <f t="shared" ref="W7:W9" si="2">IF(AND(A7="celkem ks:",B7&gt;0,C7="vzorek ks:"),B7,"")</f>
        <v/>
      </c>
      <c r="X7" s="32" t="str">
        <f t="shared" ref="X7:X33" si="3">IF(AND(A7="celkem ks:",B7&gt;0,C7="vzorek ks:",U7&gt;0),U7,"")</f>
        <v/>
      </c>
      <c r="Y7" s="41">
        <f t="shared" si="0"/>
        <v>5180</v>
      </c>
      <c r="Z7" s="35" t="str">
        <f t="shared" si="1"/>
        <v>Schwarzová</v>
      </c>
    </row>
    <row r="8" spans="1:28" x14ac:dyDescent="0.2">
      <c r="A8" s="64" t="s">
        <v>221</v>
      </c>
      <c r="B8" s="63"/>
      <c r="C8" s="50">
        <v>5299659</v>
      </c>
      <c r="D8" s="72"/>
      <c r="E8" s="72"/>
      <c r="F8" s="73"/>
      <c r="G8" s="73"/>
      <c r="H8" s="94"/>
      <c r="I8" s="61" t="s">
        <v>25</v>
      </c>
      <c r="J8" s="58" t="s">
        <v>26</v>
      </c>
      <c r="K8" s="58" t="s">
        <v>27</v>
      </c>
      <c r="L8" s="58" t="s">
        <v>28</v>
      </c>
      <c r="M8" s="58" t="s">
        <v>29</v>
      </c>
      <c r="N8" s="90" t="s">
        <v>34</v>
      </c>
      <c r="O8" s="78" t="s">
        <v>30</v>
      </c>
      <c r="P8" s="90" t="s">
        <v>35</v>
      </c>
      <c r="Q8" s="58" t="s">
        <v>31</v>
      </c>
      <c r="R8" s="58" t="s">
        <v>32</v>
      </c>
      <c r="S8" s="62" t="s">
        <v>36</v>
      </c>
      <c r="T8" s="62" t="s">
        <v>37</v>
      </c>
      <c r="U8" s="105" t="s">
        <v>254</v>
      </c>
      <c r="V8" s="103" t="s">
        <v>245</v>
      </c>
      <c r="W8" s="32" t="str">
        <f t="shared" si="2"/>
        <v/>
      </c>
      <c r="X8" s="32" t="str">
        <f t="shared" si="3"/>
        <v/>
      </c>
      <c r="Y8" s="41">
        <f t="shared" si="0"/>
        <v>5299659</v>
      </c>
      <c r="Z8" s="35" t="str">
        <f t="shared" si="1"/>
        <v>Schwarzová</v>
      </c>
    </row>
    <row r="9" spans="1:28" x14ac:dyDescent="0.2">
      <c r="A9" s="68" t="s">
        <v>222</v>
      </c>
      <c r="B9" s="69"/>
      <c r="C9" s="21">
        <v>3004362</v>
      </c>
      <c r="D9" s="74"/>
      <c r="E9" s="74"/>
      <c r="F9" s="75"/>
      <c r="G9" s="75"/>
      <c r="H9" s="95"/>
      <c r="I9" s="70" t="s">
        <v>25</v>
      </c>
      <c r="J9" s="59" t="s">
        <v>26</v>
      </c>
      <c r="K9" s="59" t="s">
        <v>27</v>
      </c>
      <c r="L9" s="59" t="s">
        <v>28</v>
      </c>
      <c r="M9" s="59" t="s">
        <v>29</v>
      </c>
      <c r="N9" s="91" t="s">
        <v>34</v>
      </c>
      <c r="O9" s="79" t="s">
        <v>30</v>
      </c>
      <c r="P9" s="91" t="s">
        <v>35</v>
      </c>
      <c r="Q9" s="59" t="s">
        <v>31</v>
      </c>
      <c r="R9" s="59" t="s">
        <v>32</v>
      </c>
      <c r="S9" s="71" t="s">
        <v>36</v>
      </c>
      <c r="T9" s="71" t="s">
        <v>37</v>
      </c>
      <c r="U9" s="106" t="s">
        <v>254</v>
      </c>
      <c r="V9" s="103" t="s">
        <v>245</v>
      </c>
      <c r="W9" s="32" t="str">
        <f t="shared" si="2"/>
        <v/>
      </c>
      <c r="X9" s="32" t="str">
        <f t="shared" si="3"/>
        <v/>
      </c>
      <c r="Y9" s="41">
        <f t="shared" si="0"/>
        <v>3004362</v>
      </c>
      <c r="Z9" s="35" t="str">
        <f t="shared" si="1"/>
        <v>Schwarzová</v>
      </c>
    </row>
    <row r="10" spans="1:28" x14ac:dyDescent="0.2">
      <c r="A10" s="4" t="s">
        <v>5</v>
      </c>
      <c r="C10" s="17">
        <f>SUM(C7:C9)</f>
        <v>8309201</v>
      </c>
      <c r="U10" s="17">
        <f>SUM(U7:U9)</f>
        <v>0</v>
      </c>
      <c r="W10" s="33" t="str">
        <f>IF(AND(A10="celkem ks:",B10&gt;0,C10="vzorek ks:"),B10,"")</f>
        <v/>
      </c>
      <c r="X10" s="33" t="str">
        <f t="shared" si="3"/>
        <v/>
      </c>
      <c r="Y10" s="35" t="str">
        <f t="shared" si="0"/>
        <v/>
      </c>
      <c r="Z10" s="35" t="str">
        <f t="shared" si="1"/>
        <v/>
      </c>
    </row>
    <row r="11" spans="1:28" x14ac:dyDescent="0.2">
      <c r="W11" s="33" t="str">
        <f>IF(AND(A11="celkem ks:",B11&gt;0,C11="vzorek ks:"),B11,"")</f>
        <v/>
      </c>
      <c r="X11" s="33" t="str">
        <f t="shared" si="3"/>
        <v/>
      </c>
      <c r="Y11" s="35" t="str">
        <f t="shared" si="0"/>
        <v/>
      </c>
      <c r="Z11" s="35" t="str">
        <f t="shared" si="1"/>
        <v/>
      </c>
    </row>
    <row r="12" spans="1:28" ht="54.75" customHeight="1" x14ac:dyDescent="0.2">
      <c r="A12" s="45" t="s">
        <v>4</v>
      </c>
      <c r="B12" s="93">
        <v>298</v>
      </c>
      <c r="C12" s="47" t="s">
        <v>3</v>
      </c>
      <c r="D12" s="93">
        <v>1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04" t="s">
        <v>262</v>
      </c>
      <c r="V12" s="51" t="s">
        <v>218</v>
      </c>
      <c r="W12" s="31">
        <f>IF(AND(A12="celkem ks:",B12&gt;0,C12="vzorek ks:"),B12,"")</f>
        <v>298</v>
      </c>
      <c r="X12" s="31">
        <f>D12</f>
        <v>1</v>
      </c>
      <c r="Y12" s="40" t="str">
        <f t="shared" si="0"/>
        <v/>
      </c>
      <c r="Z12" s="40" t="str">
        <f t="shared" si="1"/>
        <v/>
      </c>
      <c r="AA12" s="5"/>
    </row>
    <row r="13" spans="1:28" x14ac:dyDescent="0.2">
      <c r="A13" s="68" t="s">
        <v>223</v>
      </c>
      <c r="B13" s="69"/>
      <c r="C13" s="21">
        <v>10407</v>
      </c>
      <c r="D13" s="74"/>
      <c r="E13" s="74"/>
      <c r="F13" s="75"/>
      <c r="G13" s="75"/>
      <c r="H13" s="95"/>
      <c r="I13" s="70" t="s">
        <v>25</v>
      </c>
      <c r="J13" s="59" t="s">
        <v>26</v>
      </c>
      <c r="K13" s="59" t="s">
        <v>27</v>
      </c>
      <c r="L13" s="59" t="s">
        <v>28</v>
      </c>
      <c r="M13" s="79" t="s">
        <v>29</v>
      </c>
      <c r="N13" s="91" t="s">
        <v>34</v>
      </c>
      <c r="O13" s="79" t="s">
        <v>30</v>
      </c>
      <c r="P13" s="91" t="s">
        <v>35</v>
      </c>
      <c r="Q13" s="59" t="s">
        <v>31</v>
      </c>
      <c r="R13" s="59" t="s">
        <v>32</v>
      </c>
      <c r="S13" s="71" t="s">
        <v>36</v>
      </c>
      <c r="T13" s="71" t="s">
        <v>37</v>
      </c>
      <c r="U13" s="106" t="s">
        <v>248</v>
      </c>
      <c r="V13" s="103" t="s">
        <v>244</v>
      </c>
      <c r="W13" s="32" t="str">
        <f t="shared" ref="W13:W15" si="4">IF(AND(A13="celkem ks:",B13&gt;0,C13="vzorek ks:"),B13,"")</f>
        <v/>
      </c>
      <c r="X13" s="32" t="str">
        <f t="shared" si="3"/>
        <v/>
      </c>
      <c r="Y13" s="41">
        <f t="shared" si="0"/>
        <v>10407</v>
      </c>
      <c r="Z13" s="35" t="str">
        <f t="shared" si="1"/>
        <v>Reifová</v>
      </c>
    </row>
    <row r="14" spans="1:28" x14ac:dyDescent="0.2">
      <c r="A14" s="4" t="s">
        <v>5</v>
      </c>
      <c r="C14" s="17">
        <f>SUM(C13:C13)</f>
        <v>10407</v>
      </c>
      <c r="U14" s="17">
        <f>SUM(U13:U13)</f>
        <v>0</v>
      </c>
      <c r="W14" s="33" t="str">
        <f t="shared" si="4"/>
        <v/>
      </c>
      <c r="X14" s="33" t="str">
        <f t="shared" si="3"/>
        <v/>
      </c>
      <c r="Y14" s="35" t="str">
        <f t="shared" si="0"/>
        <v/>
      </c>
      <c r="Z14" s="35" t="str">
        <f t="shared" si="1"/>
        <v/>
      </c>
    </row>
    <row r="15" spans="1:28" x14ac:dyDescent="0.2">
      <c r="W15" s="33" t="str">
        <f t="shared" si="4"/>
        <v/>
      </c>
      <c r="X15" s="33" t="str">
        <f t="shared" si="3"/>
        <v/>
      </c>
      <c r="Y15" s="35" t="str">
        <f t="shared" si="0"/>
        <v/>
      </c>
      <c r="Z15" s="35" t="str">
        <f t="shared" si="1"/>
        <v/>
      </c>
    </row>
    <row r="16" spans="1:28" ht="39.75" customHeight="1" x14ac:dyDescent="0.2">
      <c r="A16" s="45" t="s">
        <v>4</v>
      </c>
      <c r="B16" s="93">
        <v>14430</v>
      </c>
      <c r="C16" s="47" t="s">
        <v>3</v>
      </c>
      <c r="D16" s="93">
        <v>16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04" t="s">
        <v>262</v>
      </c>
      <c r="V16" s="51" t="s">
        <v>219</v>
      </c>
      <c r="W16" s="31">
        <f>IF(AND(A16="celkem ks:",B16&gt;0,C16="vzorek ks:"),B16,"")</f>
        <v>14430</v>
      </c>
      <c r="X16" s="31">
        <f>D16</f>
        <v>16</v>
      </c>
      <c r="Y16" s="40" t="str">
        <f t="shared" si="0"/>
        <v/>
      </c>
      <c r="Z16" s="40" t="str">
        <f t="shared" si="1"/>
        <v/>
      </c>
      <c r="AA16" s="5"/>
    </row>
    <row r="17" spans="1:26" x14ac:dyDescent="0.2">
      <c r="A17" s="64" t="s">
        <v>224</v>
      </c>
      <c r="B17" s="63"/>
      <c r="C17" s="50">
        <v>5895</v>
      </c>
      <c r="D17" s="72"/>
      <c r="E17" s="72"/>
      <c r="F17" s="73"/>
      <c r="G17" s="73"/>
      <c r="H17" s="94"/>
      <c r="I17" s="61" t="s">
        <v>25</v>
      </c>
      <c r="J17" s="58" t="s">
        <v>26</v>
      </c>
      <c r="K17" s="58" t="s">
        <v>27</v>
      </c>
      <c r="L17" s="58" t="s">
        <v>28</v>
      </c>
      <c r="M17" s="58" t="s">
        <v>29</v>
      </c>
      <c r="N17" s="62" t="s">
        <v>34</v>
      </c>
      <c r="O17" s="58" t="s">
        <v>30</v>
      </c>
      <c r="P17" s="62" t="s">
        <v>35</v>
      </c>
      <c r="Q17" s="58" t="s">
        <v>31</v>
      </c>
      <c r="R17" s="58" t="s">
        <v>32</v>
      </c>
      <c r="S17" s="62" t="s">
        <v>36</v>
      </c>
      <c r="T17" s="62" t="s">
        <v>37</v>
      </c>
      <c r="U17" s="105" t="s">
        <v>253</v>
      </c>
      <c r="V17" s="108" t="s">
        <v>244</v>
      </c>
      <c r="W17" s="32" t="str">
        <f>IF(AND(A17="celkem ks:",B17&gt;0,C17="vzorek ks:"),B17,"")</f>
        <v/>
      </c>
      <c r="X17" s="32" t="str">
        <f t="shared" si="3"/>
        <v/>
      </c>
      <c r="Y17" s="41">
        <f t="shared" si="0"/>
        <v>5895</v>
      </c>
      <c r="Z17" s="35" t="str">
        <f t="shared" si="1"/>
        <v>Přikrylová</v>
      </c>
    </row>
    <row r="18" spans="1:26" x14ac:dyDescent="0.2">
      <c r="A18" s="64" t="s">
        <v>225</v>
      </c>
      <c r="B18" s="63"/>
      <c r="C18" s="50">
        <v>140655.39000000001</v>
      </c>
      <c r="D18" s="72"/>
      <c r="E18" s="72"/>
      <c r="F18" s="73"/>
      <c r="G18" s="73"/>
      <c r="H18" s="94"/>
      <c r="I18" s="61" t="s">
        <v>25</v>
      </c>
      <c r="J18" s="58" t="s">
        <v>26</v>
      </c>
      <c r="K18" s="58" t="s">
        <v>27</v>
      </c>
      <c r="L18" s="58" t="s">
        <v>28</v>
      </c>
      <c r="M18" s="58" t="s">
        <v>29</v>
      </c>
      <c r="N18" s="62" t="s">
        <v>34</v>
      </c>
      <c r="O18" s="58" t="s">
        <v>30</v>
      </c>
      <c r="P18" s="62" t="s">
        <v>35</v>
      </c>
      <c r="Q18" s="58" t="s">
        <v>31</v>
      </c>
      <c r="R18" s="58" t="s">
        <v>32</v>
      </c>
      <c r="S18" s="62" t="s">
        <v>36</v>
      </c>
      <c r="T18" s="62" t="s">
        <v>37</v>
      </c>
      <c r="U18" s="105" t="s">
        <v>254</v>
      </c>
      <c r="V18" s="103" t="s">
        <v>245</v>
      </c>
      <c r="W18" s="32" t="str">
        <f t="shared" ref="W18:W30" si="5">IF(AND(A18="celkem ks:",B18&gt;0,C18="vzorek ks:"),B18,"")</f>
        <v/>
      </c>
      <c r="X18" s="32" t="str">
        <f t="shared" ref="X18:X30" si="6">IF(AND(A18="celkem ks:",B18&gt;0,C18="vzorek ks:",U18&gt;0),U18,"")</f>
        <v/>
      </c>
      <c r="Y18" s="41">
        <f t="shared" ref="Y18:Y30" si="7">IF(OR(C18="",C18&lt;=0,A18="Suma:",A18="celkem ks:"),"",C18)</f>
        <v>140655.39000000001</v>
      </c>
      <c r="Z18" s="35" t="str">
        <f t="shared" ref="Z18:Z30" si="8">IF(OR(U18="",U18&lt;=0,A18="Suma:",A18="celkem ks:"),"",U18)</f>
        <v>Schwarzová</v>
      </c>
    </row>
    <row r="19" spans="1:26" x14ac:dyDescent="0.2">
      <c r="A19" s="64" t="s">
        <v>226</v>
      </c>
      <c r="B19" s="63"/>
      <c r="C19" s="50">
        <v>2990000</v>
      </c>
      <c r="D19" s="72"/>
      <c r="E19" s="72"/>
      <c r="F19" s="73"/>
      <c r="G19" s="73"/>
      <c r="H19" s="94"/>
      <c r="I19" s="61" t="s">
        <v>25</v>
      </c>
      <c r="J19" s="58" t="s">
        <v>26</v>
      </c>
      <c r="K19" s="58" t="s">
        <v>27</v>
      </c>
      <c r="L19" s="58" t="s">
        <v>28</v>
      </c>
      <c r="M19" s="58" t="s">
        <v>29</v>
      </c>
      <c r="N19" s="62" t="s">
        <v>34</v>
      </c>
      <c r="O19" s="58" t="s">
        <v>30</v>
      </c>
      <c r="P19" s="62" t="s">
        <v>35</v>
      </c>
      <c r="Q19" s="58" t="s">
        <v>31</v>
      </c>
      <c r="R19" s="58" t="s">
        <v>32</v>
      </c>
      <c r="S19" s="62" t="s">
        <v>36</v>
      </c>
      <c r="T19" s="62" t="s">
        <v>37</v>
      </c>
      <c r="U19" s="105" t="s">
        <v>254</v>
      </c>
      <c r="V19" s="103" t="s">
        <v>245</v>
      </c>
      <c r="W19" s="32" t="str">
        <f t="shared" si="5"/>
        <v/>
      </c>
      <c r="X19" s="32" t="str">
        <f t="shared" si="6"/>
        <v/>
      </c>
      <c r="Y19" s="41">
        <f t="shared" si="7"/>
        <v>2990000</v>
      </c>
      <c r="Z19" s="35" t="str">
        <f t="shared" si="8"/>
        <v>Schwarzová</v>
      </c>
    </row>
    <row r="20" spans="1:26" x14ac:dyDescent="0.2">
      <c r="A20" s="64" t="s">
        <v>227</v>
      </c>
      <c r="B20" s="63"/>
      <c r="C20" s="50">
        <v>3268709.24</v>
      </c>
      <c r="D20" s="72"/>
      <c r="E20" s="72"/>
      <c r="F20" s="73"/>
      <c r="G20" s="73"/>
      <c r="H20" s="94"/>
      <c r="I20" s="61" t="s">
        <v>25</v>
      </c>
      <c r="J20" s="58" t="s">
        <v>26</v>
      </c>
      <c r="K20" s="58" t="s">
        <v>27</v>
      </c>
      <c r="L20" s="58" t="s">
        <v>28</v>
      </c>
      <c r="M20" s="58" t="s">
        <v>29</v>
      </c>
      <c r="N20" s="62" t="s">
        <v>34</v>
      </c>
      <c r="O20" s="58" t="s">
        <v>30</v>
      </c>
      <c r="P20" s="62" t="s">
        <v>35</v>
      </c>
      <c r="Q20" s="58" t="s">
        <v>31</v>
      </c>
      <c r="R20" s="58" t="s">
        <v>32</v>
      </c>
      <c r="S20" s="62" t="s">
        <v>36</v>
      </c>
      <c r="T20" s="62" t="s">
        <v>37</v>
      </c>
      <c r="U20" s="105" t="s">
        <v>257</v>
      </c>
      <c r="V20" s="103" t="s">
        <v>258</v>
      </c>
      <c r="W20" s="32" t="str">
        <f t="shared" si="5"/>
        <v/>
      </c>
      <c r="X20" s="32" t="str">
        <f t="shared" si="6"/>
        <v/>
      </c>
      <c r="Y20" s="41">
        <f t="shared" si="7"/>
        <v>3268709.24</v>
      </c>
      <c r="Z20" s="35" t="str">
        <f t="shared" si="8"/>
        <v xml:space="preserve">Fialová </v>
      </c>
    </row>
    <row r="21" spans="1:26" x14ac:dyDescent="0.2">
      <c r="A21" s="64" t="s">
        <v>228</v>
      </c>
      <c r="B21" s="63"/>
      <c r="C21" s="50">
        <v>362271.19</v>
      </c>
      <c r="D21" s="72"/>
      <c r="E21" s="72"/>
      <c r="F21" s="73"/>
      <c r="G21" s="73"/>
      <c r="H21" s="94"/>
      <c r="I21" s="61" t="s">
        <v>25</v>
      </c>
      <c r="J21" s="58" t="s">
        <v>26</v>
      </c>
      <c r="K21" s="58" t="s">
        <v>27</v>
      </c>
      <c r="L21" s="58" t="s">
        <v>28</v>
      </c>
      <c r="M21" s="58" t="s">
        <v>29</v>
      </c>
      <c r="N21" s="62" t="s">
        <v>34</v>
      </c>
      <c r="O21" s="58" t="s">
        <v>30</v>
      </c>
      <c r="P21" s="62" t="s">
        <v>35</v>
      </c>
      <c r="Q21" s="58" t="s">
        <v>31</v>
      </c>
      <c r="R21" s="58" t="s">
        <v>32</v>
      </c>
      <c r="S21" s="62" t="s">
        <v>36</v>
      </c>
      <c r="T21" s="62" t="s">
        <v>37</v>
      </c>
      <c r="U21" s="105" t="s">
        <v>257</v>
      </c>
      <c r="V21" s="103" t="s">
        <v>258</v>
      </c>
      <c r="W21" s="32" t="str">
        <f t="shared" si="5"/>
        <v/>
      </c>
      <c r="X21" s="32" t="str">
        <f t="shared" si="6"/>
        <v/>
      </c>
      <c r="Y21" s="41">
        <f t="shared" si="7"/>
        <v>362271.19</v>
      </c>
      <c r="Z21" s="35" t="str">
        <f t="shared" si="8"/>
        <v xml:space="preserve">Fialová </v>
      </c>
    </row>
    <row r="22" spans="1:26" x14ac:dyDescent="0.2">
      <c r="A22" s="64" t="s">
        <v>229</v>
      </c>
      <c r="B22" s="63"/>
      <c r="C22" s="50">
        <v>1218233.19</v>
      </c>
      <c r="D22" s="72"/>
      <c r="E22" s="72"/>
      <c r="F22" s="73"/>
      <c r="G22" s="73"/>
      <c r="H22" s="94"/>
      <c r="I22" s="61" t="s">
        <v>25</v>
      </c>
      <c r="J22" s="58" t="s">
        <v>26</v>
      </c>
      <c r="K22" s="58" t="s">
        <v>27</v>
      </c>
      <c r="L22" s="58" t="s">
        <v>28</v>
      </c>
      <c r="M22" s="58" t="s">
        <v>29</v>
      </c>
      <c r="N22" s="62" t="s">
        <v>34</v>
      </c>
      <c r="O22" s="58" t="s">
        <v>30</v>
      </c>
      <c r="P22" s="62" t="s">
        <v>35</v>
      </c>
      <c r="Q22" s="58" t="s">
        <v>31</v>
      </c>
      <c r="R22" s="58" t="s">
        <v>32</v>
      </c>
      <c r="S22" s="62" t="s">
        <v>36</v>
      </c>
      <c r="T22" s="62" t="s">
        <v>37</v>
      </c>
      <c r="U22" s="105" t="s">
        <v>257</v>
      </c>
      <c r="V22" s="103" t="s">
        <v>258</v>
      </c>
      <c r="W22" s="32" t="str">
        <f t="shared" si="5"/>
        <v/>
      </c>
      <c r="X22" s="32" t="str">
        <f t="shared" si="6"/>
        <v/>
      </c>
      <c r="Y22" s="41">
        <f t="shared" si="7"/>
        <v>1218233.19</v>
      </c>
      <c r="Z22" s="35" t="str">
        <f t="shared" si="8"/>
        <v xml:space="preserve">Fialová </v>
      </c>
    </row>
    <row r="23" spans="1:26" x14ac:dyDescent="0.2">
      <c r="A23" s="64" t="s">
        <v>230</v>
      </c>
      <c r="B23" s="63"/>
      <c r="C23" s="50">
        <v>1170000</v>
      </c>
      <c r="D23" s="72"/>
      <c r="E23" s="72"/>
      <c r="F23" s="73"/>
      <c r="G23" s="73"/>
      <c r="H23" s="94"/>
      <c r="I23" s="61" t="s">
        <v>25</v>
      </c>
      <c r="J23" s="58" t="s">
        <v>26</v>
      </c>
      <c r="K23" s="58" t="s">
        <v>27</v>
      </c>
      <c r="L23" s="58" t="s">
        <v>28</v>
      </c>
      <c r="M23" s="58" t="s">
        <v>29</v>
      </c>
      <c r="N23" s="62" t="s">
        <v>34</v>
      </c>
      <c r="O23" s="58" t="s">
        <v>30</v>
      </c>
      <c r="P23" s="62" t="s">
        <v>35</v>
      </c>
      <c r="Q23" s="58" t="s">
        <v>31</v>
      </c>
      <c r="R23" s="58" t="s">
        <v>32</v>
      </c>
      <c r="S23" s="62" t="s">
        <v>36</v>
      </c>
      <c r="T23" s="62" t="s">
        <v>37</v>
      </c>
      <c r="U23" s="105" t="s">
        <v>248</v>
      </c>
      <c r="V23" s="103" t="s">
        <v>244</v>
      </c>
      <c r="W23" s="32" t="str">
        <f t="shared" si="5"/>
        <v/>
      </c>
      <c r="X23" s="32" t="str">
        <f t="shared" si="6"/>
        <v/>
      </c>
      <c r="Y23" s="41">
        <f t="shared" si="7"/>
        <v>1170000</v>
      </c>
      <c r="Z23" s="35" t="str">
        <f t="shared" si="8"/>
        <v>Reifová</v>
      </c>
    </row>
    <row r="24" spans="1:26" x14ac:dyDescent="0.2">
      <c r="A24" s="64" t="s">
        <v>89</v>
      </c>
      <c r="B24" s="63"/>
      <c r="C24" s="50">
        <v>78702654.049999997</v>
      </c>
      <c r="D24" s="72"/>
      <c r="E24" s="72"/>
      <c r="F24" s="73"/>
      <c r="G24" s="73"/>
      <c r="H24" s="94"/>
      <c r="I24" s="61" t="s">
        <v>25</v>
      </c>
      <c r="J24" s="58" t="s">
        <v>26</v>
      </c>
      <c r="K24" s="58" t="s">
        <v>27</v>
      </c>
      <c r="L24" s="58" t="s">
        <v>28</v>
      </c>
      <c r="M24" s="58" t="s">
        <v>29</v>
      </c>
      <c r="N24" s="62" t="s">
        <v>34</v>
      </c>
      <c r="O24" s="58" t="s">
        <v>30</v>
      </c>
      <c r="P24" s="62" t="s">
        <v>35</v>
      </c>
      <c r="Q24" s="58" t="s">
        <v>31</v>
      </c>
      <c r="R24" s="58" t="s">
        <v>32</v>
      </c>
      <c r="S24" s="62" t="s">
        <v>36</v>
      </c>
      <c r="T24" s="62" t="s">
        <v>37</v>
      </c>
      <c r="U24" s="105" t="s">
        <v>251</v>
      </c>
      <c r="V24" s="103" t="s">
        <v>244</v>
      </c>
      <c r="W24" s="32" t="str">
        <f t="shared" si="5"/>
        <v/>
      </c>
      <c r="X24" s="32" t="str">
        <f t="shared" si="6"/>
        <v/>
      </c>
      <c r="Y24" s="41">
        <f t="shared" si="7"/>
        <v>78702654.049999997</v>
      </c>
      <c r="Z24" s="35" t="str">
        <f t="shared" si="8"/>
        <v>Buzková</v>
      </c>
    </row>
    <row r="25" spans="1:26" x14ac:dyDescent="0.2">
      <c r="A25" s="64" t="s">
        <v>231</v>
      </c>
      <c r="B25" s="63"/>
      <c r="C25" s="50">
        <v>16833466.609999999</v>
      </c>
      <c r="D25" s="72"/>
      <c r="E25" s="72"/>
      <c r="F25" s="73"/>
      <c r="G25" s="73"/>
      <c r="H25" s="94"/>
      <c r="I25" s="61" t="s">
        <v>25</v>
      </c>
      <c r="J25" s="58" t="s">
        <v>26</v>
      </c>
      <c r="K25" s="58" t="s">
        <v>27</v>
      </c>
      <c r="L25" s="58" t="s">
        <v>28</v>
      </c>
      <c r="M25" s="58" t="s">
        <v>29</v>
      </c>
      <c r="N25" s="62" t="s">
        <v>34</v>
      </c>
      <c r="O25" s="58" t="s">
        <v>30</v>
      </c>
      <c r="P25" s="62" t="s">
        <v>35</v>
      </c>
      <c r="Q25" s="58" t="s">
        <v>31</v>
      </c>
      <c r="R25" s="58" t="s">
        <v>32</v>
      </c>
      <c r="S25" s="62" t="s">
        <v>36</v>
      </c>
      <c r="T25" s="62" t="s">
        <v>37</v>
      </c>
      <c r="U25" s="105" t="s">
        <v>251</v>
      </c>
      <c r="V25" s="103" t="s">
        <v>244</v>
      </c>
      <c r="W25" s="32" t="str">
        <f t="shared" si="5"/>
        <v/>
      </c>
      <c r="X25" s="32" t="str">
        <f t="shared" si="6"/>
        <v/>
      </c>
      <c r="Y25" s="41">
        <f t="shared" si="7"/>
        <v>16833466.609999999</v>
      </c>
      <c r="Z25" s="35" t="str">
        <f t="shared" si="8"/>
        <v>Buzková</v>
      </c>
    </row>
    <row r="26" spans="1:26" x14ac:dyDescent="0.2">
      <c r="A26" s="64" t="s">
        <v>232</v>
      </c>
      <c r="B26" s="63"/>
      <c r="C26" s="50">
        <v>8066685.5999999996</v>
      </c>
      <c r="D26" s="72"/>
      <c r="E26" s="72"/>
      <c r="F26" s="73"/>
      <c r="G26" s="73"/>
      <c r="H26" s="94"/>
      <c r="I26" s="61" t="s">
        <v>25</v>
      </c>
      <c r="J26" s="58" t="s">
        <v>26</v>
      </c>
      <c r="K26" s="58" t="s">
        <v>27</v>
      </c>
      <c r="L26" s="58" t="s">
        <v>28</v>
      </c>
      <c r="M26" s="58" t="s">
        <v>29</v>
      </c>
      <c r="N26" s="62" t="s">
        <v>34</v>
      </c>
      <c r="O26" s="58" t="s">
        <v>30</v>
      </c>
      <c r="P26" s="62" t="s">
        <v>35</v>
      </c>
      <c r="Q26" s="58" t="s">
        <v>31</v>
      </c>
      <c r="R26" s="58" t="s">
        <v>32</v>
      </c>
      <c r="S26" s="62" t="s">
        <v>36</v>
      </c>
      <c r="T26" s="62" t="s">
        <v>37</v>
      </c>
      <c r="U26" s="105" t="s">
        <v>251</v>
      </c>
      <c r="V26" s="103" t="s">
        <v>244</v>
      </c>
      <c r="W26" s="32" t="str">
        <f t="shared" si="5"/>
        <v/>
      </c>
      <c r="X26" s="32" t="str">
        <f t="shared" si="6"/>
        <v/>
      </c>
      <c r="Y26" s="41">
        <f t="shared" si="7"/>
        <v>8066685.5999999996</v>
      </c>
      <c r="Z26" s="35" t="str">
        <f t="shared" si="8"/>
        <v>Buzková</v>
      </c>
    </row>
    <row r="27" spans="1:26" x14ac:dyDescent="0.2">
      <c r="A27" s="64" t="s">
        <v>90</v>
      </c>
      <c r="B27" s="63"/>
      <c r="C27" s="50">
        <v>45687848.900000013</v>
      </c>
      <c r="D27" s="72"/>
      <c r="E27" s="72"/>
      <c r="F27" s="73"/>
      <c r="G27" s="73"/>
      <c r="H27" s="94"/>
      <c r="I27" s="61" t="s">
        <v>25</v>
      </c>
      <c r="J27" s="58" t="s">
        <v>26</v>
      </c>
      <c r="K27" s="58" t="s">
        <v>27</v>
      </c>
      <c r="L27" s="58" t="s">
        <v>28</v>
      </c>
      <c r="M27" s="58" t="s">
        <v>29</v>
      </c>
      <c r="N27" s="62" t="s">
        <v>34</v>
      </c>
      <c r="O27" s="58" t="s">
        <v>30</v>
      </c>
      <c r="P27" s="62" t="s">
        <v>35</v>
      </c>
      <c r="Q27" s="58" t="s">
        <v>31</v>
      </c>
      <c r="R27" s="58" t="s">
        <v>32</v>
      </c>
      <c r="S27" s="62" t="s">
        <v>36</v>
      </c>
      <c r="T27" s="62" t="s">
        <v>37</v>
      </c>
      <c r="U27" s="105" t="s">
        <v>251</v>
      </c>
      <c r="V27" s="103" t="s">
        <v>244</v>
      </c>
      <c r="W27" s="32" t="str">
        <f t="shared" si="5"/>
        <v/>
      </c>
      <c r="X27" s="32" t="str">
        <f t="shared" si="6"/>
        <v/>
      </c>
      <c r="Y27" s="41">
        <f t="shared" si="7"/>
        <v>45687848.900000013</v>
      </c>
      <c r="Z27" s="35" t="str">
        <f t="shared" si="8"/>
        <v>Buzková</v>
      </c>
    </row>
    <row r="28" spans="1:26" x14ac:dyDescent="0.2">
      <c r="A28" s="64" t="s">
        <v>233</v>
      </c>
      <c r="B28" s="63"/>
      <c r="C28" s="50">
        <v>981667</v>
      </c>
      <c r="D28" s="72"/>
      <c r="E28" s="72"/>
      <c r="F28" s="73"/>
      <c r="G28" s="73"/>
      <c r="H28" s="94"/>
      <c r="I28" s="61" t="s">
        <v>25</v>
      </c>
      <c r="J28" s="58" t="s">
        <v>26</v>
      </c>
      <c r="K28" s="58" t="s">
        <v>27</v>
      </c>
      <c r="L28" s="58" t="s">
        <v>28</v>
      </c>
      <c r="M28" s="58" t="s">
        <v>29</v>
      </c>
      <c r="N28" s="62" t="s">
        <v>34</v>
      </c>
      <c r="O28" s="58" t="s">
        <v>30</v>
      </c>
      <c r="P28" s="62" t="s">
        <v>35</v>
      </c>
      <c r="Q28" s="58" t="s">
        <v>31</v>
      </c>
      <c r="R28" s="58" t="s">
        <v>32</v>
      </c>
      <c r="S28" s="62" t="s">
        <v>36</v>
      </c>
      <c r="T28" s="62" t="s">
        <v>37</v>
      </c>
      <c r="U28" s="105" t="s">
        <v>253</v>
      </c>
      <c r="V28" s="108" t="s">
        <v>244</v>
      </c>
      <c r="W28" s="32" t="str">
        <f t="shared" si="5"/>
        <v/>
      </c>
      <c r="X28" s="32" t="str">
        <f t="shared" si="6"/>
        <v/>
      </c>
      <c r="Y28" s="41">
        <f t="shared" si="7"/>
        <v>981667</v>
      </c>
      <c r="Z28" s="35" t="str">
        <f t="shared" si="8"/>
        <v>Přikrylová</v>
      </c>
    </row>
    <row r="29" spans="1:26" x14ac:dyDescent="0.2">
      <c r="A29" s="64" t="s">
        <v>234</v>
      </c>
      <c r="B29" s="63"/>
      <c r="C29" s="50">
        <v>9422874.4299999997</v>
      </c>
      <c r="D29" s="72"/>
      <c r="E29" s="72"/>
      <c r="F29" s="73"/>
      <c r="G29" s="73"/>
      <c r="H29" s="94"/>
      <c r="I29" s="61" t="s">
        <v>25</v>
      </c>
      <c r="J29" s="58" t="s">
        <v>26</v>
      </c>
      <c r="K29" s="58" t="s">
        <v>27</v>
      </c>
      <c r="L29" s="58" t="s">
        <v>28</v>
      </c>
      <c r="M29" s="58" t="s">
        <v>29</v>
      </c>
      <c r="N29" s="62" t="s">
        <v>34</v>
      </c>
      <c r="O29" s="58" t="s">
        <v>30</v>
      </c>
      <c r="P29" s="62" t="s">
        <v>35</v>
      </c>
      <c r="Q29" s="58" t="s">
        <v>31</v>
      </c>
      <c r="R29" s="58" t="s">
        <v>32</v>
      </c>
      <c r="S29" s="62" t="s">
        <v>36</v>
      </c>
      <c r="T29" s="62" t="s">
        <v>37</v>
      </c>
      <c r="U29" s="105" t="s">
        <v>251</v>
      </c>
      <c r="V29" s="103" t="s">
        <v>244</v>
      </c>
      <c r="W29" s="32" t="str">
        <f t="shared" si="5"/>
        <v/>
      </c>
      <c r="X29" s="32" t="str">
        <f t="shared" si="6"/>
        <v/>
      </c>
      <c r="Y29" s="41">
        <f t="shared" si="7"/>
        <v>9422874.4299999997</v>
      </c>
      <c r="Z29" s="35" t="str">
        <f t="shared" si="8"/>
        <v>Buzková</v>
      </c>
    </row>
    <row r="30" spans="1:26" x14ac:dyDescent="0.2">
      <c r="A30" s="64" t="s">
        <v>235</v>
      </c>
      <c r="B30" s="63"/>
      <c r="C30" s="50">
        <v>2112021.5</v>
      </c>
      <c r="D30" s="72"/>
      <c r="E30" s="72"/>
      <c r="F30" s="73"/>
      <c r="G30" s="73"/>
      <c r="H30" s="94"/>
      <c r="I30" s="61" t="s">
        <v>25</v>
      </c>
      <c r="J30" s="58" t="s">
        <v>26</v>
      </c>
      <c r="K30" s="58" t="s">
        <v>27</v>
      </c>
      <c r="L30" s="58" t="s">
        <v>28</v>
      </c>
      <c r="M30" s="58" t="s">
        <v>29</v>
      </c>
      <c r="N30" s="62" t="s">
        <v>34</v>
      </c>
      <c r="O30" s="58" t="s">
        <v>30</v>
      </c>
      <c r="P30" s="62" t="s">
        <v>35</v>
      </c>
      <c r="Q30" s="58" t="s">
        <v>31</v>
      </c>
      <c r="R30" s="58" t="s">
        <v>32</v>
      </c>
      <c r="S30" s="62" t="s">
        <v>36</v>
      </c>
      <c r="T30" s="62" t="s">
        <v>37</v>
      </c>
      <c r="U30" s="105" t="s">
        <v>251</v>
      </c>
      <c r="V30" s="103" t="s">
        <v>244</v>
      </c>
      <c r="W30" s="32" t="str">
        <f t="shared" si="5"/>
        <v/>
      </c>
      <c r="X30" s="32" t="str">
        <f t="shared" si="6"/>
        <v/>
      </c>
      <c r="Y30" s="41">
        <f t="shared" si="7"/>
        <v>2112021.5</v>
      </c>
      <c r="Z30" s="35" t="str">
        <f t="shared" si="8"/>
        <v>Buzková</v>
      </c>
    </row>
    <row r="31" spans="1:26" x14ac:dyDescent="0.2">
      <c r="A31" s="64" t="s">
        <v>236</v>
      </c>
      <c r="B31" s="63"/>
      <c r="C31" s="50">
        <v>9971470.2699999996</v>
      </c>
      <c r="D31" s="72"/>
      <c r="E31" s="72"/>
      <c r="F31" s="73"/>
      <c r="G31" s="73"/>
      <c r="H31" s="94"/>
      <c r="I31" s="61" t="s">
        <v>25</v>
      </c>
      <c r="J31" s="58" t="s">
        <v>26</v>
      </c>
      <c r="K31" s="58" t="s">
        <v>27</v>
      </c>
      <c r="L31" s="58" t="s">
        <v>28</v>
      </c>
      <c r="M31" s="58" t="s">
        <v>29</v>
      </c>
      <c r="N31" s="62" t="s">
        <v>34</v>
      </c>
      <c r="O31" s="58" t="s">
        <v>30</v>
      </c>
      <c r="P31" s="62" t="s">
        <v>35</v>
      </c>
      <c r="Q31" s="58" t="s">
        <v>31</v>
      </c>
      <c r="R31" s="58" t="s">
        <v>32</v>
      </c>
      <c r="S31" s="62" t="s">
        <v>36</v>
      </c>
      <c r="T31" s="62" t="s">
        <v>37</v>
      </c>
      <c r="U31" s="105" t="s">
        <v>251</v>
      </c>
      <c r="V31" s="103" t="s">
        <v>244</v>
      </c>
      <c r="W31" s="32" t="str">
        <f t="shared" ref="W31:W33" si="9">IF(AND(A31="celkem ks:",B31&gt;0,C31="vzorek ks:"),B31,"")</f>
        <v/>
      </c>
      <c r="X31" s="32" t="str">
        <f t="shared" si="3"/>
        <v/>
      </c>
      <c r="Y31" s="41">
        <f t="shared" si="0"/>
        <v>9971470.2699999996</v>
      </c>
      <c r="Z31" s="35" t="str">
        <f t="shared" si="1"/>
        <v>Buzková</v>
      </c>
    </row>
    <row r="32" spans="1:26" x14ac:dyDescent="0.2">
      <c r="A32" s="68" t="s">
        <v>237</v>
      </c>
      <c r="B32" s="69"/>
      <c r="C32" s="21">
        <v>65090.91</v>
      </c>
      <c r="D32" s="74"/>
      <c r="E32" s="74"/>
      <c r="F32" s="75"/>
      <c r="G32" s="75"/>
      <c r="H32" s="95"/>
      <c r="I32" s="70" t="s">
        <v>25</v>
      </c>
      <c r="J32" s="59" t="s">
        <v>26</v>
      </c>
      <c r="K32" s="59" t="s">
        <v>27</v>
      </c>
      <c r="L32" s="59" t="s">
        <v>28</v>
      </c>
      <c r="M32" s="59" t="s">
        <v>29</v>
      </c>
      <c r="N32" s="71" t="s">
        <v>34</v>
      </c>
      <c r="O32" s="59" t="s">
        <v>30</v>
      </c>
      <c r="P32" s="71" t="s">
        <v>35</v>
      </c>
      <c r="Q32" s="59" t="s">
        <v>31</v>
      </c>
      <c r="R32" s="59" t="s">
        <v>32</v>
      </c>
      <c r="S32" s="71" t="s">
        <v>36</v>
      </c>
      <c r="T32" s="71" t="s">
        <v>37</v>
      </c>
      <c r="U32" s="106" t="s">
        <v>248</v>
      </c>
      <c r="V32" s="103" t="s">
        <v>244</v>
      </c>
      <c r="W32" s="32" t="str">
        <f t="shared" si="9"/>
        <v/>
      </c>
      <c r="X32" s="32" t="str">
        <f t="shared" si="3"/>
        <v/>
      </c>
      <c r="Y32" s="41">
        <f t="shared" si="0"/>
        <v>65090.91</v>
      </c>
      <c r="Z32" s="35" t="str">
        <f t="shared" si="1"/>
        <v>Reifová</v>
      </c>
    </row>
    <row r="33" spans="1:26" x14ac:dyDescent="0.2">
      <c r="A33" s="4" t="s">
        <v>5</v>
      </c>
      <c r="C33" s="17">
        <f>SUM(C17:C32)</f>
        <v>180999543.28000003</v>
      </c>
      <c r="U33" s="17">
        <f>SUM(U17:U32)</f>
        <v>0</v>
      </c>
      <c r="W33" s="33" t="str">
        <f t="shared" si="9"/>
        <v/>
      </c>
      <c r="X33" s="33" t="str">
        <f t="shared" si="3"/>
        <v/>
      </c>
      <c r="Y33" s="35" t="str">
        <f t="shared" si="0"/>
        <v/>
      </c>
      <c r="Z33" s="35" t="str">
        <f t="shared" si="1"/>
        <v/>
      </c>
    </row>
  </sheetData>
  <sheetProtection formatColumns="0" formatRows="0" insertColumns="0" insertRows="0" deleteColumns="0" deleteRows="0"/>
  <mergeCells count="13">
    <mergeCell ref="D3:E3"/>
    <mergeCell ref="W3:Y3"/>
    <mergeCell ref="A4:A5"/>
    <mergeCell ref="B4:B5"/>
    <mergeCell ref="C4:C5"/>
    <mergeCell ref="D4:D5"/>
    <mergeCell ref="E4:E5"/>
    <mergeCell ref="F4:F5"/>
    <mergeCell ref="G4:G5"/>
    <mergeCell ref="H4:H5"/>
    <mergeCell ref="I4:T5"/>
    <mergeCell ref="U4:U5"/>
    <mergeCell ref="V4:V5"/>
  </mergeCells>
  <dataValidations count="1">
    <dataValidation type="list" allowBlank="1" showInputMessage="1" showErrorMessage="1" sqref="H17:H32 H7:H9 H13" xr:uid="{40DB68F6-B799-4CA1-A276-717207734165}">
      <formula1>$AB$1:$AB$5</formula1>
    </dataValidation>
  </dataValidations>
  <pageMargins left="0.59055118110236227" right="0.19685039370078741" top="0.39370078740157483" bottom="0.39370078740157483" header="0.51181102362204722" footer="0.19685039370078741"/>
  <pageSetup paperSize="9" scale="45" orientation="landscape" r:id="rId1"/>
  <headerFooter alignWithMargins="0">
    <oddHeader>&amp;R64x</oddHeader>
    <oddFooter>&amp;C&amp;P&amp;R© FIZA, a.s., 2024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5720-5B85-450D-97E2-7C5BE01D53A9}">
  <sheetPr>
    <pageSetUpPr fitToPage="1"/>
  </sheetPr>
  <dimension ref="A1:AB11"/>
  <sheetViews>
    <sheetView tabSelected="1" zoomScaleNormal="100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25" sqref="T25"/>
    </sheetView>
  </sheetViews>
  <sheetFormatPr defaultColWidth="9.28515625" defaultRowHeight="12.75" x14ac:dyDescent="0.2"/>
  <cols>
    <col min="1" max="1" width="24.140625" style="4" customWidth="1"/>
    <col min="2" max="2" width="11.7109375" style="6" customWidth="1"/>
    <col min="3" max="3" width="15.5703125" style="17" customWidth="1"/>
    <col min="4" max="4" width="11.140625" style="54" customWidth="1"/>
    <col min="5" max="5" width="12.140625" style="54" customWidth="1"/>
    <col min="6" max="6" width="12.42578125" style="54" customWidth="1"/>
    <col min="7" max="7" width="12.28515625" style="54" customWidth="1"/>
    <col min="8" max="8" width="10.140625" style="54" customWidth="1"/>
    <col min="9" max="9" width="4.7109375" style="54" customWidth="1"/>
    <col min="10" max="20" width="4.85546875" style="54" customWidth="1"/>
    <col min="21" max="21" width="15.5703125" style="17" customWidth="1"/>
    <col min="22" max="22" width="39.7109375" style="18" customWidth="1"/>
    <col min="23" max="24" width="15.7109375" style="33" customWidth="1"/>
    <col min="25" max="26" width="15.7109375" style="35" customWidth="1"/>
    <col min="27" max="16384" width="9.28515625" style="6"/>
  </cols>
  <sheetData>
    <row r="1" spans="1:28" ht="21" customHeight="1" x14ac:dyDescent="0.2">
      <c r="A1" s="89" t="str">
        <f>'sklady (A)'!A1</f>
        <v>Období 1 - 12/2023</v>
      </c>
      <c r="B1" s="82"/>
      <c r="C1" s="82"/>
      <c r="D1" s="52"/>
      <c r="E1" s="52"/>
      <c r="F1" s="52"/>
      <c r="G1" s="52"/>
      <c r="H1" s="52"/>
      <c r="I1" s="83"/>
      <c r="J1" s="87" t="s">
        <v>45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5"/>
      <c r="V1" s="55"/>
      <c r="W1" s="25"/>
      <c r="X1" s="25"/>
      <c r="Y1" s="34"/>
      <c r="AA1" s="5"/>
      <c r="AB1" s="65">
        <v>0.21</v>
      </c>
    </row>
    <row r="2" spans="1:28" ht="18.75" customHeight="1" thickBot="1" x14ac:dyDescent="0.25">
      <c r="A2" s="7" t="s">
        <v>10</v>
      </c>
      <c r="B2" s="81" t="str">
        <f>'sklady (A)'!B2</f>
        <v>Fakultní nemocnice Olomouc</v>
      </c>
      <c r="C2" s="81"/>
      <c r="D2" s="56"/>
      <c r="E2" s="56"/>
      <c r="F2" s="56"/>
      <c r="G2" s="56"/>
      <c r="H2" s="56"/>
      <c r="I2" s="84"/>
      <c r="J2" s="87" t="s">
        <v>46</v>
      </c>
      <c r="K2" s="56"/>
      <c r="L2" s="56"/>
      <c r="M2" s="56"/>
      <c r="N2" s="56"/>
      <c r="O2" s="56"/>
      <c r="P2" s="56"/>
      <c r="Q2" s="56"/>
      <c r="R2" s="56"/>
      <c r="S2" s="56"/>
      <c r="T2" s="56"/>
      <c r="U2" s="8"/>
      <c r="V2" s="23"/>
      <c r="W2" s="26"/>
      <c r="X2" s="26"/>
      <c r="Y2" s="36"/>
      <c r="AA2" s="5"/>
      <c r="AB2" s="65">
        <v>0.15</v>
      </c>
    </row>
    <row r="3" spans="1:28" ht="21.75" customHeight="1" thickTop="1" thickBot="1" x14ac:dyDescent="0.25">
      <c r="C3" s="8" t="s">
        <v>2</v>
      </c>
      <c r="D3" s="125"/>
      <c r="E3" s="125"/>
      <c r="I3" s="85"/>
      <c r="J3" s="86" t="s">
        <v>47</v>
      </c>
      <c r="U3" s="53"/>
      <c r="V3" s="9"/>
      <c r="W3" s="114" t="s">
        <v>16</v>
      </c>
      <c r="X3" s="115"/>
      <c r="Y3" s="116"/>
      <c r="Z3" s="37">
        <f>COUNT(Z6:Z1916)</f>
        <v>0</v>
      </c>
      <c r="AA3" s="5"/>
      <c r="AB3" s="65">
        <v>0.1</v>
      </c>
    </row>
    <row r="4" spans="1:28" s="3" customFormat="1" ht="36.75" customHeight="1" thickTop="1" thickBot="1" x14ac:dyDescent="0.25">
      <c r="A4" s="117" t="s">
        <v>18</v>
      </c>
      <c r="B4" s="119" t="s">
        <v>19</v>
      </c>
      <c r="C4" s="121" t="s">
        <v>6</v>
      </c>
      <c r="D4" s="121" t="s">
        <v>20</v>
      </c>
      <c r="E4" s="121" t="s">
        <v>33</v>
      </c>
      <c r="F4" s="121" t="s">
        <v>21</v>
      </c>
      <c r="G4" s="121" t="s">
        <v>22</v>
      </c>
      <c r="H4" s="121" t="s">
        <v>23</v>
      </c>
      <c r="I4" s="127" t="s">
        <v>24</v>
      </c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9"/>
      <c r="U4" s="121" t="s">
        <v>7</v>
      </c>
      <c r="V4" s="123" t="s">
        <v>48</v>
      </c>
      <c r="W4" s="27" t="s">
        <v>12</v>
      </c>
      <c r="X4" s="28" t="s">
        <v>11</v>
      </c>
      <c r="Y4" s="38" t="s">
        <v>13</v>
      </c>
      <c r="Z4" s="1" t="s">
        <v>14</v>
      </c>
      <c r="AA4" s="2"/>
      <c r="AB4" s="66" t="s">
        <v>39</v>
      </c>
    </row>
    <row r="5" spans="1:28" ht="18" customHeight="1" thickTop="1" thickBot="1" x14ac:dyDescent="0.25">
      <c r="A5" s="118"/>
      <c r="B5" s="120"/>
      <c r="C5" s="122"/>
      <c r="D5" s="126"/>
      <c r="E5" s="126"/>
      <c r="F5" s="126"/>
      <c r="G5" s="126"/>
      <c r="H5" s="126"/>
      <c r="I5" s="130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2"/>
      <c r="U5" s="120"/>
      <c r="V5" s="124"/>
      <c r="W5" s="29">
        <f>SUM(W6:W1916)</f>
        <v>533</v>
      </c>
      <c r="X5" s="30">
        <f>D6</f>
        <v>4</v>
      </c>
      <c r="Y5" s="39">
        <f>SUM(Y6:Y1916)</f>
        <v>9947090.4100000001</v>
      </c>
      <c r="Z5" s="39">
        <f>SUM(Z6:Z1916)</f>
        <v>0</v>
      </c>
      <c r="AA5" s="5"/>
      <c r="AB5" s="66" t="s">
        <v>38</v>
      </c>
    </row>
    <row r="6" spans="1:28" ht="39" thickTop="1" x14ac:dyDescent="0.2">
      <c r="A6" s="45" t="s">
        <v>4</v>
      </c>
      <c r="B6" s="93">
        <v>533</v>
      </c>
      <c r="C6" s="47" t="s">
        <v>3</v>
      </c>
      <c r="D6" s="93">
        <v>4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104" t="s">
        <v>262</v>
      </c>
      <c r="V6" s="51" t="s">
        <v>238</v>
      </c>
      <c r="W6" s="31">
        <f>IF(AND(A6="celkem ks:",B6&gt;0,C6="vzorek ks:"),B6,"")</f>
        <v>533</v>
      </c>
      <c r="X6" s="31">
        <f>D6</f>
        <v>4</v>
      </c>
      <c r="Y6" s="40" t="str">
        <f t="shared" ref="Y6:Y11" si="0">IF(OR(C6="",C6&lt;=0,A6="Suma:",A6="celkem ks:"),"",C6)</f>
        <v/>
      </c>
      <c r="Z6" s="40" t="str">
        <f t="shared" ref="Z6:Z11" si="1">IF(OR(U6="",U6&lt;=0,A6="Suma:",A6="celkem ks:"),"",U6)</f>
        <v/>
      </c>
      <c r="AA6" s="5"/>
    </row>
    <row r="7" spans="1:28" x14ac:dyDescent="0.2">
      <c r="A7" s="64" t="s">
        <v>239</v>
      </c>
      <c r="B7" s="63"/>
      <c r="C7" s="50">
        <v>2978</v>
      </c>
      <c r="D7" s="72" t="s">
        <v>40</v>
      </c>
      <c r="E7" s="72" t="s">
        <v>40</v>
      </c>
      <c r="F7" s="73" t="s">
        <v>40</v>
      </c>
      <c r="G7" s="73"/>
      <c r="H7" s="94"/>
      <c r="I7" s="98" t="s">
        <v>25</v>
      </c>
      <c r="J7" s="98" t="s">
        <v>26</v>
      </c>
      <c r="K7" s="98" t="s">
        <v>27</v>
      </c>
      <c r="L7" s="98" t="s">
        <v>28</v>
      </c>
      <c r="M7" s="78" t="s">
        <v>29</v>
      </c>
      <c r="N7" s="90" t="s">
        <v>34</v>
      </c>
      <c r="O7" s="78" t="s">
        <v>30</v>
      </c>
      <c r="P7" s="90" t="s">
        <v>35</v>
      </c>
      <c r="Q7" s="98" t="s">
        <v>31</v>
      </c>
      <c r="R7" s="98" t="s">
        <v>32</v>
      </c>
      <c r="S7" s="99" t="s">
        <v>36</v>
      </c>
      <c r="T7" s="99" t="s">
        <v>37</v>
      </c>
      <c r="U7" s="105" t="s">
        <v>259</v>
      </c>
      <c r="V7" s="110" t="s">
        <v>260</v>
      </c>
      <c r="W7" s="32" t="str">
        <f>IF(AND(A7="celkem ks:",B7&gt;0,C7="vzorek ks:"),B7,"")</f>
        <v/>
      </c>
      <c r="X7" s="32" t="str">
        <f t="shared" ref="X7:X11" si="2">IF(AND(A7="celkem ks:",B7&gt;0,C7="vzorek ks:",U7&gt;0),U7,"")</f>
        <v/>
      </c>
      <c r="Y7" s="41">
        <f t="shared" si="0"/>
        <v>2978</v>
      </c>
      <c r="Z7" s="35" t="str">
        <f t="shared" si="1"/>
        <v>Brachová</v>
      </c>
    </row>
    <row r="8" spans="1:28" x14ac:dyDescent="0.2">
      <c r="A8" s="64" t="s">
        <v>240</v>
      </c>
      <c r="B8" s="63"/>
      <c r="C8" s="50">
        <v>1687217</v>
      </c>
      <c r="D8" s="72" t="s">
        <v>40</v>
      </c>
      <c r="E8" s="72" t="s">
        <v>40</v>
      </c>
      <c r="F8" s="73" t="s">
        <v>40</v>
      </c>
      <c r="G8" s="73"/>
      <c r="H8" s="94"/>
      <c r="I8" s="98" t="s">
        <v>25</v>
      </c>
      <c r="J8" s="98" t="s">
        <v>26</v>
      </c>
      <c r="K8" s="98" t="s">
        <v>27</v>
      </c>
      <c r="L8" s="98" t="s">
        <v>28</v>
      </c>
      <c r="M8" s="78" t="s">
        <v>29</v>
      </c>
      <c r="N8" s="90" t="s">
        <v>34</v>
      </c>
      <c r="O8" s="78" t="s">
        <v>30</v>
      </c>
      <c r="P8" s="90" t="s">
        <v>35</v>
      </c>
      <c r="Q8" s="98" t="s">
        <v>31</v>
      </c>
      <c r="R8" s="98" t="s">
        <v>32</v>
      </c>
      <c r="S8" s="99" t="s">
        <v>36</v>
      </c>
      <c r="T8" s="99" t="s">
        <v>37</v>
      </c>
      <c r="U8" s="105" t="s">
        <v>248</v>
      </c>
      <c r="V8" s="103" t="s">
        <v>244</v>
      </c>
      <c r="W8" s="32" t="str">
        <f>IF(AND(A8="celkem ks:",B8&gt;0,C8="vzorek ks:"),B8,"")</f>
        <v/>
      </c>
      <c r="X8" s="32" t="str">
        <f t="shared" ref="X8" si="3">IF(AND(A8="celkem ks:",B8&gt;0,C8="vzorek ks:",U8&gt;0),U8,"")</f>
        <v/>
      </c>
      <c r="Y8" s="41">
        <f t="shared" ref="Y8" si="4">IF(OR(C8="",C8&lt;=0,A8="Suma:",A8="celkem ks:"),"",C8)</f>
        <v>1687217</v>
      </c>
      <c r="Z8" s="35" t="str">
        <f t="shared" ref="Z8" si="5">IF(OR(U8="",U8&lt;=0,A8="Suma:",A8="celkem ks:"),"",U8)</f>
        <v>Reifová</v>
      </c>
    </row>
    <row r="9" spans="1:28" x14ac:dyDescent="0.2">
      <c r="A9" s="64" t="s">
        <v>241</v>
      </c>
      <c r="B9" s="63"/>
      <c r="C9" s="50">
        <v>8188985.4099999992</v>
      </c>
      <c r="D9" s="72" t="s">
        <v>40</v>
      </c>
      <c r="E9" s="72" t="s">
        <v>40</v>
      </c>
      <c r="F9" s="73" t="s">
        <v>40</v>
      </c>
      <c r="G9" s="73"/>
      <c r="H9" s="94"/>
      <c r="I9" s="98" t="s">
        <v>25</v>
      </c>
      <c r="J9" s="98" t="s">
        <v>26</v>
      </c>
      <c r="K9" s="98" t="s">
        <v>27</v>
      </c>
      <c r="L9" s="98" t="s">
        <v>28</v>
      </c>
      <c r="M9" s="78" t="s">
        <v>29</v>
      </c>
      <c r="N9" s="90" t="s">
        <v>34</v>
      </c>
      <c r="O9" s="78" t="s">
        <v>30</v>
      </c>
      <c r="P9" s="90" t="s">
        <v>35</v>
      </c>
      <c r="Q9" s="98" t="s">
        <v>31</v>
      </c>
      <c r="R9" s="98" t="s">
        <v>32</v>
      </c>
      <c r="S9" s="99" t="s">
        <v>36</v>
      </c>
      <c r="T9" s="99" t="s">
        <v>37</v>
      </c>
      <c r="U9" s="105" t="s">
        <v>243</v>
      </c>
      <c r="V9" s="103" t="s">
        <v>244</v>
      </c>
      <c r="W9" s="32" t="str">
        <f t="shared" ref="W9:W11" si="6">IF(AND(A9="celkem ks:",B9&gt;0,C9="vzorek ks:"),B9,"")</f>
        <v/>
      </c>
      <c r="X9" s="32" t="str">
        <f t="shared" si="2"/>
        <v/>
      </c>
      <c r="Y9" s="41">
        <f t="shared" si="0"/>
        <v>8188985.4099999992</v>
      </c>
      <c r="Z9" s="35" t="str">
        <f t="shared" si="1"/>
        <v>Kunická</v>
      </c>
    </row>
    <row r="10" spans="1:28" x14ac:dyDescent="0.2">
      <c r="A10" s="68" t="s">
        <v>242</v>
      </c>
      <c r="B10" s="69"/>
      <c r="C10" s="21">
        <v>67910</v>
      </c>
      <c r="D10" s="74" t="s">
        <v>40</v>
      </c>
      <c r="E10" s="74" t="s">
        <v>40</v>
      </c>
      <c r="F10" s="75" t="s">
        <v>40</v>
      </c>
      <c r="G10" s="75"/>
      <c r="H10" s="95"/>
      <c r="I10" s="100" t="s">
        <v>25</v>
      </c>
      <c r="J10" s="100" t="s">
        <v>26</v>
      </c>
      <c r="K10" s="100" t="s">
        <v>27</v>
      </c>
      <c r="L10" s="100" t="s">
        <v>28</v>
      </c>
      <c r="M10" s="79" t="s">
        <v>29</v>
      </c>
      <c r="N10" s="91" t="s">
        <v>34</v>
      </c>
      <c r="O10" s="79" t="s">
        <v>30</v>
      </c>
      <c r="P10" s="91" t="s">
        <v>35</v>
      </c>
      <c r="Q10" s="100" t="s">
        <v>31</v>
      </c>
      <c r="R10" s="100" t="s">
        <v>32</v>
      </c>
      <c r="S10" s="101" t="s">
        <v>36</v>
      </c>
      <c r="T10" s="101" t="s">
        <v>37</v>
      </c>
      <c r="U10" s="106" t="s">
        <v>261</v>
      </c>
      <c r="V10" s="111" t="s">
        <v>244</v>
      </c>
      <c r="W10" s="32" t="str">
        <f t="shared" si="6"/>
        <v/>
      </c>
      <c r="X10" s="32" t="str">
        <f t="shared" si="2"/>
        <v/>
      </c>
      <c r="Y10" s="41">
        <f t="shared" si="0"/>
        <v>67910</v>
      </c>
      <c r="Z10" s="35" t="str">
        <f t="shared" si="1"/>
        <v>Jakšová</v>
      </c>
    </row>
    <row r="11" spans="1:28" x14ac:dyDescent="0.2">
      <c r="A11" s="4" t="s">
        <v>5</v>
      </c>
      <c r="C11" s="17">
        <f>SUM(C7:C10)</f>
        <v>9947090.4100000001</v>
      </c>
      <c r="U11" s="17">
        <f>SUM(U7:U10)</f>
        <v>0</v>
      </c>
      <c r="W11" s="33" t="str">
        <f t="shared" si="6"/>
        <v/>
      </c>
      <c r="X11" s="33" t="str">
        <f t="shared" si="2"/>
        <v/>
      </c>
      <c r="Y11" s="35" t="str">
        <f t="shared" si="0"/>
        <v/>
      </c>
      <c r="Z11" s="35" t="str">
        <f t="shared" si="1"/>
        <v/>
      </c>
    </row>
  </sheetData>
  <sheetProtection formatColumns="0" formatRows="0" insertColumns="0" insertRows="0" deleteColumns="0" deleteRows="0"/>
  <mergeCells count="13">
    <mergeCell ref="D3:E3"/>
    <mergeCell ref="W3:Y3"/>
    <mergeCell ref="A4:A5"/>
    <mergeCell ref="B4:B5"/>
    <mergeCell ref="C4:C5"/>
    <mergeCell ref="D4:D5"/>
    <mergeCell ref="E4:E5"/>
    <mergeCell ref="F4:F5"/>
    <mergeCell ref="G4:G5"/>
    <mergeCell ref="H4:H5"/>
    <mergeCell ref="I4:T5"/>
    <mergeCell ref="U4:U5"/>
    <mergeCell ref="V4:V5"/>
  </mergeCells>
  <dataValidations count="1">
    <dataValidation type="list" allowBlank="1" showInputMessage="1" showErrorMessage="1" sqref="H7:H10" xr:uid="{74A0C38A-1A11-4E22-BDC9-4FA90C22C8EC}">
      <formula1>$AB$1:$AB$5</formula1>
    </dataValidation>
  </dataValidations>
  <pageMargins left="0.59055118110236227" right="0.19685039370078741" top="0.39370078740157483" bottom="0.39370078740157483" header="0.51181102362204722" footer="0.19685039370078741"/>
  <pageSetup paperSize="9" scale="45" orientation="landscape" r:id="rId1"/>
  <headerFooter alignWithMargins="0">
    <oddHeader>&amp;R67x</oddHeader>
    <oddFooter>&amp;C&amp;P&amp;R© FIZA, a.s., 2024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POK</vt:lpstr>
      <vt:lpstr>BAN</vt:lpstr>
      <vt:lpstr>DPH</vt:lpstr>
      <vt:lpstr>sklady (A)</vt:lpstr>
      <vt:lpstr>50x</vt:lpstr>
      <vt:lpstr>51x</vt:lpstr>
      <vt:lpstr>54x (vyjma 542)</vt:lpstr>
      <vt:lpstr>60x</vt:lpstr>
      <vt:lpstr>64x, 542</vt:lpstr>
      <vt:lpstr>67x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Buzková Eva</cp:lastModifiedBy>
  <cp:lastPrinted>2024-02-21T09:10:01Z</cp:lastPrinted>
  <dcterms:created xsi:type="dcterms:W3CDTF">2002-12-04T11:32:57Z</dcterms:created>
  <dcterms:modified xsi:type="dcterms:W3CDTF">2024-02-23T09:16:36Z</dcterms:modified>
</cp:coreProperties>
</file>