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304\Desktop\"/>
    </mc:Choice>
  </mc:AlternateContent>
  <xr:revisionPtr revIDLastSave="0" documentId="13_ncr:1_{79CBA492-B113-462D-9D88-C58505E2CA6F}" xr6:coauthVersionLast="36" xr6:coauthVersionMax="36" xr10:uidLastSave="{00000000-0000-0000-0000-000000000000}"/>
  <bookViews>
    <workbookView xWindow="0" yWindow="0" windowWidth="21570" windowHeight="7380" xr2:uid="{92A13E8D-EB9E-4219-85C7-42C268B03926}"/>
  </bookViews>
  <sheets>
    <sheet name="OOPP pro DK a NOVO" sheetId="1" r:id="rId1"/>
    <sheet name="měsíční dopad" sheetId="4" r:id="rId2"/>
    <sheet name="vyprané prádlo 6_23" sheetId="2" r:id="rId3"/>
    <sheet name="vyprané prádlo 7_2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D11" i="4" s="1"/>
  <c r="F10" i="4"/>
  <c r="D10" i="4"/>
  <c r="F9" i="4"/>
  <c r="D9" i="4"/>
  <c r="B5" i="4"/>
  <c r="F5" i="4" s="1"/>
  <c r="F4" i="4"/>
  <c r="D4" i="4"/>
  <c r="F3" i="4"/>
  <c r="D3" i="4"/>
  <c r="E42" i="3"/>
  <c r="B42" i="3"/>
  <c r="C40" i="3"/>
  <c r="E39" i="3"/>
  <c r="C39" i="3"/>
  <c r="D37" i="3"/>
  <c r="D42" i="3" s="1"/>
  <c r="C37" i="3"/>
  <c r="C36" i="3"/>
  <c r="C42" i="3" s="1"/>
  <c r="E31" i="3"/>
  <c r="D31" i="3"/>
  <c r="B31" i="3"/>
  <c r="C29" i="3"/>
  <c r="C28" i="3"/>
  <c r="C31" i="3" s="1"/>
  <c r="F18" i="3"/>
  <c r="E18" i="3"/>
  <c r="D18" i="3"/>
  <c r="C18" i="3"/>
  <c r="B18" i="3"/>
  <c r="F8" i="3"/>
  <c r="E8" i="3"/>
  <c r="C21" i="3" s="1"/>
  <c r="C22" i="3" s="1"/>
  <c r="D8" i="3"/>
  <c r="B21" i="3" s="1"/>
  <c r="B22" i="3" s="1"/>
  <c r="C8" i="3"/>
  <c r="B8" i="3"/>
  <c r="E42" i="2"/>
  <c r="D42" i="2"/>
  <c r="B42" i="2"/>
  <c r="C40" i="2"/>
  <c r="C39" i="2"/>
  <c r="D37" i="2"/>
  <c r="C37" i="2"/>
  <c r="C36" i="2"/>
  <c r="C42" i="2" s="1"/>
  <c r="E31" i="2"/>
  <c r="D31" i="2"/>
  <c r="C31" i="2"/>
  <c r="B31" i="2"/>
  <c r="C29" i="2"/>
  <c r="F18" i="2"/>
  <c r="E18" i="2"/>
  <c r="D18" i="2"/>
  <c r="C18" i="2"/>
  <c r="B18" i="2"/>
  <c r="F8" i="2"/>
  <c r="E8" i="2"/>
  <c r="C21" i="2" s="1"/>
  <c r="C22" i="2" s="1"/>
  <c r="D8" i="2"/>
  <c r="C8" i="2"/>
  <c r="B8" i="2"/>
  <c r="B21" i="2" s="1"/>
  <c r="B22" i="2" s="1"/>
  <c r="D5" i="4" l="1"/>
  <c r="F11" i="4"/>
  <c r="J11" i="1"/>
  <c r="J10" i="1"/>
  <c r="D15" i="4" l="1"/>
  <c r="J12" i="1"/>
  <c r="J5" i="1"/>
  <c r="J4" i="1"/>
  <c r="J6" i="1" l="1"/>
</calcChain>
</file>

<file path=xl/sharedStrings.xml><?xml version="1.0" encoding="utf-8"?>
<sst xmlns="http://schemas.openxmlformats.org/spreadsheetml/2006/main" count="88" uniqueCount="46">
  <si>
    <t>Velikost</t>
  </si>
  <si>
    <t>Barevné bílé/ks</t>
  </si>
  <si>
    <t>X0</t>
  </si>
  <si>
    <t>Barevné modré JIRP/ks</t>
  </si>
  <si>
    <t>určeno pro JIRP - režim FILTR</t>
  </si>
  <si>
    <t>cena celkem</t>
  </si>
  <si>
    <t xml:space="preserve">servis za 1ks </t>
  </si>
  <si>
    <t>celkem</t>
  </si>
  <si>
    <t>∑</t>
  </si>
  <si>
    <t>nyní</t>
  </si>
  <si>
    <r>
      <t>Haleny s dětským vzorem</t>
    </r>
    <r>
      <rPr>
        <sz val="11"/>
        <color theme="1"/>
        <rFont val="Calibri"/>
        <family val="2"/>
        <charset val="238"/>
        <scheme val="minor"/>
      </rPr>
      <t xml:space="preserve"> je s tím starým vzorem, je v nemocnicích:</t>
    </r>
  </si>
  <si>
    <t>Nemocnice Karviná – Ráj, příspěvková organizace,</t>
  </si>
  <si>
    <t>Nemocnice Havířov, příspěvková organizace,</t>
  </si>
  <si>
    <t>Nemocnice ve Frýdku-Místku, příspěvková organizace,</t>
  </si>
  <si>
    <t>Nemocnice Třinec, příspěvková organizace,</t>
  </si>
  <si>
    <t>Městská nemocnice Ostrava, příspěvková organizace,</t>
  </si>
  <si>
    <t>Nemocnice AGEL Ostrava – Vítkovice,a.s.</t>
  </si>
  <si>
    <t>Fakultní nemocnice Ostrava,</t>
  </si>
  <si>
    <t xml:space="preserve">Krajská nemocnice T.Bati, a.s </t>
  </si>
  <si>
    <t>Materiál 65 %  PES, 35 % BA.</t>
  </si>
  <si>
    <t>Novinka, bude i s bílým podkladem</t>
  </si>
  <si>
    <t>Novorozenecké oddělení</t>
  </si>
  <si>
    <t>Dětská klinika</t>
  </si>
  <si>
    <t>NÁVRH</t>
  </si>
  <si>
    <t>Spotřeba vypraného prádla za období 06/2023</t>
  </si>
  <si>
    <t>NOVO</t>
  </si>
  <si>
    <t>halena bílá</t>
  </si>
  <si>
    <t>halena bílá modrý prvek</t>
  </si>
  <si>
    <t>halena bílá zelený prvek</t>
  </si>
  <si>
    <t>halena celomodrá JIP</t>
  </si>
  <si>
    <t>halena bílá šedý prvek</t>
  </si>
  <si>
    <t>CELKEM</t>
  </si>
  <si>
    <t>DK</t>
  </si>
  <si>
    <t>NOVO a DK</t>
  </si>
  <si>
    <t>halena bílá s barevným podkladem</t>
  </si>
  <si>
    <t>halena modrá s barevným podkladem</t>
  </si>
  <si>
    <t>CELKEM v ks</t>
  </si>
  <si>
    <t>CELKEM v Kč bez DPH</t>
  </si>
  <si>
    <t xml:space="preserve">šaty bílé </t>
  </si>
  <si>
    <t>šaty bílé modrý prvek</t>
  </si>
  <si>
    <t>šaty bílé zelený prvek</t>
  </si>
  <si>
    <t>šaty bílé šedý prvek</t>
  </si>
  <si>
    <t>Spotřeba vypraného prádla za období 07/2023</t>
  </si>
  <si>
    <t>měsíční spotřeba</t>
  </si>
  <si>
    <t>Celkový měsíční dopad</t>
  </si>
  <si>
    <t>Dětská klinika plus OKPSY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</si>
</sst>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14" xfId="0" applyFont="1" applyBorder="1"/>
    <xf numFmtId="0" fontId="0" fillId="0" borderId="15" xfId="0" applyBorder="1"/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0" fillId="4" borderId="18" xfId="0" applyFill="1" applyBorder="1" applyAlignment="1">
      <alignment wrapText="1"/>
    </xf>
    <xf numFmtId="0" fontId="0" fillId="5" borderId="18" xfId="0" applyFill="1" applyBorder="1"/>
    <xf numFmtId="0" fontId="0" fillId="6" borderId="18" xfId="0" applyFill="1" applyBorder="1"/>
    <xf numFmtId="0" fontId="0" fillId="7" borderId="19" xfId="0" applyFill="1" applyBorder="1"/>
    <xf numFmtId="0" fontId="0" fillId="0" borderId="0" xfId="0" applyFill="1"/>
    <xf numFmtId="0" fontId="0" fillId="0" borderId="20" xfId="0" applyBorder="1"/>
    <xf numFmtId="0" fontId="0" fillId="0" borderId="2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1" fillId="0" borderId="20" xfId="0" applyFont="1" applyBorder="1"/>
    <xf numFmtId="0" fontId="0" fillId="0" borderId="27" xfId="0" applyBorder="1"/>
    <xf numFmtId="0" fontId="0" fillId="0" borderId="28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8" fillId="8" borderId="29" xfId="0" applyFont="1" applyFill="1" applyBorder="1"/>
    <xf numFmtId="0" fontId="7" fillId="8" borderId="30" xfId="0" applyFont="1" applyFill="1" applyBorder="1"/>
    <xf numFmtId="0" fontId="7" fillId="8" borderId="31" xfId="0" applyFont="1" applyFill="1" applyBorder="1"/>
    <xf numFmtId="0" fontId="0" fillId="0" borderId="32" xfId="0" applyBorder="1"/>
    <xf numFmtId="0" fontId="0" fillId="0" borderId="33" xfId="0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8" xfId="0" applyBorder="1"/>
    <xf numFmtId="0" fontId="0" fillId="0" borderId="12" xfId="0" applyBorder="1"/>
    <xf numFmtId="0" fontId="0" fillId="0" borderId="13" xfId="0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0</xdr:rowOff>
    </xdr:from>
    <xdr:to>
      <xdr:col>2</xdr:col>
      <xdr:colOff>409576</xdr:colOff>
      <xdr:row>25</xdr:row>
      <xdr:rowOff>47241</xdr:rowOff>
    </xdr:to>
    <xdr:pic>
      <xdr:nvPicPr>
        <xdr:cNvPr id="5" name="Obrázek 4" descr="image006">
          <a:extLst>
            <a:ext uri="{FF2B5EF4-FFF2-40B4-BE49-F238E27FC236}">
              <a16:creationId xmlns:a16="http://schemas.microsoft.com/office/drawing/2014/main" id="{A8C9DABE-90B9-46D0-8507-629F1E4F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181350"/>
          <a:ext cx="2514600" cy="2142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457201</xdr:colOff>
      <xdr:row>14</xdr:row>
      <xdr:rowOff>8836</xdr:rowOff>
    </xdr:from>
    <xdr:to>
      <xdr:col>5</xdr:col>
      <xdr:colOff>485775</xdr:colOff>
      <xdr:row>24</xdr:row>
      <xdr:rowOff>28576</xdr:rowOff>
    </xdr:to>
    <xdr:pic>
      <xdr:nvPicPr>
        <xdr:cNvPr id="6" name="Obrázek 7" descr="image007">
          <a:extLst>
            <a:ext uri="{FF2B5EF4-FFF2-40B4-BE49-F238E27FC236}">
              <a16:creationId xmlns:a16="http://schemas.microsoft.com/office/drawing/2014/main" id="{35315FA6-A173-4A02-84DA-B0400A8C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6" y="2999686"/>
          <a:ext cx="1857374" cy="192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</xdr:colOff>
      <xdr:row>14</xdr:row>
      <xdr:rowOff>0</xdr:rowOff>
    </xdr:from>
    <xdr:to>
      <xdr:col>9</xdr:col>
      <xdr:colOff>19051</xdr:colOff>
      <xdr:row>23</xdr:row>
      <xdr:rowOff>180975</xdr:rowOff>
    </xdr:to>
    <xdr:pic>
      <xdr:nvPicPr>
        <xdr:cNvPr id="7" name="Obrázek 8" descr="image008">
          <a:extLst>
            <a:ext uri="{FF2B5EF4-FFF2-40B4-BE49-F238E27FC236}">
              <a16:creationId xmlns:a16="http://schemas.microsoft.com/office/drawing/2014/main" id="{C9CAF778-9F45-48D9-914F-89F755A6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6" y="2990850"/>
          <a:ext cx="18478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1469806</xdr:colOff>
      <xdr:row>28</xdr:row>
      <xdr:rowOff>38100</xdr:rowOff>
    </xdr:from>
    <xdr:to>
      <xdr:col>6</xdr:col>
      <xdr:colOff>657</xdr:colOff>
      <xdr:row>37</xdr:row>
      <xdr:rowOff>180975</xdr:rowOff>
    </xdr:to>
    <xdr:pic>
      <xdr:nvPicPr>
        <xdr:cNvPr id="8" name="Obrázek 7" descr="image004">
          <a:extLst>
            <a:ext uri="{FF2B5EF4-FFF2-40B4-BE49-F238E27FC236}">
              <a16:creationId xmlns:a16="http://schemas.microsoft.com/office/drawing/2014/main" id="{289B5842-8B4B-4AF3-9D84-F3C200AB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806" y="5695950"/>
          <a:ext cx="3074276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BD1-F22D-475C-A86E-A70D524FD5BD}">
  <sheetPr>
    <pageSetUpPr fitToPage="1"/>
  </sheetPr>
  <dimension ref="A1:K38"/>
  <sheetViews>
    <sheetView tabSelected="1" workbookViewId="0">
      <selection activeCell="K26" sqref="K26"/>
    </sheetView>
  </sheetViews>
  <sheetFormatPr defaultRowHeight="15" x14ac:dyDescent="0.25"/>
  <cols>
    <col min="1" max="1" width="22.42578125" bestFit="1" customWidth="1"/>
    <col min="10" max="10" width="5.28515625" customWidth="1"/>
    <col min="11" max="11" width="62.140625" customWidth="1"/>
  </cols>
  <sheetData>
    <row r="1" spans="1:11" ht="18.75" x14ac:dyDescent="0.3">
      <c r="A1" s="25" t="s">
        <v>21</v>
      </c>
      <c r="B1" s="1"/>
      <c r="C1" s="1"/>
    </row>
    <row r="2" spans="1:11" ht="15.75" thickBot="1" x14ac:dyDescent="0.3">
      <c r="K2" s="26"/>
    </row>
    <row r="3" spans="1:11" ht="15.75" thickBot="1" x14ac:dyDescent="0.3">
      <c r="A3" s="8" t="s">
        <v>0</v>
      </c>
      <c r="B3" s="9" t="s">
        <v>2</v>
      </c>
      <c r="C3" s="9">
        <v>0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10">
        <v>6</v>
      </c>
      <c r="J3" s="18" t="s">
        <v>8</v>
      </c>
      <c r="K3" s="16"/>
    </row>
    <row r="4" spans="1:11" x14ac:dyDescent="0.25">
      <c r="A4" s="6" t="s">
        <v>1</v>
      </c>
      <c r="B4" s="7">
        <v>20</v>
      </c>
      <c r="C4" s="7">
        <v>40</v>
      </c>
      <c r="D4" s="7">
        <v>50</v>
      </c>
      <c r="E4" s="7">
        <v>60</v>
      </c>
      <c r="F4" s="7">
        <v>50</v>
      </c>
      <c r="G4" s="7">
        <v>0</v>
      </c>
      <c r="H4" s="7">
        <v>10</v>
      </c>
      <c r="I4" s="7">
        <v>10</v>
      </c>
      <c r="J4" s="14">
        <f>SUM(B4:I4)</f>
        <v>240</v>
      </c>
      <c r="K4" s="13"/>
    </row>
    <row r="5" spans="1:11" x14ac:dyDescent="0.25">
      <c r="A5" s="3" t="s">
        <v>3</v>
      </c>
      <c r="B5" s="4">
        <v>0</v>
      </c>
      <c r="C5" s="4">
        <v>30</v>
      </c>
      <c r="D5" s="4">
        <v>40</v>
      </c>
      <c r="E5" s="4">
        <v>40</v>
      </c>
      <c r="F5" s="4">
        <v>40</v>
      </c>
      <c r="G5" s="4">
        <v>0</v>
      </c>
      <c r="H5" s="4">
        <v>10</v>
      </c>
      <c r="I5" s="4">
        <v>0</v>
      </c>
      <c r="J5" s="14">
        <f>SUM(B5:I5)</f>
        <v>160</v>
      </c>
      <c r="K5" s="13"/>
    </row>
    <row r="6" spans="1:11" x14ac:dyDescent="0.25">
      <c r="A6" s="11"/>
      <c r="B6" s="11"/>
      <c r="C6" s="11"/>
      <c r="D6" s="13"/>
      <c r="E6" s="13"/>
      <c r="F6" s="13"/>
      <c r="G6" s="13"/>
      <c r="H6" s="13"/>
      <c r="I6" s="13"/>
      <c r="J6" s="12">
        <f>SUM(J4:J5)</f>
        <v>400</v>
      </c>
      <c r="K6" s="16"/>
    </row>
    <row r="7" spans="1:11" ht="18.75" x14ac:dyDescent="0.3">
      <c r="A7" s="25" t="s">
        <v>45</v>
      </c>
      <c r="B7" s="1"/>
      <c r="C7" s="1"/>
      <c r="K7" s="16"/>
    </row>
    <row r="8" spans="1:11" ht="15.75" thickBot="1" x14ac:dyDescent="0.3">
      <c r="K8" s="16"/>
    </row>
    <row r="9" spans="1:11" ht="15.75" thickBot="1" x14ac:dyDescent="0.3">
      <c r="A9" s="8" t="s">
        <v>0</v>
      </c>
      <c r="B9" s="9" t="s">
        <v>2</v>
      </c>
      <c r="C9" s="9">
        <v>0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10">
        <v>6</v>
      </c>
      <c r="J9" s="18" t="s">
        <v>8</v>
      </c>
      <c r="K9" s="16"/>
    </row>
    <row r="10" spans="1:11" x14ac:dyDescent="0.25">
      <c r="A10" s="6" t="s">
        <v>1</v>
      </c>
      <c r="B10" s="7">
        <v>75</v>
      </c>
      <c r="C10" s="7">
        <v>240</v>
      </c>
      <c r="D10" s="7">
        <v>215</v>
      </c>
      <c r="E10" s="7">
        <v>120</v>
      </c>
      <c r="F10" s="7">
        <v>60</v>
      </c>
      <c r="G10" s="7">
        <v>30</v>
      </c>
      <c r="H10" s="7">
        <v>5</v>
      </c>
      <c r="I10" s="7">
        <v>0</v>
      </c>
      <c r="J10" s="14">
        <f>SUM(B10:I10)</f>
        <v>745</v>
      </c>
      <c r="K10" s="13"/>
    </row>
    <row r="11" spans="1:11" x14ac:dyDescent="0.25">
      <c r="A11" s="3" t="s">
        <v>3</v>
      </c>
      <c r="B11" s="4">
        <v>0</v>
      </c>
      <c r="C11" s="4">
        <v>40</v>
      </c>
      <c r="D11" s="4">
        <v>40</v>
      </c>
      <c r="E11" s="4">
        <v>45</v>
      </c>
      <c r="F11" s="4">
        <v>40</v>
      </c>
      <c r="G11" s="4">
        <v>20</v>
      </c>
      <c r="H11" s="4">
        <v>0</v>
      </c>
      <c r="I11" s="4">
        <v>0</v>
      </c>
      <c r="J11" s="14">
        <f>SUM(B11:I11)</f>
        <v>185</v>
      </c>
      <c r="K11" s="13"/>
    </row>
    <row r="12" spans="1:11" x14ac:dyDescent="0.25">
      <c r="A12" s="11"/>
      <c r="B12" s="11"/>
      <c r="C12" s="11"/>
      <c r="D12" s="13"/>
      <c r="E12" s="13"/>
      <c r="F12" s="13"/>
      <c r="G12" s="13"/>
      <c r="H12" s="13"/>
      <c r="I12" s="13"/>
      <c r="J12" s="12">
        <f>SUM(J10:J11)</f>
        <v>930</v>
      </c>
      <c r="K12" s="16"/>
    </row>
    <row r="13" spans="1:11" x14ac:dyDescent="0.25">
      <c r="A13" t="s">
        <v>19</v>
      </c>
      <c r="H13" s="15"/>
      <c r="I13" s="15"/>
      <c r="J13" s="15"/>
    </row>
    <row r="15" spans="1:11" x14ac:dyDescent="0.25">
      <c r="K15" s="19" t="s">
        <v>10</v>
      </c>
    </row>
    <row r="16" spans="1:11" x14ac:dyDescent="0.25">
      <c r="K16" s="2" t="s">
        <v>11</v>
      </c>
    </row>
    <row r="17" spans="2:11" x14ac:dyDescent="0.25">
      <c r="K17" s="2" t="s">
        <v>12</v>
      </c>
    </row>
    <row r="18" spans="2:11" x14ac:dyDescent="0.25">
      <c r="K18" s="2" t="s">
        <v>13</v>
      </c>
    </row>
    <row r="19" spans="2:11" x14ac:dyDescent="0.25">
      <c r="K19" s="2" t="s">
        <v>14</v>
      </c>
    </row>
    <row r="20" spans="2:11" x14ac:dyDescent="0.25">
      <c r="K20" s="2" t="s">
        <v>15</v>
      </c>
    </row>
    <row r="21" spans="2:11" x14ac:dyDescent="0.25">
      <c r="K21" s="2" t="s">
        <v>16</v>
      </c>
    </row>
    <row r="22" spans="2:11" x14ac:dyDescent="0.25">
      <c r="K22" s="2" t="s">
        <v>17</v>
      </c>
    </row>
    <row r="23" spans="2:11" x14ac:dyDescent="0.25">
      <c r="K23" s="2" t="s">
        <v>18</v>
      </c>
    </row>
    <row r="25" spans="2:11" x14ac:dyDescent="0.25">
      <c r="G25" s="15" t="s">
        <v>4</v>
      </c>
      <c r="H25" s="15"/>
    </row>
    <row r="27" spans="2:11" ht="3" customHeight="1" thickBot="1" x14ac:dyDescent="0.3"/>
    <row r="28" spans="2:11" ht="15.75" thickBot="1" x14ac:dyDescent="0.3">
      <c r="B28" s="83" t="s">
        <v>20</v>
      </c>
      <c r="C28" s="84"/>
      <c r="D28" s="84"/>
      <c r="E28" s="84"/>
      <c r="F28" s="85"/>
    </row>
    <row r="29" spans="2:11" x14ac:dyDescent="0.25">
      <c r="B29" s="20"/>
      <c r="C29" s="5"/>
      <c r="D29" s="5"/>
      <c r="E29" s="5"/>
      <c r="F29" s="21"/>
    </row>
    <row r="30" spans="2:11" x14ac:dyDescent="0.25">
      <c r="B30" s="20"/>
      <c r="C30" s="5"/>
      <c r="D30" s="5"/>
      <c r="E30" s="5"/>
      <c r="F30" s="21"/>
    </row>
    <row r="31" spans="2:11" x14ac:dyDescent="0.25">
      <c r="B31" s="20"/>
      <c r="C31" s="5"/>
      <c r="D31" s="5"/>
      <c r="E31" s="5"/>
      <c r="F31" s="21"/>
    </row>
    <row r="32" spans="2:11" x14ac:dyDescent="0.25">
      <c r="B32" s="20"/>
      <c r="C32" s="5"/>
      <c r="D32" s="5"/>
      <c r="E32" s="5"/>
      <c r="F32" s="21"/>
    </row>
    <row r="33" spans="2:6" x14ac:dyDescent="0.25">
      <c r="B33" s="20"/>
      <c r="C33" s="5"/>
      <c r="D33" s="5"/>
      <c r="E33" s="5"/>
      <c r="F33" s="21"/>
    </row>
    <row r="34" spans="2:6" x14ac:dyDescent="0.25">
      <c r="B34" s="20"/>
      <c r="C34" s="5"/>
      <c r="D34" s="5"/>
      <c r="E34" s="5"/>
      <c r="F34" s="21"/>
    </row>
    <row r="35" spans="2:6" x14ac:dyDescent="0.25">
      <c r="B35" s="20"/>
      <c r="C35" s="5"/>
      <c r="D35" s="5"/>
      <c r="E35" s="5"/>
      <c r="F35" s="21"/>
    </row>
    <row r="36" spans="2:6" x14ac:dyDescent="0.25">
      <c r="B36" s="20"/>
      <c r="C36" s="5"/>
      <c r="D36" s="5"/>
      <c r="E36" s="5"/>
      <c r="F36" s="21"/>
    </row>
    <row r="37" spans="2:6" x14ac:dyDescent="0.25">
      <c r="B37" s="20"/>
      <c r="C37" s="5"/>
      <c r="D37" s="5"/>
      <c r="E37" s="5"/>
      <c r="F37" s="21"/>
    </row>
    <row r="38" spans="2:6" ht="15.75" thickBot="1" x14ac:dyDescent="0.3">
      <c r="B38" s="22"/>
      <c r="C38" s="23"/>
      <c r="D38" s="23"/>
      <c r="E38" s="23"/>
      <c r="F38" s="24"/>
    </row>
  </sheetData>
  <mergeCells count="1">
    <mergeCell ref="B28:F28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E6AA-EFCF-47A3-BAE2-ED5A5C5A8FA2}">
  <dimension ref="A1:F15"/>
  <sheetViews>
    <sheetView workbookViewId="0">
      <selection activeCell="E4" sqref="E4"/>
    </sheetView>
  </sheetViews>
  <sheetFormatPr defaultRowHeight="15" x14ac:dyDescent="0.25"/>
  <cols>
    <col min="1" max="1" width="30.28515625" bestFit="1" customWidth="1"/>
    <col min="2" max="6" width="15.7109375" customWidth="1"/>
  </cols>
  <sheetData>
    <row r="1" spans="1:6" ht="18.75" x14ac:dyDescent="0.3">
      <c r="A1" s="72" t="s">
        <v>21</v>
      </c>
      <c r="B1" s="44"/>
      <c r="C1" s="86" t="s">
        <v>23</v>
      </c>
      <c r="D1" s="86"/>
      <c r="E1" s="86" t="s">
        <v>9</v>
      </c>
      <c r="F1" s="86"/>
    </row>
    <row r="2" spans="1:6" x14ac:dyDescent="0.25">
      <c r="A2" s="44"/>
      <c r="B2" s="73" t="s">
        <v>43</v>
      </c>
      <c r="C2" s="4" t="s">
        <v>6</v>
      </c>
      <c r="D2" s="3" t="s">
        <v>7</v>
      </c>
      <c r="E2" s="4" t="s">
        <v>6</v>
      </c>
      <c r="F2" s="3" t="s">
        <v>5</v>
      </c>
    </row>
    <row r="3" spans="1:6" x14ac:dyDescent="0.25">
      <c r="A3" s="3" t="s">
        <v>1</v>
      </c>
      <c r="B3" s="74">
        <v>564</v>
      </c>
      <c r="C3" s="75">
        <v>14.56</v>
      </c>
      <c r="D3" s="76">
        <f>B3*C3</f>
        <v>8211.84</v>
      </c>
      <c r="E3" s="44">
        <v>12.84</v>
      </c>
      <c r="F3" s="77">
        <f>B3*E3</f>
        <v>7241.76</v>
      </c>
    </row>
    <row r="4" spans="1:6" x14ac:dyDescent="0.25">
      <c r="A4" s="3" t="s">
        <v>3</v>
      </c>
      <c r="B4" s="74">
        <v>415</v>
      </c>
      <c r="C4" s="75">
        <v>14.56</v>
      </c>
      <c r="D4" s="76">
        <f t="shared" ref="D4:D5" si="0">B4*C4</f>
        <v>6042.4000000000005</v>
      </c>
      <c r="E4" s="44">
        <v>12.23</v>
      </c>
      <c r="F4" s="77">
        <f>B4*E4</f>
        <v>5075.45</v>
      </c>
    </row>
    <row r="5" spans="1:6" x14ac:dyDescent="0.25">
      <c r="A5" s="4"/>
      <c r="B5" s="78">
        <f>SUM(B3:B4)</f>
        <v>979</v>
      </c>
      <c r="C5" s="4">
        <v>14.56</v>
      </c>
      <c r="D5" s="79">
        <f t="shared" si="0"/>
        <v>14254.24</v>
      </c>
      <c r="E5" s="44">
        <v>12.84</v>
      </c>
      <c r="F5" s="80">
        <f>B5*E5</f>
        <v>12570.36</v>
      </c>
    </row>
    <row r="6" spans="1:6" ht="18.75" x14ac:dyDescent="0.3">
      <c r="A6" s="72" t="s">
        <v>22</v>
      </c>
      <c r="B6" s="44"/>
      <c r="C6" s="4"/>
      <c r="D6" s="79"/>
      <c r="E6" s="44"/>
      <c r="F6" s="44"/>
    </row>
    <row r="7" spans="1:6" x14ac:dyDescent="0.25">
      <c r="A7" s="44"/>
      <c r="B7" s="44"/>
      <c r="C7" s="4"/>
      <c r="D7" s="79"/>
      <c r="E7" s="86"/>
      <c r="F7" s="86"/>
    </row>
    <row r="8" spans="1:6" x14ac:dyDescent="0.25">
      <c r="A8" s="44"/>
      <c r="B8" s="73"/>
      <c r="C8" s="4" t="s">
        <v>6</v>
      </c>
      <c r="D8" s="3" t="s">
        <v>7</v>
      </c>
      <c r="E8" s="4" t="s">
        <v>6</v>
      </c>
      <c r="F8" s="3" t="s">
        <v>7</v>
      </c>
    </row>
    <row r="9" spans="1:6" x14ac:dyDescent="0.25">
      <c r="A9" s="3" t="s">
        <v>1</v>
      </c>
      <c r="B9" s="74">
        <v>1864</v>
      </c>
      <c r="C9" s="75">
        <v>14.56</v>
      </c>
      <c r="D9" s="76">
        <f>B9*C9</f>
        <v>27139.84</v>
      </c>
      <c r="E9" s="44">
        <v>12.84</v>
      </c>
      <c r="F9" s="77">
        <f>B9*E9</f>
        <v>23933.759999999998</v>
      </c>
    </row>
    <row r="10" spans="1:6" x14ac:dyDescent="0.25">
      <c r="A10" s="3" t="s">
        <v>3</v>
      </c>
      <c r="B10" s="74">
        <v>593</v>
      </c>
      <c r="C10" s="75">
        <v>14.56</v>
      </c>
      <c r="D10" s="76">
        <f t="shared" ref="D10:D11" si="1">B10*C10</f>
        <v>8634.08</v>
      </c>
      <c r="E10" s="44">
        <v>12.23</v>
      </c>
      <c r="F10" s="77">
        <f>B10*E10</f>
        <v>7252.39</v>
      </c>
    </row>
    <row r="11" spans="1:6" x14ac:dyDescent="0.25">
      <c r="A11" s="44"/>
      <c r="B11" s="78">
        <f>SUM(B9:B10)</f>
        <v>2457</v>
      </c>
      <c r="C11" s="4">
        <v>14.56</v>
      </c>
      <c r="D11" s="79">
        <f t="shared" si="1"/>
        <v>35773.919999999998</v>
      </c>
      <c r="E11" s="44">
        <v>12.84</v>
      </c>
      <c r="F11" s="80">
        <f>B11*E11</f>
        <v>31547.88</v>
      </c>
    </row>
    <row r="12" spans="1:6" x14ac:dyDescent="0.25">
      <c r="B12" s="5"/>
      <c r="C12" s="17"/>
      <c r="D12" s="5"/>
    </row>
    <row r="15" spans="1:6" x14ac:dyDescent="0.25">
      <c r="B15" s="81" t="s">
        <v>44</v>
      </c>
      <c r="C15" s="81"/>
      <c r="D15" s="82">
        <f>D5+D11-F5-F11</f>
        <v>5909.9199999999946</v>
      </c>
    </row>
  </sheetData>
  <mergeCells count="3">
    <mergeCell ref="C1:D1"/>
    <mergeCell ref="E1:F1"/>
    <mergeCell ref="E7:F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BD6C-F382-4739-89B6-34936D0F74B4}">
  <dimension ref="A2:G42"/>
  <sheetViews>
    <sheetView workbookViewId="0">
      <selection activeCell="C22" sqref="C22"/>
    </sheetView>
  </sheetViews>
  <sheetFormatPr defaultRowHeight="15" x14ac:dyDescent="0.25"/>
  <cols>
    <col min="1" max="1" width="28.85546875" customWidth="1"/>
    <col min="2" max="2" width="13.7109375" customWidth="1"/>
    <col min="3" max="3" width="15.85546875" customWidth="1"/>
    <col min="4" max="4" width="14.42578125" customWidth="1"/>
    <col min="5" max="5" width="10.28515625" customWidth="1"/>
    <col min="6" max="7" width="14.140625" customWidth="1"/>
  </cols>
  <sheetData>
    <row r="2" spans="1:7" ht="20.25" thickBot="1" x14ac:dyDescent="0.35">
      <c r="A2" s="27" t="s">
        <v>24</v>
      </c>
    </row>
    <row r="3" spans="1:7" ht="45" x14ac:dyDescent="0.25">
      <c r="A3" s="28" t="s">
        <v>25</v>
      </c>
      <c r="B3" s="29" t="s">
        <v>26</v>
      </c>
      <c r="C3" s="30" t="s">
        <v>27</v>
      </c>
      <c r="D3" s="30" t="s">
        <v>28</v>
      </c>
      <c r="E3" s="30" t="s">
        <v>29</v>
      </c>
      <c r="F3" s="31" t="s">
        <v>30</v>
      </c>
      <c r="G3" s="32"/>
    </row>
    <row r="4" spans="1:7" ht="15.75" thickBot="1" x14ac:dyDescent="0.3">
      <c r="A4" s="33"/>
      <c r="B4" s="34"/>
      <c r="C4" s="35"/>
      <c r="D4" s="36"/>
      <c r="E4" s="37"/>
      <c r="F4" s="38"/>
      <c r="G4" s="39"/>
    </row>
    <row r="5" spans="1:7" x14ac:dyDescent="0.25">
      <c r="A5" s="40">
        <v>901</v>
      </c>
      <c r="B5" s="41"/>
      <c r="C5" s="41"/>
      <c r="D5" s="41"/>
      <c r="E5" s="41"/>
      <c r="F5" s="42">
        <v>8</v>
      </c>
    </row>
    <row r="6" spans="1:7" x14ac:dyDescent="0.25">
      <c r="A6" s="43">
        <v>911</v>
      </c>
      <c r="B6" s="44">
        <v>154</v>
      </c>
      <c r="C6" s="44">
        <v>392</v>
      </c>
      <c r="D6" s="44">
        <v>10</v>
      </c>
      <c r="E6" s="44">
        <v>415</v>
      </c>
      <c r="F6" s="45"/>
    </row>
    <row r="7" spans="1:7" ht="15.75" thickBot="1" x14ac:dyDescent="0.3">
      <c r="A7" s="46">
        <v>931</v>
      </c>
      <c r="B7" s="47"/>
      <c r="C7" s="47"/>
      <c r="D7" s="47"/>
      <c r="E7" s="47"/>
      <c r="F7" s="48"/>
    </row>
    <row r="8" spans="1:7" ht="20.25" thickBot="1" x14ac:dyDescent="0.35">
      <c r="A8" s="49" t="s">
        <v>31</v>
      </c>
      <c r="B8" s="50">
        <f>SUM(B5:B7)</f>
        <v>154</v>
      </c>
      <c r="C8" s="50">
        <f t="shared" ref="C8:F8" si="0">SUM(C5:C7)</f>
        <v>392</v>
      </c>
      <c r="D8" s="50">
        <f t="shared" si="0"/>
        <v>10</v>
      </c>
      <c r="E8" s="50">
        <f t="shared" si="0"/>
        <v>415</v>
      </c>
      <c r="F8" s="51">
        <f t="shared" si="0"/>
        <v>8</v>
      </c>
    </row>
    <row r="9" spans="1:7" x14ac:dyDescent="0.25">
      <c r="A9" s="52" t="s">
        <v>32</v>
      </c>
      <c r="B9" s="41"/>
      <c r="C9" s="41"/>
      <c r="D9" s="41"/>
      <c r="E9" s="41"/>
      <c r="F9" s="42"/>
    </row>
    <row r="10" spans="1:7" x14ac:dyDescent="0.25">
      <c r="A10" s="43">
        <v>1001</v>
      </c>
      <c r="B10" s="44"/>
      <c r="C10" s="44"/>
      <c r="D10" s="44"/>
      <c r="E10" s="44"/>
      <c r="F10" s="45">
        <v>2</v>
      </c>
    </row>
    <row r="11" spans="1:7" x14ac:dyDescent="0.25">
      <c r="A11" s="43">
        <v>1011</v>
      </c>
      <c r="B11" s="44"/>
      <c r="C11" s="44">
        <v>170</v>
      </c>
      <c r="D11" s="44">
        <v>30</v>
      </c>
      <c r="E11" s="44"/>
      <c r="F11" s="45"/>
    </row>
    <row r="12" spans="1:7" x14ac:dyDescent="0.25">
      <c r="A12" s="43">
        <v>1012</v>
      </c>
      <c r="B12" s="44"/>
      <c r="C12" s="44">
        <v>140</v>
      </c>
      <c r="D12" s="44">
        <v>16</v>
      </c>
      <c r="E12" s="44"/>
      <c r="F12" s="45"/>
    </row>
    <row r="13" spans="1:7" x14ac:dyDescent="0.25">
      <c r="A13" s="43">
        <v>1013</v>
      </c>
      <c r="B13" s="44"/>
      <c r="C13" s="44">
        <v>85</v>
      </c>
      <c r="D13" s="44">
        <v>19</v>
      </c>
      <c r="E13" s="44"/>
      <c r="F13" s="45"/>
    </row>
    <row r="14" spans="1:7" x14ac:dyDescent="0.25">
      <c r="A14" s="43">
        <v>1015</v>
      </c>
      <c r="B14" s="44"/>
      <c r="C14" s="44">
        <v>116</v>
      </c>
      <c r="D14" s="44">
        <v>18</v>
      </c>
      <c r="E14" s="44"/>
      <c r="F14" s="45"/>
    </row>
    <row r="15" spans="1:7" x14ac:dyDescent="0.25">
      <c r="A15" s="43">
        <v>1021</v>
      </c>
      <c r="B15" s="44">
        <v>611</v>
      </c>
      <c r="C15" s="44">
        <v>310</v>
      </c>
      <c r="D15" s="44">
        <v>22</v>
      </c>
      <c r="E15" s="44"/>
      <c r="F15" s="45">
        <v>21</v>
      </c>
    </row>
    <row r="16" spans="1:7" x14ac:dyDescent="0.25">
      <c r="A16" s="43">
        <v>1031</v>
      </c>
      <c r="B16" s="44"/>
      <c r="C16" s="44">
        <v>242</v>
      </c>
      <c r="D16" s="44">
        <v>28</v>
      </c>
      <c r="E16" s="44"/>
      <c r="F16" s="45"/>
    </row>
    <row r="17" spans="1:6" ht="15.75" thickBot="1" x14ac:dyDescent="0.3">
      <c r="A17" s="46">
        <v>1033</v>
      </c>
      <c r="B17" s="47">
        <v>17</v>
      </c>
      <c r="C17" s="47">
        <v>16</v>
      </c>
      <c r="D17" s="47">
        <v>1</v>
      </c>
      <c r="E17" s="47">
        <v>593</v>
      </c>
      <c r="F17" s="48"/>
    </row>
    <row r="18" spans="1:6" ht="20.25" thickBot="1" x14ac:dyDescent="0.35">
      <c r="A18" s="49" t="s">
        <v>31</v>
      </c>
      <c r="B18" s="50">
        <f>SUM(B10:B17)</f>
        <v>628</v>
      </c>
      <c r="C18" s="50">
        <f t="shared" ref="C18:F18" si="1">SUM(C10:C17)</f>
        <v>1079</v>
      </c>
      <c r="D18" s="50">
        <f t="shared" si="1"/>
        <v>134</v>
      </c>
      <c r="E18" s="50">
        <f t="shared" si="1"/>
        <v>593</v>
      </c>
      <c r="F18" s="51">
        <f t="shared" si="1"/>
        <v>23</v>
      </c>
    </row>
    <row r="19" spans="1:6" ht="15.75" thickBot="1" x14ac:dyDescent="0.3"/>
    <row r="20" spans="1:6" ht="45.75" thickBot="1" x14ac:dyDescent="0.3">
      <c r="A20" s="53" t="s">
        <v>33</v>
      </c>
      <c r="B20" s="54" t="s">
        <v>34</v>
      </c>
      <c r="C20" s="55" t="s">
        <v>35</v>
      </c>
    </row>
    <row r="21" spans="1:6" ht="20.25" thickBot="1" x14ac:dyDescent="0.35">
      <c r="A21" s="56" t="s">
        <v>36</v>
      </c>
      <c r="B21" s="57">
        <f>B8+C8+D8+B18+C18+D18+F18+F8</f>
        <v>2428</v>
      </c>
      <c r="C21" s="58">
        <f>E8+E18</f>
        <v>1008</v>
      </c>
    </row>
    <row r="22" spans="1:6" ht="20.25" thickBot="1" x14ac:dyDescent="0.35">
      <c r="A22" s="56" t="s">
        <v>37</v>
      </c>
      <c r="B22" s="57">
        <f>B21*12.84</f>
        <v>31175.52</v>
      </c>
      <c r="C22" s="58">
        <f>C21*12.23</f>
        <v>12327.84</v>
      </c>
    </row>
    <row r="25" spans="1:6" ht="15.75" thickBot="1" x14ac:dyDescent="0.3"/>
    <row r="26" spans="1:6" ht="45" x14ac:dyDescent="0.25">
      <c r="A26" s="59" t="s">
        <v>25</v>
      </c>
      <c r="B26" s="60" t="s">
        <v>38</v>
      </c>
      <c r="C26" s="30" t="s">
        <v>39</v>
      </c>
      <c r="D26" s="30" t="s">
        <v>40</v>
      </c>
      <c r="E26" s="31" t="s">
        <v>41</v>
      </c>
    </row>
    <row r="27" spans="1:6" ht="15.75" thickBot="1" x14ac:dyDescent="0.3">
      <c r="A27" s="61"/>
      <c r="B27" s="62"/>
      <c r="C27" s="35"/>
      <c r="D27" s="36"/>
      <c r="E27" s="38"/>
    </row>
    <row r="28" spans="1:6" x14ac:dyDescent="0.25">
      <c r="A28" s="63">
        <v>901</v>
      </c>
      <c r="B28" s="64"/>
      <c r="C28" s="41">
        <v>1</v>
      </c>
      <c r="D28" s="41"/>
      <c r="E28" s="42"/>
    </row>
    <row r="29" spans="1:6" x14ac:dyDescent="0.25">
      <c r="A29" s="65">
        <v>911</v>
      </c>
      <c r="B29" s="66"/>
      <c r="C29" s="44">
        <f>77+2</f>
        <v>79</v>
      </c>
      <c r="D29" s="44">
        <v>16</v>
      </c>
      <c r="E29" s="45"/>
    </row>
    <row r="30" spans="1:6" ht="15.75" thickBot="1" x14ac:dyDescent="0.3">
      <c r="A30" s="67">
        <v>931</v>
      </c>
      <c r="B30" s="68">
        <v>2</v>
      </c>
      <c r="C30" s="47"/>
      <c r="D30" s="47"/>
      <c r="E30" s="48"/>
    </row>
    <row r="31" spans="1:6" ht="15.75" thickBot="1" x14ac:dyDescent="0.3">
      <c r="A31" s="53" t="s">
        <v>31</v>
      </c>
      <c r="B31" s="69">
        <f>SUM(B28:B30)</f>
        <v>2</v>
      </c>
      <c r="C31" s="69">
        <f t="shared" ref="C31:E31" si="2">SUM(C28:C30)</f>
        <v>80</v>
      </c>
      <c r="D31" s="69">
        <f t="shared" si="2"/>
        <v>16</v>
      </c>
      <c r="E31" s="69">
        <f t="shared" si="2"/>
        <v>0</v>
      </c>
    </row>
    <row r="32" spans="1:6" x14ac:dyDescent="0.25">
      <c r="A32" s="63"/>
      <c r="B32" s="64"/>
      <c r="C32" s="41"/>
      <c r="D32" s="41"/>
      <c r="E32" s="42"/>
    </row>
    <row r="33" spans="1:5" x14ac:dyDescent="0.25">
      <c r="A33" s="65" t="s">
        <v>32</v>
      </c>
      <c r="B33" s="66"/>
      <c r="C33" s="44"/>
      <c r="D33" s="44"/>
      <c r="E33" s="45"/>
    </row>
    <row r="34" spans="1:5" x14ac:dyDescent="0.25">
      <c r="A34" s="65">
        <v>1001</v>
      </c>
      <c r="B34" s="66"/>
      <c r="C34" s="44"/>
      <c r="D34" s="44"/>
      <c r="E34" s="45">
        <v>3</v>
      </c>
    </row>
    <row r="35" spans="1:5" x14ac:dyDescent="0.25">
      <c r="A35" s="65">
        <v>1011</v>
      </c>
      <c r="B35" s="66"/>
      <c r="C35" s="44">
        <v>2</v>
      </c>
      <c r="D35" s="44">
        <v>3</v>
      </c>
      <c r="E35" s="45"/>
    </row>
    <row r="36" spans="1:5" x14ac:dyDescent="0.25">
      <c r="A36" s="65">
        <v>1012</v>
      </c>
      <c r="B36" s="66"/>
      <c r="C36" s="44">
        <f>20+4</f>
        <v>24</v>
      </c>
      <c r="D36" s="44">
        <v>11</v>
      </c>
      <c r="E36" s="45"/>
    </row>
    <row r="37" spans="1:5" x14ac:dyDescent="0.25">
      <c r="A37" s="65">
        <v>1013</v>
      </c>
      <c r="B37" s="66"/>
      <c r="C37" s="44">
        <f>53+1</f>
        <v>54</v>
      </c>
      <c r="D37" s="44">
        <f>3+4</f>
        <v>7</v>
      </c>
      <c r="E37" s="45"/>
    </row>
    <row r="38" spans="1:5" x14ac:dyDescent="0.25">
      <c r="A38" s="65">
        <v>1015</v>
      </c>
      <c r="B38" s="66"/>
      <c r="C38" s="44">
        <v>55</v>
      </c>
      <c r="D38" s="44">
        <v>9</v>
      </c>
      <c r="E38" s="45"/>
    </row>
    <row r="39" spans="1:5" x14ac:dyDescent="0.25">
      <c r="A39" s="65">
        <v>1021</v>
      </c>
      <c r="B39" s="66"/>
      <c r="C39" s="44">
        <f>1+14+2+7</f>
        <v>24</v>
      </c>
      <c r="D39" s="44"/>
      <c r="E39" s="45">
        <v>3</v>
      </c>
    </row>
    <row r="40" spans="1:5" x14ac:dyDescent="0.25">
      <c r="A40" s="65">
        <v>1031</v>
      </c>
      <c r="B40" s="66"/>
      <c r="C40" s="44">
        <f>10+4</f>
        <v>14</v>
      </c>
      <c r="D40" s="44"/>
      <c r="E40" s="45"/>
    </row>
    <row r="41" spans="1:5" ht="15.75" thickBot="1" x14ac:dyDescent="0.3">
      <c r="A41" s="67">
        <v>1033</v>
      </c>
      <c r="B41" s="68"/>
      <c r="C41" s="47"/>
      <c r="D41" s="47"/>
      <c r="E41" s="48"/>
    </row>
    <row r="42" spans="1:5" ht="15.75" thickBot="1" x14ac:dyDescent="0.3">
      <c r="A42" s="53" t="s">
        <v>31</v>
      </c>
      <c r="B42" s="70">
        <f>SUM(B34:B41)</f>
        <v>0</v>
      </c>
      <c r="C42" s="70">
        <f t="shared" ref="C42:E42" si="3">SUM(C34:C41)</f>
        <v>173</v>
      </c>
      <c r="D42" s="70">
        <f t="shared" si="3"/>
        <v>30</v>
      </c>
      <c r="E42" s="71">
        <f t="shared" si="3"/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9DFF-4034-43A1-9157-398DA5238F01}">
  <dimension ref="A2:G42"/>
  <sheetViews>
    <sheetView workbookViewId="0">
      <selection activeCell="K22" sqref="K22"/>
    </sheetView>
  </sheetViews>
  <sheetFormatPr defaultRowHeight="15" x14ac:dyDescent="0.25"/>
  <cols>
    <col min="1" max="1" width="29" customWidth="1"/>
    <col min="2" max="2" width="13.7109375" customWidth="1"/>
    <col min="3" max="3" width="15.85546875" customWidth="1"/>
    <col min="4" max="4" width="14.42578125" customWidth="1"/>
    <col min="5" max="5" width="10.28515625" customWidth="1"/>
    <col min="6" max="7" width="14.140625" customWidth="1"/>
  </cols>
  <sheetData>
    <row r="2" spans="1:7" ht="20.25" thickBot="1" x14ac:dyDescent="0.35">
      <c r="A2" s="27" t="s">
        <v>42</v>
      </c>
    </row>
    <row r="3" spans="1:7" ht="45" x14ac:dyDescent="0.25">
      <c r="A3" s="28" t="s">
        <v>25</v>
      </c>
      <c r="B3" s="29" t="s">
        <v>26</v>
      </c>
      <c r="C3" s="30" t="s">
        <v>27</v>
      </c>
      <c r="D3" s="30" t="s">
        <v>28</v>
      </c>
      <c r="E3" s="30" t="s">
        <v>29</v>
      </c>
      <c r="F3" s="31" t="s">
        <v>30</v>
      </c>
      <c r="G3" s="32"/>
    </row>
    <row r="4" spans="1:7" ht="15.75" thickBot="1" x14ac:dyDescent="0.3">
      <c r="A4" s="33"/>
      <c r="B4" s="34"/>
      <c r="C4" s="35"/>
      <c r="D4" s="36"/>
      <c r="E4" s="37"/>
      <c r="F4" s="38"/>
      <c r="G4" s="39"/>
    </row>
    <row r="5" spans="1:7" x14ac:dyDescent="0.25">
      <c r="A5" s="40">
        <v>901</v>
      </c>
      <c r="B5" s="41"/>
      <c r="C5" s="41"/>
      <c r="D5" s="41"/>
      <c r="E5" s="41"/>
      <c r="F5" s="42">
        <v>6</v>
      </c>
    </row>
    <row r="6" spans="1:7" x14ac:dyDescent="0.25">
      <c r="A6" s="43">
        <v>911</v>
      </c>
      <c r="B6" s="44">
        <v>82</v>
      </c>
      <c r="C6" s="44">
        <v>351</v>
      </c>
      <c r="D6" s="44">
        <v>6</v>
      </c>
      <c r="E6" s="44">
        <v>357</v>
      </c>
      <c r="F6" s="45"/>
    </row>
    <row r="7" spans="1:7" ht="15.75" thickBot="1" x14ac:dyDescent="0.3">
      <c r="A7" s="46">
        <v>931</v>
      </c>
      <c r="B7" s="47"/>
      <c r="C7" s="47">
        <v>6</v>
      </c>
      <c r="D7" s="47">
        <v>6</v>
      </c>
      <c r="E7" s="47"/>
      <c r="F7" s="48"/>
    </row>
    <row r="8" spans="1:7" ht="20.25" thickBot="1" x14ac:dyDescent="0.35">
      <c r="A8" s="49" t="s">
        <v>31</v>
      </c>
      <c r="B8" s="50">
        <f>SUM(B5:B7)</f>
        <v>82</v>
      </c>
      <c r="C8" s="50">
        <f t="shared" ref="C8:F8" si="0">SUM(C5:C7)</f>
        <v>357</v>
      </c>
      <c r="D8" s="50">
        <f t="shared" si="0"/>
        <v>12</v>
      </c>
      <c r="E8" s="50">
        <f t="shared" si="0"/>
        <v>357</v>
      </c>
      <c r="F8" s="51">
        <f t="shared" si="0"/>
        <v>6</v>
      </c>
    </row>
    <row r="9" spans="1:7" x14ac:dyDescent="0.25">
      <c r="A9" s="52" t="s">
        <v>32</v>
      </c>
      <c r="B9" s="41"/>
      <c r="C9" s="41"/>
      <c r="D9" s="41"/>
      <c r="E9" s="41"/>
      <c r="F9" s="42"/>
    </row>
    <row r="10" spans="1:7" x14ac:dyDescent="0.25">
      <c r="A10" s="43">
        <v>1001</v>
      </c>
      <c r="B10" s="44"/>
      <c r="C10" s="44"/>
      <c r="D10" s="44"/>
      <c r="E10" s="44"/>
      <c r="F10" s="45"/>
    </row>
    <row r="11" spans="1:7" x14ac:dyDescent="0.25">
      <c r="A11" s="43">
        <v>1011</v>
      </c>
      <c r="B11" s="44"/>
      <c r="C11" s="44">
        <v>165</v>
      </c>
      <c r="D11" s="44">
        <v>11</v>
      </c>
      <c r="E11" s="44"/>
      <c r="F11" s="45"/>
    </row>
    <row r="12" spans="1:7" x14ac:dyDescent="0.25">
      <c r="A12" s="43">
        <v>1012</v>
      </c>
      <c r="B12" s="44"/>
      <c r="C12" s="44">
        <v>99</v>
      </c>
      <c r="D12" s="44"/>
      <c r="E12" s="44"/>
      <c r="F12" s="45"/>
    </row>
    <row r="13" spans="1:7" x14ac:dyDescent="0.25">
      <c r="A13" s="43">
        <v>1013</v>
      </c>
      <c r="B13" s="44"/>
      <c r="C13" s="44">
        <v>84</v>
      </c>
      <c r="D13" s="44">
        <v>16</v>
      </c>
      <c r="E13" s="44"/>
      <c r="F13" s="45"/>
    </row>
    <row r="14" spans="1:7" x14ac:dyDescent="0.25">
      <c r="A14" s="43">
        <v>1015</v>
      </c>
      <c r="B14" s="44"/>
      <c r="C14" s="44"/>
      <c r="D14" s="44"/>
      <c r="E14" s="44"/>
      <c r="F14" s="45"/>
    </row>
    <row r="15" spans="1:7" x14ac:dyDescent="0.25">
      <c r="A15" s="43">
        <v>1021</v>
      </c>
      <c r="B15" s="44">
        <v>340</v>
      </c>
      <c r="C15" s="44">
        <v>215</v>
      </c>
      <c r="D15" s="44">
        <v>19</v>
      </c>
      <c r="E15" s="44"/>
      <c r="F15" s="45">
        <v>11</v>
      </c>
    </row>
    <row r="16" spans="1:7" x14ac:dyDescent="0.25">
      <c r="A16" s="43">
        <v>1031</v>
      </c>
      <c r="B16" s="44"/>
      <c r="C16" s="44">
        <v>174</v>
      </c>
      <c r="D16" s="44">
        <v>23</v>
      </c>
      <c r="E16" s="44"/>
      <c r="F16" s="45"/>
    </row>
    <row r="17" spans="1:6" ht="15.75" thickBot="1" x14ac:dyDescent="0.3">
      <c r="A17" s="46">
        <v>1033</v>
      </c>
      <c r="B17" s="47"/>
      <c r="C17" s="47">
        <v>472</v>
      </c>
      <c r="D17" s="47">
        <v>4</v>
      </c>
      <c r="E17" s="47">
        <v>536</v>
      </c>
      <c r="F17" s="48"/>
    </row>
    <row r="18" spans="1:6" ht="20.25" thickBot="1" x14ac:dyDescent="0.35">
      <c r="A18" s="49" t="s">
        <v>31</v>
      </c>
      <c r="B18" s="50">
        <f>SUM(B10:B17)</f>
        <v>340</v>
      </c>
      <c r="C18" s="50">
        <f t="shared" ref="C18:F18" si="1">SUM(C10:C17)</f>
        <v>1209</v>
      </c>
      <c r="D18" s="50">
        <f t="shared" si="1"/>
        <v>73</v>
      </c>
      <c r="E18" s="50">
        <f t="shared" si="1"/>
        <v>536</v>
      </c>
      <c r="F18" s="51">
        <f t="shared" si="1"/>
        <v>11</v>
      </c>
    </row>
    <row r="19" spans="1:6" ht="15.75" thickBot="1" x14ac:dyDescent="0.3"/>
    <row r="20" spans="1:6" ht="45.75" thickBot="1" x14ac:dyDescent="0.3">
      <c r="A20" s="53" t="s">
        <v>33</v>
      </c>
      <c r="B20" s="54" t="s">
        <v>34</v>
      </c>
      <c r="C20" s="55" t="s">
        <v>35</v>
      </c>
    </row>
    <row r="21" spans="1:6" ht="20.25" thickBot="1" x14ac:dyDescent="0.35">
      <c r="A21" s="56" t="s">
        <v>36</v>
      </c>
      <c r="B21" s="57">
        <f>B8+C8+D8+B18+C18+D18+F18+F8</f>
        <v>2090</v>
      </c>
      <c r="C21" s="58">
        <f>E8+E18</f>
        <v>893</v>
      </c>
    </row>
    <row r="22" spans="1:6" ht="20.25" thickBot="1" x14ac:dyDescent="0.35">
      <c r="A22" s="56" t="s">
        <v>37</v>
      </c>
      <c r="B22" s="57">
        <f>B21*12.84</f>
        <v>26835.599999999999</v>
      </c>
      <c r="C22" s="58">
        <f>C21*12.23</f>
        <v>10921.390000000001</v>
      </c>
    </row>
    <row r="25" spans="1:6" ht="15.75" thickBot="1" x14ac:dyDescent="0.3"/>
    <row r="26" spans="1:6" ht="45" x14ac:dyDescent="0.25">
      <c r="A26" s="59" t="s">
        <v>25</v>
      </c>
      <c r="B26" s="60" t="s">
        <v>38</v>
      </c>
      <c r="C26" s="30" t="s">
        <v>39</v>
      </c>
      <c r="D26" s="30" t="s">
        <v>40</v>
      </c>
      <c r="E26" s="31" t="s">
        <v>41</v>
      </c>
    </row>
    <row r="27" spans="1:6" ht="15.75" thickBot="1" x14ac:dyDescent="0.3">
      <c r="A27" s="61"/>
      <c r="B27" s="62"/>
      <c r="C27" s="35"/>
      <c r="D27" s="36"/>
      <c r="E27" s="38"/>
    </row>
    <row r="28" spans="1:6" x14ac:dyDescent="0.25">
      <c r="A28" s="63">
        <v>901</v>
      </c>
      <c r="B28" s="64"/>
      <c r="C28" s="41">
        <f>2+1</f>
        <v>3</v>
      </c>
      <c r="D28" s="41"/>
      <c r="E28" s="42"/>
    </row>
    <row r="29" spans="1:6" x14ac:dyDescent="0.25">
      <c r="A29" s="65">
        <v>911</v>
      </c>
      <c r="B29" s="66"/>
      <c r="C29" s="44">
        <f>92+3</f>
        <v>95</v>
      </c>
      <c r="D29" s="44">
        <v>16</v>
      </c>
      <c r="E29" s="45"/>
    </row>
    <row r="30" spans="1:6" ht="15.75" thickBot="1" x14ac:dyDescent="0.3">
      <c r="A30" s="67">
        <v>931</v>
      </c>
      <c r="B30" s="68">
        <v>4</v>
      </c>
      <c r="C30" s="47">
        <v>5</v>
      </c>
      <c r="D30" s="47"/>
      <c r="E30" s="48"/>
    </row>
    <row r="31" spans="1:6" ht="15.75" thickBot="1" x14ac:dyDescent="0.3">
      <c r="A31" s="53" t="s">
        <v>31</v>
      </c>
      <c r="B31" s="69">
        <f>SUM(B28:B30)</f>
        <v>4</v>
      </c>
      <c r="C31" s="69">
        <f t="shared" ref="C31:E31" si="2">SUM(C28:C30)</f>
        <v>103</v>
      </c>
      <c r="D31" s="69">
        <f t="shared" si="2"/>
        <v>16</v>
      </c>
      <c r="E31" s="69">
        <f t="shared" si="2"/>
        <v>0</v>
      </c>
    </row>
    <row r="32" spans="1:6" x14ac:dyDescent="0.25">
      <c r="A32" s="63"/>
      <c r="B32" s="64"/>
      <c r="C32" s="41"/>
      <c r="D32" s="41"/>
      <c r="E32" s="42"/>
    </row>
    <row r="33" spans="1:5" x14ac:dyDescent="0.25">
      <c r="A33" s="65" t="s">
        <v>32</v>
      </c>
      <c r="B33" s="66"/>
      <c r="C33" s="44"/>
      <c r="D33" s="44"/>
      <c r="E33" s="45"/>
    </row>
    <row r="34" spans="1:5" x14ac:dyDescent="0.25">
      <c r="A34" s="65">
        <v>1001</v>
      </c>
      <c r="B34" s="66"/>
      <c r="C34" s="44"/>
      <c r="D34" s="44"/>
      <c r="E34" s="45">
        <v>4</v>
      </c>
    </row>
    <row r="35" spans="1:5" x14ac:dyDescent="0.25">
      <c r="A35" s="65">
        <v>1011</v>
      </c>
      <c r="B35" s="66"/>
      <c r="C35" s="44">
        <v>8</v>
      </c>
      <c r="D35" s="44">
        <v>4</v>
      </c>
      <c r="E35" s="45"/>
    </row>
    <row r="36" spans="1:5" x14ac:dyDescent="0.25">
      <c r="A36" s="65">
        <v>1012</v>
      </c>
      <c r="B36" s="66"/>
      <c r="C36" s="44">
        <f>22+5</f>
        <v>27</v>
      </c>
      <c r="D36" s="44">
        <v>11</v>
      </c>
      <c r="E36" s="45"/>
    </row>
    <row r="37" spans="1:5" x14ac:dyDescent="0.25">
      <c r="A37" s="65">
        <v>1013</v>
      </c>
      <c r="B37" s="66"/>
      <c r="C37" s="44">
        <f>29+4</f>
        <v>33</v>
      </c>
      <c r="D37" s="44">
        <f>7+4</f>
        <v>11</v>
      </c>
      <c r="E37" s="45"/>
    </row>
    <row r="38" spans="1:5" x14ac:dyDescent="0.25">
      <c r="A38" s="65">
        <v>1015</v>
      </c>
      <c r="B38" s="66"/>
      <c r="C38" s="44">
        <v>36</v>
      </c>
      <c r="D38" s="44">
        <v>7</v>
      </c>
      <c r="E38" s="45"/>
    </row>
    <row r="39" spans="1:5" x14ac:dyDescent="0.25">
      <c r="A39" s="65">
        <v>1021</v>
      </c>
      <c r="B39" s="66"/>
      <c r="C39" s="44">
        <f>9+9+5</f>
        <v>23</v>
      </c>
      <c r="D39" s="44"/>
      <c r="E39" s="45">
        <f>1+2</f>
        <v>3</v>
      </c>
    </row>
    <row r="40" spans="1:5" x14ac:dyDescent="0.25">
      <c r="A40" s="65">
        <v>1031</v>
      </c>
      <c r="B40" s="66"/>
      <c r="C40" s="44">
        <f>16+2</f>
        <v>18</v>
      </c>
      <c r="D40" s="44"/>
      <c r="E40" s="45"/>
    </row>
    <row r="41" spans="1:5" ht="15.75" thickBot="1" x14ac:dyDescent="0.3">
      <c r="A41" s="67">
        <v>1033</v>
      </c>
      <c r="B41" s="68"/>
      <c r="C41" s="47"/>
      <c r="D41" s="47"/>
      <c r="E41" s="48"/>
    </row>
    <row r="42" spans="1:5" ht="15.75" thickBot="1" x14ac:dyDescent="0.3">
      <c r="A42" s="53" t="s">
        <v>31</v>
      </c>
      <c r="B42" s="70">
        <f>SUM(B34:B41)</f>
        <v>0</v>
      </c>
      <c r="C42" s="70">
        <f t="shared" ref="C42:E42" si="3">SUM(C34:C41)</f>
        <v>145</v>
      </c>
      <c r="D42" s="70">
        <f t="shared" si="3"/>
        <v>33</v>
      </c>
      <c r="E42" s="71">
        <f t="shared" si="3"/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OOPP pro DK a NOVO</vt:lpstr>
      <vt:lpstr>měsíční dopad</vt:lpstr>
      <vt:lpstr>vyprané prádlo 6_23</vt:lpstr>
      <vt:lpstr>vyprané prádlo 7_23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2023-08-30T06:22:51Z</cp:lastPrinted>
  <dcterms:created xsi:type="dcterms:W3CDTF">2023-08-08T10:44:27Z</dcterms:created>
  <dcterms:modified xsi:type="dcterms:W3CDTF">2023-08-31T07:58:36Z</dcterms:modified>
</cp:coreProperties>
</file>