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OUC\Buzková - OUC\Audit\Externí\FIZA 2023\Podklady OUC\"/>
    </mc:Choice>
  </mc:AlternateContent>
  <xr:revisionPtr revIDLastSave="0" documentId="13_ncr:1_{87657015-CA01-460B-9E1A-A1E3D58D1222}" xr6:coauthVersionLast="36" xr6:coauthVersionMax="36" xr10:uidLastSave="{00000000-0000-0000-0000-000000000000}"/>
  <bookViews>
    <workbookView xWindow="480" yWindow="90" windowWidth="15180" windowHeight="10890" xr2:uid="{00000000-000D-0000-FFFF-FFFF00000000}"/>
  </bookViews>
  <sheets>
    <sheet name="Testy věcné správnosti" sheetId="1" r:id="rId1"/>
  </sheets>
  <calcPr calcId="191029"/>
</workbook>
</file>

<file path=xl/calcChain.xml><?xml version="1.0" encoding="utf-8"?>
<calcChain xmlns="http://schemas.openxmlformats.org/spreadsheetml/2006/main">
  <c r="C175" i="1" l="1"/>
  <c r="C177" i="1" s="1"/>
  <c r="C162" i="1"/>
  <c r="C163" i="1" s="1"/>
  <c r="C168" i="1" s="1"/>
  <c r="C133" i="1"/>
  <c r="C134" i="1" s="1"/>
  <c r="C132" i="1"/>
  <c r="C151" i="1" s="1"/>
  <c r="C155" i="1" s="1"/>
  <c r="C76" i="1"/>
  <c r="C105" i="1" s="1"/>
  <c r="C75" i="1"/>
  <c r="C104" i="1" s="1"/>
  <c r="C106" i="1" s="1"/>
  <c r="C47" i="1"/>
  <c r="C46" i="1"/>
  <c r="C27" i="1"/>
  <c r="C31" i="1" s="1"/>
  <c r="C13" i="1"/>
  <c r="C144" i="1" l="1"/>
  <c r="C154" i="1" s="1"/>
  <c r="C156" i="1" s="1"/>
  <c r="C48" i="1"/>
  <c r="C51" i="1" s="1"/>
  <c r="C77" i="1"/>
</calcChain>
</file>

<file path=xl/sharedStrings.xml><?xml version="1.0" encoding="utf-8"?>
<sst xmlns="http://schemas.openxmlformats.org/spreadsheetml/2006/main" count="164" uniqueCount="149">
  <si>
    <t>a)</t>
  </si>
  <si>
    <t>Test pořízení nehmotného dlouhodobého majetku</t>
  </si>
  <si>
    <t>Obrat strany D účtu 041</t>
  </si>
  <si>
    <t>Obrat strany MD účtu 011</t>
  </si>
  <si>
    <t>Obrat strany MD účtu 012</t>
  </si>
  <si>
    <t>Obrat strany MD účtu 013</t>
  </si>
  <si>
    <t>Obrat strany MD účtu 014</t>
  </si>
  <si>
    <t>Obrat strany MD účtu 018</t>
  </si>
  <si>
    <t>Obrat strany MD účtu 019</t>
  </si>
  <si>
    <t>Rozdíl</t>
  </si>
  <si>
    <t>b)</t>
  </si>
  <si>
    <t>Test pořízení hmotného dlouhodobého majetku</t>
  </si>
  <si>
    <t>Obrat strany D účtu 042</t>
  </si>
  <si>
    <t>Obrat strany MD účtu 021</t>
  </si>
  <si>
    <t>Obrat strany MD účtu 022</t>
  </si>
  <si>
    <t>Obrat strany MD účtu 025</t>
  </si>
  <si>
    <t>Obrat strany MD účtu 026</t>
  </si>
  <si>
    <t>Obrat strany MD účtu 028</t>
  </si>
  <si>
    <t>c)</t>
  </si>
  <si>
    <t>Test odpisů investičního majetku</t>
  </si>
  <si>
    <t>Obrat strany D účtů oprávek (07 + 08)</t>
  </si>
  <si>
    <t>Strana MD účtu 551</t>
  </si>
  <si>
    <t>d)</t>
  </si>
  <si>
    <t>e)</t>
  </si>
  <si>
    <t>Obrat strany MD účtu 311</t>
  </si>
  <si>
    <t>Strana D účtu 601</t>
  </si>
  <si>
    <t>Strana D účtu 602</t>
  </si>
  <si>
    <t>Strana D účtu 604</t>
  </si>
  <si>
    <t>Strana D účtu 641</t>
  </si>
  <si>
    <t>Strana D účtu 642</t>
  </si>
  <si>
    <t>Strana D účtu 661</t>
  </si>
  <si>
    <t>Celkem strana MD</t>
  </si>
  <si>
    <t>Celkem strana D</t>
  </si>
  <si>
    <t>Test závazků</t>
  </si>
  <si>
    <t>Obrat strany MD účtu 343 bez vyrovnání s FÚ</t>
  </si>
  <si>
    <t>Obrat strany MD účtu 041 bez vlastní aktivace</t>
  </si>
  <si>
    <t>Obrat strany MD účtu 042 bez vlastní aktivace</t>
  </si>
  <si>
    <t>Strana MD účtu 503</t>
  </si>
  <si>
    <t>Strana MD účtu 527</t>
  </si>
  <si>
    <t>Obrat strany MD účtu 384</t>
  </si>
  <si>
    <t>Obrat strany D účtu 381</t>
  </si>
  <si>
    <t>Obrat strany D účtu 389</t>
  </si>
  <si>
    <t>Obrat strany D účtu 321 vztahující se k pořízení DDNHM</t>
  </si>
  <si>
    <t>Obrat strany MD účtu 031 a 032</t>
  </si>
  <si>
    <t>Obrat strany D účtu 321 vztahující se k pořízení DDHM, 031 a 032</t>
  </si>
  <si>
    <t>Strana MD účtu 558</t>
  </si>
  <si>
    <t>Strana MD účtu 403</t>
  </si>
  <si>
    <t>Obrat strany MD účtu 315</t>
  </si>
  <si>
    <t>Strana D účtu 603</t>
  </si>
  <si>
    <t>Strana D účtu 605</t>
  </si>
  <si>
    <t>Strana D účtu 606</t>
  </si>
  <si>
    <t>Strana D účtu 646</t>
  </si>
  <si>
    <t>Strana D účtu 647</t>
  </si>
  <si>
    <t>Strana D účtu 664</t>
  </si>
  <si>
    <t>Obrat strany D účtu 314</t>
  </si>
  <si>
    <t>Obrat strany MD účtu 029</t>
  </si>
  <si>
    <t>Strana MD účtu 553</t>
  </si>
  <si>
    <t>Strana MD účtu 554</t>
  </si>
  <si>
    <t>Strana D účtu 609</t>
  </si>
  <si>
    <t>Strana D účtu 644</t>
  </si>
  <si>
    <t>Obrat strany MD účtu 112</t>
  </si>
  <si>
    <t>Obrat strany MD účtu 132</t>
  </si>
  <si>
    <t>Strana MD účtu 542</t>
  </si>
  <si>
    <t>f)</t>
  </si>
  <si>
    <t>Test dotací investičních</t>
  </si>
  <si>
    <t>g)</t>
  </si>
  <si>
    <t>Test dotací provozních</t>
  </si>
  <si>
    <t>Obrat strany MD účtu 346 - analytika investičních dotací</t>
  </si>
  <si>
    <t>Obrat strany MD účtu 346 - analytika provozních dotací</t>
  </si>
  <si>
    <t>Testy věcné správnosti příspěvkové organizace</t>
  </si>
  <si>
    <t>Strana MD účtu 552</t>
  </si>
  <si>
    <t>Strana D účtu 645</t>
  </si>
  <si>
    <t>Obrat strany MD účtu 043</t>
  </si>
  <si>
    <t>Strana MD účtu 541</t>
  </si>
  <si>
    <t>Strana D účtu 67120001</t>
  </si>
  <si>
    <t>Obrat strany D účtu 321 - snížený o obrat strany MD 389</t>
  </si>
  <si>
    <t>Strana D účtu 383 00 007 (MD 311)</t>
  </si>
  <si>
    <t>Strana D účtu 383 01 KH (MD 311)</t>
  </si>
  <si>
    <t>Strana D účtu 521 refundace (MD 311)</t>
  </si>
  <si>
    <t>Strana D účtu 524 refundace (MD 311)</t>
  </si>
  <si>
    <t>018 MD</t>
  </si>
  <si>
    <t>celkem strana MD</t>
  </si>
  <si>
    <t>celkem strana D</t>
  </si>
  <si>
    <t>STRANA D</t>
  </si>
  <si>
    <t>Obrat strany MD účtu 374 - analytika investičních dotací</t>
  </si>
  <si>
    <t>STRANA MD</t>
  </si>
  <si>
    <t>Strana MD účtu 502 (bez vedl.čin)</t>
  </si>
  <si>
    <t>Strana MD účtu 511 (bez VC)</t>
  </si>
  <si>
    <t>Strana MD účtu 518 (bez VC)</t>
  </si>
  <si>
    <t>401 02 D dary</t>
  </si>
  <si>
    <t>028 MD</t>
  </si>
  <si>
    <t>Strana MD účtu 401 xx</t>
  </si>
  <si>
    <t>bezúplatné předání (401x08,07)</t>
  </si>
  <si>
    <t xml:space="preserve">Obrat strany D 507 </t>
  </si>
  <si>
    <t>Strana MD vybraných účtů 501 - vybrané účty</t>
  </si>
  <si>
    <t>401 12 D bezúplatný převod</t>
  </si>
  <si>
    <t>132 MD - přeúčtování TL 383 90- (132x132)</t>
  </si>
  <si>
    <t>132 MD - 132 x 132 potraviny</t>
  </si>
  <si>
    <t>Strana MD 547 10 002</t>
  </si>
  <si>
    <t>Strana MD 082 01 - bezúpl.převod</t>
  </si>
  <si>
    <t>512,525,538,547</t>
  </si>
  <si>
    <t>321 D oprava IČO + VZ - PAP</t>
  </si>
  <si>
    <t>261,331,324 MD (343 D)</t>
  </si>
  <si>
    <t>Test pohledávek</t>
  </si>
  <si>
    <t>Strana D účtu 649</t>
  </si>
  <si>
    <t>Strana D účtu 663</t>
  </si>
  <si>
    <t>DAL 6xx (bez 648,671)</t>
  </si>
  <si>
    <t xml:space="preserve">241 MD </t>
  </si>
  <si>
    <t>112,132 MD</t>
  </si>
  <si>
    <t xml:space="preserve">261 MD </t>
  </si>
  <si>
    <t>314 MD</t>
  </si>
  <si>
    <t>321 MD</t>
  </si>
  <si>
    <t xml:space="preserve">324 MD </t>
  </si>
  <si>
    <t xml:space="preserve">331 MD </t>
  </si>
  <si>
    <t xml:space="preserve">383 MD </t>
  </si>
  <si>
    <t xml:space="preserve">385 MD </t>
  </si>
  <si>
    <t xml:space="preserve">388 MD </t>
  </si>
  <si>
    <t xml:space="preserve">389 MD </t>
  </si>
  <si>
    <t xml:space="preserve">395 MD </t>
  </si>
  <si>
    <t>Strana MD účtu 549 celá</t>
  </si>
  <si>
    <t>504 90 360 MD (přeúčt.649 D)</t>
  </si>
  <si>
    <t>321 Dal - úhrada DP</t>
  </si>
  <si>
    <t>549 MD - viz tabulka</t>
  </si>
  <si>
    <t>501 15 300 MD (přeúčt.649D)</t>
  </si>
  <si>
    <t>MD celkem</t>
  </si>
  <si>
    <t>Dal celkem</t>
  </si>
  <si>
    <t>prodej majetku - oprava z důvodu PAP (03621, 02205)</t>
  </si>
  <si>
    <t>Strana D účtu 67110001</t>
  </si>
  <si>
    <r>
      <t xml:space="preserve">Obrat strany D účtu </t>
    </r>
    <r>
      <rPr>
        <strike/>
        <sz val="10"/>
        <rFont val="Arial CE"/>
        <charset val="238"/>
      </rPr>
      <t xml:space="preserve">403 </t>
    </r>
    <r>
      <rPr>
        <sz val="10"/>
        <rFont val="Arial CE"/>
        <charset val="238"/>
      </rPr>
      <t xml:space="preserve"> 40100001</t>
    </r>
  </si>
  <si>
    <t>ID-2023-02-000663 - vyrovnání účtu 401 00 001 x 401 00 000</t>
  </si>
  <si>
    <t>ID-2023-02-000680 - převod RIV z provozních na dotační</t>
  </si>
  <si>
    <t>ID-2023-02-000287 - transfer ne od zřizovatele (403 03)</t>
  </si>
  <si>
    <t>Obrat strany D účtu 67x (67101000)</t>
  </si>
  <si>
    <t>BV-2023-01-CC-0018(153) - finanční vypořádání IROP KIPE</t>
  </si>
  <si>
    <t>5xx MD</t>
  </si>
  <si>
    <t>Obrat strany D účtu 343 bez vyrovnání s FÚ a DPH při pořízení zboží či služeb ze zemí EU (34342,43,90,91)</t>
  </si>
  <si>
    <t>Strana MD účtu 513 FP, PV</t>
  </si>
  <si>
    <t>321 MD (314 d)</t>
  </si>
  <si>
    <t>343 xx MD</t>
  </si>
  <si>
    <t>407 02 MD</t>
  </si>
  <si>
    <t>Strana D účtu 241, 395 (MD 384)</t>
  </si>
  <si>
    <t>Strana D účet 395 (MD 311)</t>
  </si>
  <si>
    <t>112 MD (383 90)</t>
  </si>
  <si>
    <t>389 D - zůstatek (5 xx x 389) D</t>
  </si>
  <si>
    <t>381 D přecenění před uzáv. (383 20 MD)</t>
  </si>
  <si>
    <t>504 95 560 MD</t>
  </si>
  <si>
    <t>V Olomouci dne 19.2.2024</t>
  </si>
  <si>
    <t xml:space="preserve">Vypracovala: Bc. Jana Jakšová - OUC </t>
  </si>
  <si>
    <t>k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</si>
</sst>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d\.\ mmmm\ yyyy"/>
    <numFmt numFmtId="166" formatCode="#,##0.00\ _K_č"/>
  </numFmts>
  <fonts count="26" x14ac:knownFonts="1">
    <font>
      <sz val="10"/>
      <name val="Arial"/>
      <charset val="238"/>
    </font>
    <font>
      <b/>
      <i/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22"/>
      <name val="Arial CE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b/>
      <i/>
      <sz val="10"/>
      <color rgb="FFFF0000"/>
      <name val="Arial CE"/>
      <charset val="238"/>
    </font>
    <font>
      <b/>
      <i/>
      <sz val="10"/>
      <color rgb="FFFF0000"/>
      <name val="Arial"/>
      <family val="2"/>
      <charset val="238"/>
    </font>
    <font>
      <strike/>
      <sz val="10"/>
      <name val="Arial CE"/>
      <charset val="238"/>
    </font>
    <font>
      <sz val="10"/>
      <name val="Arial CE"/>
      <family val="2"/>
      <charset val="238"/>
    </font>
    <font>
      <b/>
      <i/>
      <sz val="10"/>
      <color rgb="FF0070C0"/>
      <name val="Arial CE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70C0"/>
      <name val="Arial CE"/>
      <charset val="238"/>
    </font>
    <font>
      <b/>
      <i/>
      <sz val="10"/>
      <color rgb="FF00B0F0"/>
      <name val="Arial CE"/>
      <family val="2"/>
      <charset val="238"/>
    </font>
    <font>
      <sz val="10"/>
      <color rgb="FF00B0F0"/>
      <name val="Arial CE"/>
      <charset val="238"/>
    </font>
    <font>
      <sz val="10"/>
      <color rgb="FF00B0F0"/>
      <name val="Arial"/>
      <family val="2"/>
      <charset val="238"/>
    </font>
    <font>
      <b/>
      <sz val="10"/>
      <color rgb="FF00B0F0"/>
      <name val="Arial CE"/>
      <charset val="238"/>
    </font>
    <font>
      <b/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4">
    <xf numFmtId="0" fontId="0" fillId="0" borderId="0" xfId="0"/>
    <xf numFmtId="0" fontId="1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64" fontId="2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top" wrapText="1"/>
    </xf>
    <xf numFmtId="0" fontId="6" fillId="0" borderId="0" xfId="0" applyFont="1"/>
    <xf numFmtId="0" fontId="6" fillId="0" borderId="0" xfId="0" applyFont="1" applyFill="1"/>
    <xf numFmtId="166" fontId="6" fillId="0" borderId="0" xfId="0" applyNumberFormat="1" applyFont="1" applyFill="1"/>
    <xf numFmtId="166" fontId="6" fillId="0" borderId="0" xfId="0" applyNumberFormat="1" applyFont="1" applyFill="1" applyBorder="1"/>
    <xf numFmtId="166" fontId="2" fillId="0" borderId="0" xfId="0" applyNumberFormat="1" applyFont="1" applyFill="1" applyBorder="1" applyAlignment="1" applyProtection="1"/>
    <xf numFmtId="166" fontId="4" fillId="0" borderId="0" xfId="0" applyNumberFormat="1" applyFont="1" applyFill="1" applyBorder="1" applyAlignment="1" applyProtection="1"/>
    <xf numFmtId="0" fontId="6" fillId="0" borderId="0" xfId="0" applyFont="1" applyFill="1" applyBorder="1"/>
    <xf numFmtId="3" fontId="6" fillId="0" borderId="0" xfId="0" applyNumberFormat="1" applyFont="1" applyFill="1" applyBorder="1"/>
    <xf numFmtId="164" fontId="6" fillId="0" borderId="0" xfId="0" applyNumberFormat="1" applyFont="1" applyFill="1"/>
    <xf numFmtId="166" fontId="6" fillId="0" borderId="0" xfId="0" applyNumberFormat="1" applyFont="1" applyFill="1" applyAlignment="1">
      <alignment horizontal="right"/>
    </xf>
    <xf numFmtId="49" fontId="6" fillId="0" borderId="0" xfId="0" applyNumberFormat="1" applyFont="1" applyFill="1"/>
    <xf numFmtId="164" fontId="6" fillId="0" borderId="0" xfId="0" applyNumberFormat="1" applyFont="1" applyFill="1" applyBorder="1"/>
    <xf numFmtId="4" fontId="6" fillId="0" borderId="0" xfId="0" applyNumberFormat="1" applyFont="1" applyFill="1"/>
    <xf numFmtId="0" fontId="3" fillId="0" borderId="1" xfId="0" applyNumberFormat="1" applyFont="1" applyFill="1" applyBorder="1" applyAlignment="1" applyProtection="1"/>
    <xf numFmtId="164" fontId="4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164" fontId="2" fillId="0" borderId="2" xfId="0" applyNumberFormat="1" applyFont="1" applyFill="1" applyBorder="1" applyAlignment="1" applyProtection="1"/>
    <xf numFmtId="0" fontId="8" fillId="0" borderId="0" xfId="0" applyFont="1" applyFill="1"/>
    <xf numFmtId="0" fontId="2" fillId="0" borderId="2" xfId="0" applyNumberFormat="1" applyFont="1" applyFill="1" applyBorder="1" applyAlignment="1" applyProtection="1"/>
    <xf numFmtId="3" fontId="6" fillId="0" borderId="0" xfId="0" applyNumberFormat="1" applyFont="1" applyFill="1" applyAlignment="1">
      <alignment horizontal="left"/>
    </xf>
    <xf numFmtId="164" fontId="7" fillId="0" borderId="0" xfId="0" applyNumberFormat="1" applyFont="1" applyFill="1" applyBorder="1" applyAlignment="1" applyProtection="1"/>
    <xf numFmtId="166" fontId="11" fillId="0" borderId="0" xfId="0" applyNumberFormat="1" applyFont="1" applyFill="1"/>
    <xf numFmtId="0" fontId="11" fillId="0" borderId="0" xfId="0" applyFont="1" applyFill="1"/>
    <xf numFmtId="0" fontId="7" fillId="0" borderId="0" xfId="0" applyNumberFormat="1" applyFont="1" applyFill="1" applyBorder="1" applyAlignment="1" applyProtection="1"/>
    <xf numFmtId="166" fontId="11" fillId="0" borderId="0" xfId="0" applyNumberFormat="1" applyFont="1" applyFill="1" applyBorder="1"/>
    <xf numFmtId="164" fontId="2" fillId="0" borderId="1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horizontal="right"/>
    </xf>
    <xf numFmtId="164" fontId="1" fillId="0" borderId="0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/>
    <xf numFmtId="3" fontId="6" fillId="0" borderId="0" xfId="0" applyNumberFormat="1" applyFont="1" applyFill="1"/>
    <xf numFmtId="164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1" fillId="0" borderId="0" xfId="0" applyFont="1" applyFill="1" applyBorder="1"/>
    <xf numFmtId="164" fontId="11" fillId="0" borderId="0" xfId="0" applyNumberFormat="1" applyFont="1" applyFill="1"/>
    <xf numFmtId="49" fontId="11" fillId="0" borderId="0" xfId="0" applyNumberFormat="1" applyFont="1" applyFill="1"/>
    <xf numFmtId="0" fontId="14" fillId="0" borderId="1" xfId="0" applyNumberFormat="1" applyFont="1" applyFill="1" applyBorder="1" applyAlignment="1" applyProtection="1"/>
    <xf numFmtId="164" fontId="14" fillId="0" borderId="1" xfId="0" applyNumberFormat="1" applyFont="1" applyFill="1" applyBorder="1" applyAlignment="1" applyProtection="1"/>
    <xf numFmtId="0" fontId="15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NumberFormat="1" applyFont="1" applyFill="1" applyBorder="1" applyAlignment="1" applyProtection="1">
      <alignment horizontal="right"/>
    </xf>
    <xf numFmtId="164" fontId="7" fillId="0" borderId="0" xfId="0" applyNumberFormat="1" applyFont="1" applyFill="1" applyBorder="1" applyAlignment="1" applyProtection="1">
      <alignment horizontal="right"/>
    </xf>
    <xf numFmtId="164" fontId="8" fillId="0" borderId="0" xfId="0" applyNumberFormat="1" applyFont="1" applyFill="1"/>
    <xf numFmtId="0" fontId="6" fillId="0" borderId="0" xfId="0" applyFont="1" applyFill="1" applyAlignment="1">
      <alignment horizontal="right"/>
    </xf>
    <xf numFmtId="0" fontId="2" fillId="0" borderId="1" xfId="1" applyNumberFormat="1" applyFont="1" applyFill="1" applyBorder="1" applyAlignment="1" applyProtection="1"/>
    <xf numFmtId="164" fontId="2" fillId="0" borderId="1" xfId="1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 applyProtection="1">
      <alignment horizontal="left"/>
    </xf>
    <xf numFmtId="165" fontId="3" fillId="0" borderId="0" xfId="0" applyNumberFormat="1" applyFont="1" applyFill="1" applyBorder="1" applyAlignment="1" applyProtection="1">
      <alignment horizontal="left"/>
    </xf>
    <xf numFmtId="166" fontId="8" fillId="0" borderId="0" xfId="0" applyNumberFormat="1" applyFont="1" applyFill="1"/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Font="1" applyFill="1"/>
    <xf numFmtId="166" fontId="19" fillId="0" borderId="0" xfId="0" applyNumberFormat="1" applyFont="1" applyFill="1"/>
    <xf numFmtId="0" fontId="20" fillId="0" borderId="0" xfId="0" applyNumberFormat="1" applyFont="1" applyFill="1" applyBorder="1" applyAlignment="1" applyProtection="1"/>
    <xf numFmtId="164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164" fontId="23" fillId="0" borderId="0" xfId="0" applyNumberFormat="1" applyFont="1" applyFill="1" applyBorder="1"/>
    <xf numFmtId="0" fontId="23" fillId="0" borderId="0" xfId="0" applyFont="1" applyFill="1"/>
    <xf numFmtId="166" fontId="23" fillId="0" borderId="0" xfId="0" applyNumberFormat="1" applyFont="1" applyFill="1"/>
    <xf numFmtId="164" fontId="23" fillId="0" borderId="0" xfId="0" applyNumberFormat="1" applyFont="1" applyFill="1"/>
    <xf numFmtId="0" fontId="24" fillId="0" borderId="0" xfId="0" applyNumberFormat="1" applyFont="1" applyFill="1" applyBorder="1" applyAlignment="1" applyProtection="1"/>
    <xf numFmtId="164" fontId="24" fillId="0" borderId="0" xfId="0" applyNumberFormat="1" applyFont="1" applyFill="1" applyBorder="1" applyAlignment="1" applyProtection="1"/>
    <xf numFmtId="0" fontId="6" fillId="0" borderId="0" xfId="0" applyFont="1" applyFill="1" applyAlignment="1">
      <alignment horizontal="left"/>
    </xf>
    <xf numFmtId="0" fontId="25" fillId="0" borderId="0" xfId="0" applyFont="1" applyFill="1"/>
    <xf numFmtId="4" fontId="6" fillId="0" borderId="0" xfId="0" applyNumberFormat="1" applyFont="1" applyFill="1" applyAlignment="1">
      <alignment wrapText="1"/>
    </xf>
    <xf numFmtId="0" fontId="1" fillId="0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Alignment="1">
      <alignment vertical="top" wrapText="1"/>
    </xf>
    <xf numFmtId="166" fontId="6" fillId="0" borderId="0" xfId="0" applyNumberFormat="1" applyFont="1" applyFill="1" applyAlignment="1">
      <alignment vertical="top" wrapText="1"/>
    </xf>
    <xf numFmtId="164" fontId="6" fillId="0" borderId="1" xfId="0" applyNumberFormat="1" applyFont="1" applyFill="1" applyBorder="1"/>
    <xf numFmtId="164" fontId="6" fillId="0" borderId="2" xfId="0" applyNumberFormat="1" applyFont="1" applyFill="1" applyBorder="1"/>
    <xf numFmtId="0" fontId="5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222"/>
  <sheetViews>
    <sheetView tabSelected="1" zoomScale="110" zoomScaleNormal="110" workbookViewId="0">
      <selection activeCell="F33" sqref="F33"/>
    </sheetView>
  </sheetViews>
  <sheetFormatPr defaultColWidth="9.140625" defaultRowHeight="12.75" x14ac:dyDescent="0.2"/>
  <cols>
    <col min="1" max="1" width="2.85546875" style="37" customWidth="1"/>
    <col min="2" max="2" width="51.42578125" style="34" customWidth="1"/>
    <col min="3" max="3" width="24.5703125" style="31" customWidth="1"/>
    <col min="4" max="4" width="14.28515625" style="33" customWidth="1"/>
    <col min="5" max="5" width="17.42578125" style="32" bestFit="1" customWidth="1"/>
    <col min="6" max="6" width="17.140625" style="33" bestFit="1" customWidth="1"/>
    <col min="7" max="7" width="9.140625" style="33"/>
    <col min="8" max="8" width="18.28515625" style="32" bestFit="1" customWidth="1"/>
    <col min="9" max="9" width="17.42578125" style="33" customWidth="1"/>
    <col min="10" max="16384" width="9.140625" style="33"/>
  </cols>
  <sheetData>
    <row r="1" spans="1:8" s="12" customFormat="1" ht="18" x14ac:dyDescent="0.25">
      <c r="A1" s="81" t="s">
        <v>69</v>
      </c>
      <c r="B1" s="82"/>
      <c r="C1" s="82"/>
      <c r="D1" s="83" t="s">
        <v>148</v>
      </c>
      <c r="E1" s="13"/>
      <c r="H1" s="13"/>
    </row>
    <row r="2" spans="1:8" s="12" customFormat="1" ht="7.5" customHeight="1" x14ac:dyDescent="0.2">
      <c r="A2" s="1"/>
      <c r="B2" s="3"/>
      <c r="C2" s="2"/>
      <c r="E2" s="13"/>
      <c r="H2" s="13"/>
    </row>
    <row r="3" spans="1:8" s="12" customFormat="1" x14ac:dyDescent="0.2">
      <c r="A3" s="1" t="s">
        <v>0</v>
      </c>
      <c r="B3" s="4" t="s">
        <v>1</v>
      </c>
      <c r="C3" s="38"/>
      <c r="E3" s="13"/>
      <c r="H3" s="13"/>
    </row>
    <row r="4" spans="1:8" s="12" customFormat="1" x14ac:dyDescent="0.2">
      <c r="A4" s="1"/>
      <c r="B4" s="3"/>
      <c r="C4" s="2"/>
      <c r="E4" s="13"/>
      <c r="H4" s="13"/>
    </row>
    <row r="5" spans="1:8" s="12" customFormat="1" x14ac:dyDescent="0.2">
      <c r="A5" s="1"/>
      <c r="B5" s="3" t="s">
        <v>2</v>
      </c>
      <c r="C5" s="2">
        <v>2613336.19</v>
      </c>
      <c r="E5" s="13"/>
      <c r="H5" s="13"/>
    </row>
    <row r="6" spans="1:8" s="12" customFormat="1" x14ac:dyDescent="0.2">
      <c r="A6" s="1"/>
      <c r="B6" s="3" t="s">
        <v>42</v>
      </c>
      <c r="C6" s="2">
        <v>5143</v>
      </c>
      <c r="D6" s="12" t="s">
        <v>80</v>
      </c>
      <c r="E6" s="13"/>
      <c r="H6" s="13"/>
    </row>
    <row r="7" spans="1:8" s="12" customFormat="1" x14ac:dyDescent="0.2">
      <c r="A7" s="1"/>
      <c r="B7" s="3" t="s">
        <v>3</v>
      </c>
      <c r="C7" s="2">
        <v>0</v>
      </c>
      <c r="E7" s="13"/>
      <c r="H7" s="13"/>
    </row>
    <row r="8" spans="1:8" s="12" customFormat="1" x14ac:dyDescent="0.2">
      <c r="A8" s="1"/>
      <c r="B8" s="3" t="s">
        <v>4</v>
      </c>
      <c r="C8" s="2">
        <v>0</v>
      </c>
      <c r="E8" s="13"/>
      <c r="H8" s="13"/>
    </row>
    <row r="9" spans="1:8" s="12" customFormat="1" x14ac:dyDescent="0.2">
      <c r="A9" s="1"/>
      <c r="B9" s="3" t="s">
        <v>5</v>
      </c>
      <c r="C9" s="2">
        <v>2613336.19</v>
      </c>
      <c r="E9" s="13"/>
      <c r="H9" s="13"/>
    </row>
    <row r="10" spans="1:8" s="12" customFormat="1" x14ac:dyDescent="0.2">
      <c r="A10" s="1"/>
      <c r="B10" s="3" t="s">
        <v>6</v>
      </c>
      <c r="C10" s="2">
        <v>0</v>
      </c>
      <c r="E10" s="13"/>
      <c r="H10" s="13"/>
    </row>
    <row r="11" spans="1:8" s="12" customFormat="1" x14ac:dyDescent="0.2">
      <c r="A11" s="1"/>
      <c r="B11" s="3" t="s">
        <v>7</v>
      </c>
      <c r="C11" s="2">
        <v>5143</v>
      </c>
      <c r="E11" s="13"/>
      <c r="H11" s="13"/>
    </row>
    <row r="12" spans="1:8" s="12" customFormat="1" x14ac:dyDescent="0.2">
      <c r="A12" s="1"/>
      <c r="B12" s="5" t="s">
        <v>8</v>
      </c>
      <c r="C12" s="6">
        <v>0</v>
      </c>
      <c r="E12" s="13"/>
      <c r="H12" s="13"/>
    </row>
    <row r="13" spans="1:8" s="12" customFormat="1" x14ac:dyDescent="0.2">
      <c r="A13" s="1"/>
      <c r="B13" s="7" t="s">
        <v>9</v>
      </c>
      <c r="C13" s="8">
        <f>C7+C8+C9+C10+C11+C12-C5-C6</f>
        <v>0</v>
      </c>
      <c r="E13" s="13"/>
      <c r="H13" s="13"/>
    </row>
    <row r="14" spans="1:8" s="12" customFormat="1" x14ac:dyDescent="0.2">
      <c r="A14" s="1"/>
      <c r="B14" s="3"/>
      <c r="C14" s="2"/>
      <c r="E14" s="13"/>
      <c r="H14" s="13"/>
    </row>
    <row r="16" spans="1:8" s="12" customFormat="1" x14ac:dyDescent="0.2">
      <c r="A16" s="1" t="s">
        <v>10</v>
      </c>
      <c r="B16" s="4" t="s">
        <v>11</v>
      </c>
      <c r="C16" s="38"/>
      <c r="D16" s="17"/>
      <c r="E16" s="14"/>
      <c r="F16" s="22"/>
      <c r="G16" s="17"/>
      <c r="H16" s="14"/>
    </row>
    <row r="17" spans="1:8" s="12" customFormat="1" x14ac:dyDescent="0.2">
      <c r="A17" s="1"/>
      <c r="B17" s="3"/>
      <c r="C17" s="2"/>
      <c r="D17" s="17"/>
      <c r="E17" s="15"/>
      <c r="F17" s="17"/>
      <c r="G17" s="17"/>
      <c r="H17" s="14"/>
    </row>
    <row r="18" spans="1:8" s="12" customFormat="1" x14ac:dyDescent="0.2">
      <c r="A18" s="1"/>
      <c r="B18" s="3" t="s">
        <v>12</v>
      </c>
      <c r="C18" s="2">
        <v>1143019725.0999999</v>
      </c>
      <c r="D18" s="17"/>
      <c r="E18" s="15"/>
      <c r="F18" s="17"/>
      <c r="G18" s="17"/>
      <c r="H18" s="14"/>
    </row>
    <row r="19" spans="1:8" s="12" customFormat="1" x14ac:dyDescent="0.2">
      <c r="A19" s="1"/>
      <c r="B19" s="3" t="s">
        <v>44</v>
      </c>
      <c r="C19" s="2">
        <v>67544674.069999993</v>
      </c>
      <c r="D19" s="17" t="s">
        <v>90</v>
      </c>
      <c r="E19" s="15"/>
      <c r="F19" s="17"/>
      <c r="G19" s="17"/>
      <c r="H19" s="14"/>
    </row>
    <row r="20" spans="1:8" s="12" customFormat="1" x14ac:dyDescent="0.2">
      <c r="A20" s="1"/>
      <c r="B20" s="3" t="s">
        <v>13</v>
      </c>
      <c r="C20" s="2">
        <v>798250472.63</v>
      </c>
      <c r="D20" s="17"/>
      <c r="E20" s="15"/>
      <c r="F20" s="17"/>
      <c r="G20" s="17"/>
      <c r="H20" s="14"/>
    </row>
    <row r="21" spans="1:8" s="12" customFormat="1" x14ac:dyDescent="0.2">
      <c r="A21" s="1"/>
      <c r="B21" s="3" t="s">
        <v>14</v>
      </c>
      <c r="C21" s="2">
        <v>346708561.33999997</v>
      </c>
      <c r="D21" s="18"/>
      <c r="E21" s="15"/>
      <c r="F21" s="17"/>
      <c r="G21" s="17"/>
      <c r="H21" s="14"/>
    </row>
    <row r="22" spans="1:8" s="12" customFormat="1" x14ac:dyDescent="0.2">
      <c r="A22" s="1"/>
      <c r="B22" s="3" t="s">
        <v>15</v>
      </c>
      <c r="C22" s="2">
        <v>0</v>
      </c>
      <c r="D22" s="17"/>
      <c r="E22" s="15"/>
      <c r="F22" s="17"/>
      <c r="G22" s="17"/>
      <c r="H22" s="14"/>
    </row>
    <row r="23" spans="1:8" s="12" customFormat="1" x14ac:dyDescent="0.2">
      <c r="A23" s="1"/>
      <c r="B23" s="3" t="s">
        <v>16</v>
      </c>
      <c r="C23" s="2">
        <v>0</v>
      </c>
      <c r="D23" s="17"/>
      <c r="E23" s="15"/>
      <c r="F23" s="17"/>
      <c r="G23" s="17"/>
      <c r="H23" s="14"/>
    </row>
    <row r="24" spans="1:8" s="12" customFormat="1" x14ac:dyDescent="0.2">
      <c r="A24" s="1"/>
      <c r="B24" s="3" t="s">
        <v>17</v>
      </c>
      <c r="C24" s="2">
        <v>67544674.069999993</v>
      </c>
      <c r="D24" s="17"/>
      <c r="E24" s="15"/>
      <c r="F24" s="17"/>
      <c r="G24" s="17"/>
      <c r="H24" s="14"/>
    </row>
    <row r="25" spans="1:8" s="12" customFormat="1" x14ac:dyDescent="0.2">
      <c r="A25" s="1"/>
      <c r="B25" s="3" t="s">
        <v>55</v>
      </c>
      <c r="C25" s="2">
        <v>0</v>
      </c>
      <c r="D25" s="17"/>
      <c r="E25" s="15"/>
      <c r="F25" s="17"/>
      <c r="G25" s="17"/>
      <c r="H25" s="14"/>
    </row>
    <row r="26" spans="1:8" s="12" customFormat="1" x14ac:dyDescent="0.2">
      <c r="A26" s="1"/>
      <c r="B26" s="5" t="s">
        <v>43</v>
      </c>
      <c r="C26" s="6">
        <v>5000</v>
      </c>
      <c r="D26" s="17"/>
      <c r="E26" s="15"/>
      <c r="F26" s="17"/>
      <c r="G26" s="17"/>
      <c r="H26" s="14"/>
    </row>
    <row r="27" spans="1:8" s="12" customFormat="1" x14ac:dyDescent="0.2">
      <c r="A27" s="1"/>
      <c r="B27" s="7" t="s">
        <v>9</v>
      </c>
      <c r="C27" s="8">
        <f>C20+C21+C22+C23+C24+C25+C26-C18-C19</f>
        <v>1944308.8700000644</v>
      </c>
      <c r="D27" s="17"/>
      <c r="E27" s="14"/>
      <c r="F27" s="17"/>
      <c r="G27" s="17"/>
      <c r="H27" s="14"/>
    </row>
    <row r="28" spans="1:8" s="12" customFormat="1" x14ac:dyDescent="0.2">
      <c r="A28" s="1"/>
      <c r="B28" s="7" t="s">
        <v>89</v>
      </c>
      <c r="C28" s="8">
        <v>1817061.87</v>
      </c>
      <c r="D28" s="17"/>
      <c r="E28" s="16"/>
      <c r="F28" s="17"/>
      <c r="G28" s="17"/>
      <c r="H28" s="14"/>
    </row>
    <row r="29" spans="1:8" s="12" customFormat="1" x14ac:dyDescent="0.2">
      <c r="A29" s="1"/>
      <c r="B29" s="7" t="s">
        <v>95</v>
      </c>
      <c r="C29" s="8">
        <v>0</v>
      </c>
      <c r="D29" s="17"/>
      <c r="E29" s="16"/>
      <c r="F29" s="17"/>
      <c r="G29" s="17"/>
      <c r="H29" s="14"/>
    </row>
    <row r="30" spans="1:8" s="12" customFormat="1" x14ac:dyDescent="0.2">
      <c r="A30" s="1"/>
      <c r="B30" s="24" t="s">
        <v>126</v>
      </c>
      <c r="C30" s="25">
        <v>-127247</v>
      </c>
      <c r="D30" s="17"/>
      <c r="E30" s="16"/>
      <c r="F30" s="17"/>
      <c r="G30" s="17"/>
      <c r="H30" s="14"/>
    </row>
    <row r="31" spans="1:8" s="12" customFormat="1" x14ac:dyDescent="0.2">
      <c r="A31" s="1"/>
      <c r="B31" s="7" t="s">
        <v>9</v>
      </c>
      <c r="C31" s="9">
        <f>C27-C28+C30-C29</f>
        <v>6.4261257648468018E-8</v>
      </c>
      <c r="D31" s="17"/>
      <c r="E31" s="14"/>
      <c r="F31" s="17"/>
      <c r="G31" s="17"/>
      <c r="H31" s="14"/>
    </row>
    <row r="32" spans="1:8" x14ac:dyDescent="0.2">
      <c r="D32" s="43"/>
      <c r="E32" s="35"/>
      <c r="F32" s="43"/>
      <c r="G32" s="43"/>
      <c r="H32" s="35"/>
    </row>
    <row r="33" spans="1:9" s="12" customFormat="1" ht="27.75" x14ac:dyDescent="0.4">
      <c r="A33" s="1"/>
      <c r="B33" s="4" t="s">
        <v>19</v>
      </c>
      <c r="C33" s="39"/>
      <c r="D33" s="17"/>
      <c r="E33" s="14"/>
      <c r="F33" s="17"/>
      <c r="G33" s="17"/>
      <c r="H33" s="14"/>
    </row>
    <row r="34" spans="1:9" s="12" customFormat="1" x14ac:dyDescent="0.2">
      <c r="A34" s="1" t="s">
        <v>18</v>
      </c>
      <c r="B34" s="3"/>
      <c r="C34" s="2"/>
      <c r="D34" s="17"/>
      <c r="E34" s="14"/>
      <c r="F34" s="17"/>
      <c r="G34" s="17"/>
      <c r="H34" s="14"/>
    </row>
    <row r="35" spans="1:9" s="12" customFormat="1" x14ac:dyDescent="0.2">
      <c r="A35" s="1"/>
      <c r="B35" s="3" t="s">
        <v>20</v>
      </c>
      <c r="C35" s="2">
        <v>449343352.19</v>
      </c>
      <c r="E35" s="13"/>
      <c r="F35" s="13"/>
      <c r="H35" s="13"/>
    </row>
    <row r="36" spans="1:9" s="12" customFormat="1" x14ac:dyDescent="0.2">
      <c r="A36" s="1"/>
      <c r="B36" s="3" t="s">
        <v>74</v>
      </c>
      <c r="C36" s="2">
        <v>1478705.49</v>
      </c>
      <c r="E36" s="13"/>
      <c r="F36" s="13"/>
      <c r="H36" s="13"/>
    </row>
    <row r="37" spans="1:9" s="12" customFormat="1" x14ac:dyDescent="0.2">
      <c r="A37" s="1"/>
      <c r="B37" s="3" t="s">
        <v>127</v>
      </c>
      <c r="C37" s="2">
        <v>4929</v>
      </c>
      <c r="E37" s="13"/>
      <c r="F37" s="13"/>
      <c r="H37" s="13"/>
    </row>
    <row r="38" spans="1:9" s="12" customFormat="1" x14ac:dyDescent="0.2">
      <c r="A38" s="1"/>
      <c r="B38" s="3" t="s">
        <v>21</v>
      </c>
      <c r="C38" s="2">
        <v>381742680.12</v>
      </c>
      <c r="E38" s="13"/>
      <c r="F38" s="13"/>
      <c r="H38" s="13"/>
    </row>
    <row r="39" spans="1:9" s="12" customFormat="1" x14ac:dyDescent="0.2">
      <c r="A39" s="1"/>
      <c r="B39" s="3" t="s">
        <v>70</v>
      </c>
      <c r="C39" s="2">
        <v>0</v>
      </c>
      <c r="E39" s="13"/>
      <c r="F39" s="19"/>
      <c r="H39" s="13"/>
    </row>
    <row r="40" spans="1:9" s="12" customFormat="1" x14ac:dyDescent="0.2">
      <c r="A40" s="1"/>
      <c r="B40" s="3" t="s">
        <v>56</v>
      </c>
      <c r="C40" s="2">
        <v>0</v>
      </c>
      <c r="E40" s="13"/>
      <c r="F40" s="19"/>
      <c r="H40" s="20"/>
      <c r="I40" s="21"/>
    </row>
    <row r="41" spans="1:9" s="12" customFormat="1" x14ac:dyDescent="0.2">
      <c r="A41" s="1"/>
      <c r="B41" s="3" t="s">
        <v>57</v>
      </c>
      <c r="C41" s="2">
        <v>0</v>
      </c>
      <c r="E41" s="13"/>
      <c r="F41" s="19"/>
      <c r="H41" s="13"/>
      <c r="I41" s="21"/>
    </row>
    <row r="42" spans="1:9" s="12" customFormat="1" x14ac:dyDescent="0.2">
      <c r="A42" s="1"/>
      <c r="B42" s="3" t="s">
        <v>45</v>
      </c>
      <c r="C42" s="2">
        <v>67549817.069999993</v>
      </c>
      <c r="E42" s="13"/>
      <c r="H42" s="13"/>
      <c r="I42" s="21"/>
    </row>
    <row r="43" spans="1:9" s="12" customFormat="1" x14ac:dyDescent="0.2">
      <c r="A43" s="1"/>
      <c r="B43" s="3" t="s">
        <v>46</v>
      </c>
      <c r="C43" s="2">
        <v>1483634.49</v>
      </c>
      <c r="E43" s="13"/>
      <c r="H43" s="13"/>
      <c r="I43" s="21"/>
    </row>
    <row r="44" spans="1:9" s="12" customFormat="1" x14ac:dyDescent="0.2">
      <c r="A44" s="1"/>
      <c r="B44" s="3" t="s">
        <v>91</v>
      </c>
      <c r="C44" s="2">
        <v>0</v>
      </c>
      <c r="D44" s="12" t="s">
        <v>92</v>
      </c>
      <c r="E44" s="13"/>
      <c r="H44" s="13"/>
      <c r="I44" s="21"/>
    </row>
    <row r="45" spans="1:9" x14ac:dyDescent="0.2">
      <c r="B45" s="46"/>
      <c r="C45" s="47"/>
      <c r="D45" s="48"/>
      <c r="I45" s="45"/>
    </row>
    <row r="46" spans="1:9" s="12" customFormat="1" x14ac:dyDescent="0.2">
      <c r="A46" s="1"/>
      <c r="B46" s="3" t="s">
        <v>85</v>
      </c>
      <c r="C46" s="2">
        <f>C38+C39+C40+C41+C42+C43+C44+C45</f>
        <v>450776131.68000001</v>
      </c>
      <c r="E46" s="13"/>
      <c r="H46" s="13"/>
    </row>
    <row r="47" spans="1:9" s="12" customFormat="1" x14ac:dyDescent="0.2">
      <c r="A47" s="1"/>
      <c r="B47" s="5" t="s">
        <v>83</v>
      </c>
      <c r="C47" s="6">
        <f>C35+C36+C37</f>
        <v>450826986.68000001</v>
      </c>
      <c r="E47" s="13"/>
      <c r="H47" s="13"/>
    </row>
    <row r="48" spans="1:9" s="12" customFormat="1" x14ac:dyDescent="0.2">
      <c r="A48" s="1"/>
      <c r="B48" s="7" t="s">
        <v>9</v>
      </c>
      <c r="C48" s="9">
        <f>C46-C47</f>
        <v>-50855</v>
      </c>
      <c r="E48" s="13"/>
      <c r="H48" s="13"/>
    </row>
    <row r="49" spans="1:8" s="12" customFormat="1" x14ac:dyDescent="0.2">
      <c r="A49" s="1"/>
      <c r="B49" s="3" t="s">
        <v>98</v>
      </c>
      <c r="C49" s="2">
        <v>1341</v>
      </c>
      <c r="E49" s="13"/>
      <c r="H49" s="13"/>
    </row>
    <row r="50" spans="1:8" s="12" customFormat="1" ht="13.5" thickBot="1" x14ac:dyDescent="0.25">
      <c r="A50" s="1"/>
      <c r="B50" s="29" t="s">
        <v>99</v>
      </c>
      <c r="C50" s="27">
        <v>49514</v>
      </c>
      <c r="E50" s="13"/>
      <c r="H50" s="13"/>
    </row>
    <row r="51" spans="1:8" s="12" customFormat="1" x14ac:dyDescent="0.2">
      <c r="A51" s="1"/>
      <c r="B51" s="7" t="s">
        <v>9</v>
      </c>
      <c r="C51" s="52">
        <f>C48+C49+C50</f>
        <v>0</v>
      </c>
      <c r="E51" s="13"/>
      <c r="H51" s="13"/>
    </row>
    <row r="52" spans="1:8" x14ac:dyDescent="0.2">
      <c r="B52" s="33"/>
      <c r="C52" s="44"/>
    </row>
    <row r="53" spans="1:8" s="12" customFormat="1" x14ac:dyDescent="0.2">
      <c r="A53" s="1" t="s">
        <v>22</v>
      </c>
      <c r="B53" s="74" t="s">
        <v>103</v>
      </c>
      <c r="C53" s="19"/>
      <c r="E53" s="13"/>
      <c r="H53" s="13"/>
    </row>
    <row r="54" spans="1:8" s="12" customFormat="1" x14ac:dyDescent="0.2">
      <c r="A54" s="1"/>
      <c r="B54" s="3" t="s">
        <v>24</v>
      </c>
      <c r="C54" s="22">
        <v>10921298299.73</v>
      </c>
      <c r="E54" s="13"/>
      <c r="H54" s="13"/>
    </row>
    <row r="55" spans="1:8" s="12" customFormat="1" x14ac:dyDescent="0.2">
      <c r="A55" s="1"/>
      <c r="B55" s="3" t="s">
        <v>47</v>
      </c>
      <c r="C55" s="22">
        <v>390060</v>
      </c>
      <c r="E55" s="13"/>
      <c r="H55" s="13"/>
    </row>
    <row r="56" spans="1:8" s="12" customFormat="1" x14ac:dyDescent="0.2">
      <c r="A56" s="1"/>
      <c r="B56" s="3" t="s">
        <v>39</v>
      </c>
      <c r="C56" s="22">
        <v>4489257.08</v>
      </c>
      <c r="D56" s="74"/>
      <c r="E56" s="13"/>
      <c r="H56" s="13"/>
    </row>
    <row r="57" spans="1:8" s="12" customFormat="1" ht="25.5" x14ac:dyDescent="0.2">
      <c r="A57" s="1"/>
      <c r="B57" s="10" t="s">
        <v>135</v>
      </c>
      <c r="C57" s="22">
        <v>83608043.290000007</v>
      </c>
      <c r="E57" s="13"/>
      <c r="H57" s="13"/>
    </row>
    <row r="58" spans="1:8" s="12" customFormat="1" x14ac:dyDescent="0.2">
      <c r="A58" s="1"/>
      <c r="B58" s="3" t="s">
        <v>25</v>
      </c>
      <c r="C58" s="22">
        <v>0</v>
      </c>
      <c r="E58" s="13"/>
      <c r="H58" s="13"/>
    </row>
    <row r="59" spans="1:8" s="12" customFormat="1" x14ac:dyDescent="0.2">
      <c r="A59" s="1"/>
      <c r="B59" s="3" t="s">
        <v>26</v>
      </c>
      <c r="C59" s="22">
        <v>10490600776.92</v>
      </c>
      <c r="E59" s="13"/>
      <c r="H59" s="13"/>
    </row>
    <row r="60" spans="1:8" s="12" customFormat="1" x14ac:dyDescent="0.2">
      <c r="A60" s="1"/>
      <c r="B60" s="3" t="s">
        <v>48</v>
      </c>
      <c r="C60" s="22">
        <v>28694582.149999999</v>
      </c>
      <c r="E60" s="13"/>
      <c r="H60" s="13"/>
    </row>
    <row r="61" spans="1:8" s="12" customFormat="1" x14ac:dyDescent="0.2">
      <c r="A61" s="1"/>
      <c r="B61" s="3" t="s">
        <v>27</v>
      </c>
      <c r="C61" s="22">
        <v>506169737.60000002</v>
      </c>
      <c r="E61" s="13"/>
      <c r="H61" s="13"/>
    </row>
    <row r="62" spans="1:8" s="12" customFormat="1" x14ac:dyDescent="0.2">
      <c r="A62" s="1"/>
      <c r="B62" s="3" t="s">
        <v>49</v>
      </c>
      <c r="C62" s="22">
        <v>0</v>
      </c>
      <c r="D62" s="75"/>
      <c r="E62" s="13"/>
      <c r="H62" s="13"/>
    </row>
    <row r="63" spans="1:8" s="77" customFormat="1" x14ac:dyDescent="0.2">
      <c r="A63" s="76"/>
      <c r="B63" s="3" t="s">
        <v>50</v>
      </c>
      <c r="C63" s="22">
        <v>0</v>
      </c>
      <c r="E63" s="78"/>
      <c r="H63" s="78"/>
    </row>
    <row r="64" spans="1:8" s="12" customFormat="1" x14ac:dyDescent="0.2">
      <c r="A64" s="1"/>
      <c r="B64" s="3" t="s">
        <v>58</v>
      </c>
      <c r="C64" s="22">
        <v>5239077</v>
      </c>
      <c r="E64" s="13"/>
      <c r="H64" s="13"/>
    </row>
    <row r="65" spans="1:8" s="12" customFormat="1" x14ac:dyDescent="0.2">
      <c r="A65" s="1"/>
      <c r="B65" s="3" t="s">
        <v>28</v>
      </c>
      <c r="C65" s="22">
        <v>2639392.77</v>
      </c>
      <c r="E65" s="13"/>
      <c r="H65" s="13"/>
    </row>
    <row r="66" spans="1:8" s="12" customFormat="1" x14ac:dyDescent="0.2">
      <c r="A66" s="1"/>
      <c r="B66" s="3" t="s">
        <v>29</v>
      </c>
      <c r="C66" s="22">
        <v>0</v>
      </c>
      <c r="E66" s="13"/>
      <c r="H66" s="13"/>
    </row>
    <row r="67" spans="1:8" s="12" customFormat="1" x14ac:dyDescent="0.2">
      <c r="A67" s="1"/>
      <c r="B67" s="3" t="s">
        <v>59</v>
      </c>
      <c r="C67" s="22">
        <v>64301986.310000002</v>
      </c>
      <c r="E67" s="13"/>
      <c r="H67" s="13"/>
    </row>
    <row r="68" spans="1:8" s="12" customFormat="1" x14ac:dyDescent="0.2">
      <c r="A68" s="1"/>
      <c r="B68" s="3" t="s">
        <v>71</v>
      </c>
      <c r="C68" s="22">
        <v>0</v>
      </c>
      <c r="E68" s="13"/>
      <c r="H68" s="13"/>
    </row>
    <row r="69" spans="1:8" s="12" customFormat="1" x14ac:dyDescent="0.2">
      <c r="A69" s="1"/>
      <c r="B69" s="3" t="s">
        <v>51</v>
      </c>
      <c r="C69" s="22">
        <v>7220</v>
      </c>
      <c r="E69" s="13"/>
      <c r="H69" s="13"/>
    </row>
    <row r="70" spans="1:8" s="12" customFormat="1" x14ac:dyDescent="0.2">
      <c r="A70" s="1"/>
      <c r="B70" s="3" t="s">
        <v>52</v>
      </c>
      <c r="C70" s="22">
        <v>0</v>
      </c>
      <c r="E70" s="13"/>
      <c r="H70" s="13"/>
    </row>
    <row r="71" spans="1:8" s="12" customFormat="1" x14ac:dyDescent="0.2">
      <c r="A71" s="1"/>
      <c r="B71" s="3" t="s">
        <v>104</v>
      </c>
      <c r="C71" s="22">
        <v>396225159.29000002</v>
      </c>
      <c r="E71" s="13"/>
      <c r="H71" s="13"/>
    </row>
    <row r="72" spans="1:8" s="12" customFormat="1" x14ac:dyDescent="0.2">
      <c r="A72" s="1"/>
      <c r="B72" s="3" t="s">
        <v>105</v>
      </c>
      <c r="C72" s="22">
        <v>67097.119999999995</v>
      </c>
      <c r="E72" s="13"/>
      <c r="H72" s="13"/>
    </row>
    <row r="73" spans="1:8" s="12" customFormat="1" ht="12.6" customHeight="1" x14ac:dyDescent="0.2">
      <c r="A73" s="1"/>
      <c r="B73" s="3" t="s">
        <v>53</v>
      </c>
      <c r="C73" s="22">
        <v>5000</v>
      </c>
      <c r="E73" s="13"/>
      <c r="H73" s="13"/>
    </row>
    <row r="74" spans="1:8" s="12" customFormat="1" x14ac:dyDescent="0.2">
      <c r="A74" s="1"/>
      <c r="B74" s="5" t="s">
        <v>30</v>
      </c>
      <c r="C74" s="79">
        <v>0</v>
      </c>
      <c r="E74" s="13"/>
      <c r="H74" s="13"/>
    </row>
    <row r="75" spans="1:8" s="12" customFormat="1" x14ac:dyDescent="0.2">
      <c r="A75" s="1"/>
      <c r="B75" s="3" t="s">
        <v>81</v>
      </c>
      <c r="C75" s="2">
        <f>C54+C55+C56</f>
        <v>10926177616.809999</v>
      </c>
      <c r="E75" s="13"/>
      <c r="H75" s="13"/>
    </row>
    <row r="76" spans="1:8" s="12" customFormat="1" ht="13.5" thickBot="1" x14ac:dyDescent="0.25">
      <c r="A76" s="1"/>
      <c r="B76" s="29" t="s">
        <v>82</v>
      </c>
      <c r="C76" s="27">
        <f>C57+C58+C59+C60+C61+C64+C65+C67+C69+C73+C71+C72</f>
        <v>11577558072.450003</v>
      </c>
      <c r="E76" s="13"/>
      <c r="H76" s="13"/>
    </row>
    <row r="77" spans="1:8" s="12" customFormat="1" x14ac:dyDescent="0.2">
      <c r="A77" s="1"/>
      <c r="B77" s="7" t="s">
        <v>9</v>
      </c>
      <c r="C77" s="9">
        <f>C75-C76</f>
        <v>-651380455.6400032</v>
      </c>
      <c r="E77" s="13"/>
      <c r="H77" s="13"/>
    </row>
    <row r="78" spans="1:8" s="68" customFormat="1" x14ac:dyDescent="0.2">
      <c r="A78" s="65"/>
      <c r="B78" s="66"/>
      <c r="C78" s="67"/>
      <c r="E78" s="69"/>
      <c r="H78" s="69"/>
    </row>
    <row r="79" spans="1:8" s="12" customFormat="1" x14ac:dyDescent="0.2">
      <c r="A79" s="1"/>
      <c r="B79" s="3" t="s">
        <v>76</v>
      </c>
      <c r="C79" s="22">
        <v>321091</v>
      </c>
      <c r="E79" s="13"/>
      <c r="H79" s="13"/>
    </row>
    <row r="80" spans="1:8" s="12" customFormat="1" x14ac:dyDescent="0.2">
      <c r="A80" s="1"/>
      <c r="B80" s="3" t="s">
        <v>77</v>
      </c>
      <c r="C80" s="22">
        <v>2442805.4300000002</v>
      </c>
      <c r="E80" s="13"/>
      <c r="H80" s="13"/>
    </row>
    <row r="81" spans="1:8" s="12" customFormat="1" x14ac:dyDescent="0.2">
      <c r="A81" s="1"/>
      <c r="B81" s="3" t="s">
        <v>78</v>
      </c>
      <c r="C81" s="22">
        <v>796777</v>
      </c>
      <c r="E81" s="13"/>
      <c r="H81" s="13"/>
    </row>
    <row r="82" spans="1:8" s="12" customFormat="1" x14ac:dyDescent="0.2">
      <c r="A82" s="1"/>
      <c r="B82" s="3" t="s">
        <v>79</v>
      </c>
      <c r="C82" s="22">
        <v>267873</v>
      </c>
      <c r="E82" s="13"/>
      <c r="H82" s="13"/>
    </row>
    <row r="83" spans="1:8" s="12" customFormat="1" x14ac:dyDescent="0.2">
      <c r="A83" s="1"/>
      <c r="B83" s="3" t="s">
        <v>140</v>
      </c>
      <c r="C83" s="22">
        <v>156671.67999999999</v>
      </c>
      <c r="D83" s="13"/>
      <c r="E83" s="13"/>
      <c r="H83" s="13"/>
    </row>
    <row r="84" spans="1:8" s="12" customFormat="1" x14ac:dyDescent="0.2">
      <c r="A84" s="1"/>
      <c r="B84" s="3" t="s">
        <v>141</v>
      </c>
      <c r="C84" s="22">
        <v>9980647.6999999993</v>
      </c>
      <c r="D84" s="13"/>
      <c r="E84" s="13"/>
      <c r="H84" s="13"/>
    </row>
    <row r="85" spans="1:8" s="68" customFormat="1" x14ac:dyDescent="0.2">
      <c r="A85" s="65"/>
      <c r="B85" s="66"/>
      <c r="C85" s="67"/>
      <c r="D85" s="69"/>
      <c r="E85" s="69"/>
      <c r="H85" s="69"/>
    </row>
    <row r="86" spans="1:8" s="12" customFormat="1" x14ac:dyDescent="0.2">
      <c r="A86" s="1"/>
      <c r="B86" s="7" t="s">
        <v>106</v>
      </c>
      <c r="C86" s="22"/>
      <c r="D86" s="13"/>
      <c r="E86" s="13"/>
      <c r="H86" s="13"/>
    </row>
    <row r="87" spans="1:8" s="12" customFormat="1" x14ac:dyDescent="0.2">
      <c r="A87" s="1"/>
      <c r="B87" s="3" t="s">
        <v>107</v>
      </c>
      <c r="C87" s="22">
        <v>29427320.039999999</v>
      </c>
      <c r="H87" s="13"/>
    </row>
    <row r="88" spans="1:8" s="12" customFormat="1" x14ac:dyDescent="0.2">
      <c r="A88" s="1"/>
      <c r="B88" s="3" t="s">
        <v>108</v>
      </c>
      <c r="C88" s="22">
        <v>147272.67000000001</v>
      </c>
      <c r="H88" s="13"/>
    </row>
    <row r="89" spans="1:8" s="12" customFormat="1" x14ac:dyDescent="0.2">
      <c r="A89" s="1"/>
      <c r="B89" s="3" t="s">
        <v>109</v>
      </c>
      <c r="C89" s="22">
        <v>100672683.2</v>
      </c>
      <c r="H89" s="13"/>
    </row>
    <row r="90" spans="1:8" s="12" customFormat="1" x14ac:dyDescent="0.2">
      <c r="A90" s="1"/>
      <c r="B90" s="3" t="s">
        <v>102</v>
      </c>
      <c r="C90" s="22">
        <v>15311335.710000001</v>
      </c>
      <c r="E90" s="13"/>
      <c r="H90" s="13"/>
    </row>
    <row r="91" spans="1:8" s="12" customFormat="1" x14ac:dyDescent="0.2">
      <c r="A91" s="1"/>
      <c r="B91" s="3" t="s">
        <v>110</v>
      </c>
      <c r="C91" s="22">
        <v>22</v>
      </c>
      <c r="E91" s="13"/>
      <c r="H91" s="13"/>
    </row>
    <row r="92" spans="1:8" s="12" customFormat="1" x14ac:dyDescent="0.2">
      <c r="A92" s="1"/>
      <c r="B92" s="3" t="s">
        <v>111</v>
      </c>
      <c r="C92" s="22">
        <v>39959.050000000003</v>
      </c>
      <c r="E92" s="13"/>
      <c r="H92" s="13"/>
    </row>
    <row r="93" spans="1:8" s="12" customFormat="1" x14ac:dyDescent="0.2">
      <c r="A93" s="1"/>
      <c r="B93" s="3" t="s">
        <v>112</v>
      </c>
      <c r="C93" s="22">
        <v>2502807.96</v>
      </c>
      <c r="E93" s="13"/>
      <c r="H93" s="13"/>
    </row>
    <row r="94" spans="1:8" s="68" customFormat="1" x14ac:dyDescent="0.2">
      <c r="A94" s="65"/>
      <c r="B94" s="3" t="s">
        <v>113</v>
      </c>
      <c r="C94" s="22">
        <v>25514244.629999999</v>
      </c>
      <c r="E94" s="69"/>
      <c r="H94" s="69"/>
    </row>
    <row r="95" spans="1:8" s="68" customFormat="1" x14ac:dyDescent="0.2">
      <c r="A95" s="65"/>
      <c r="B95" s="3" t="s">
        <v>138</v>
      </c>
      <c r="C95" s="22">
        <v>3235973.28</v>
      </c>
      <c r="E95" s="69"/>
      <c r="H95" s="69"/>
    </row>
    <row r="96" spans="1:8" s="68" customFormat="1" x14ac:dyDescent="0.2">
      <c r="A96" s="65"/>
      <c r="B96" s="26" t="s">
        <v>114</v>
      </c>
      <c r="C96" s="22">
        <v>546188.30000000005</v>
      </c>
      <c r="E96" s="69"/>
      <c r="H96" s="69"/>
    </row>
    <row r="97" spans="1:8" s="68" customFormat="1" x14ac:dyDescent="0.2">
      <c r="A97" s="65"/>
      <c r="B97" s="3" t="s">
        <v>115</v>
      </c>
      <c r="C97" s="22">
        <v>54974.11</v>
      </c>
      <c r="E97" s="69"/>
      <c r="H97" s="69"/>
    </row>
    <row r="98" spans="1:8" s="12" customFormat="1" x14ac:dyDescent="0.2">
      <c r="A98" s="1"/>
      <c r="B98" s="26" t="s">
        <v>116</v>
      </c>
      <c r="C98" s="22">
        <v>126872999.29000001</v>
      </c>
      <c r="E98" s="13"/>
      <c r="H98" s="13"/>
    </row>
    <row r="99" spans="1:8" s="12" customFormat="1" ht="13.15" customHeight="1" x14ac:dyDescent="0.2">
      <c r="A99" s="1"/>
      <c r="B99" s="3" t="s">
        <v>117</v>
      </c>
      <c r="C99" s="22">
        <v>135534000</v>
      </c>
      <c r="E99" s="13"/>
      <c r="H99" s="13"/>
    </row>
    <row r="100" spans="1:8" s="12" customFormat="1" x14ac:dyDescent="0.2">
      <c r="A100" s="1"/>
      <c r="B100" s="3" t="s">
        <v>118</v>
      </c>
      <c r="C100" s="22">
        <v>32172723.510000002</v>
      </c>
      <c r="E100" s="13"/>
      <c r="H100" s="13"/>
    </row>
    <row r="101" spans="1:8" s="12" customFormat="1" x14ac:dyDescent="0.2">
      <c r="A101" s="1"/>
      <c r="B101" s="3" t="s">
        <v>134</v>
      </c>
      <c r="C101" s="22">
        <v>193213267.59</v>
      </c>
      <c r="E101" s="13"/>
      <c r="H101" s="13"/>
    </row>
    <row r="102" spans="1:8" s="12" customFormat="1" x14ac:dyDescent="0.2">
      <c r="A102" s="1"/>
      <c r="B102" s="3" t="s">
        <v>139</v>
      </c>
      <c r="C102" s="22">
        <v>5000</v>
      </c>
      <c r="E102" s="13"/>
      <c r="H102" s="13"/>
    </row>
    <row r="103" spans="1:8" s="12" customFormat="1" x14ac:dyDescent="0.2">
      <c r="A103" s="1"/>
      <c r="B103" s="7"/>
      <c r="C103" s="22"/>
      <c r="E103" s="13"/>
      <c r="H103" s="13"/>
    </row>
    <row r="104" spans="1:8" s="12" customFormat="1" x14ac:dyDescent="0.2">
      <c r="A104" s="1"/>
      <c r="B104" s="3" t="s">
        <v>81</v>
      </c>
      <c r="C104" s="22">
        <f>C75+C87+C88+C89+C90+C92+C93+C91+C94+C95+C96+C97+C98+C99+C100+C101+C102</f>
        <v>11591428388.15</v>
      </c>
      <c r="E104" s="13"/>
      <c r="H104" s="13"/>
    </row>
    <row r="105" spans="1:8" s="12" customFormat="1" ht="13.5" thickBot="1" x14ac:dyDescent="0.25">
      <c r="A105" s="1"/>
      <c r="B105" s="29" t="s">
        <v>82</v>
      </c>
      <c r="C105" s="80">
        <f>C76+C79+C80+C81+C82+C83+C84</f>
        <v>11591523938.260004</v>
      </c>
      <c r="E105" s="13"/>
      <c r="H105" s="13"/>
    </row>
    <row r="106" spans="1:8" s="12" customFormat="1" x14ac:dyDescent="0.2">
      <c r="A106" s="1"/>
      <c r="B106" s="7" t="s">
        <v>9</v>
      </c>
      <c r="C106" s="41">
        <f>C104-C105</f>
        <v>-95550.110004425049</v>
      </c>
      <c r="E106" s="13"/>
      <c r="H106" s="13"/>
    </row>
    <row r="107" spans="1:8" x14ac:dyDescent="0.2">
      <c r="B107" s="42"/>
      <c r="C107" s="41"/>
    </row>
    <row r="108" spans="1:8" s="61" customFormat="1" x14ac:dyDescent="0.2">
      <c r="A108" s="60"/>
      <c r="B108" s="63"/>
      <c r="C108" s="64"/>
      <c r="E108" s="62"/>
      <c r="H108" s="62"/>
    </row>
    <row r="109" spans="1:8" s="12" customFormat="1" x14ac:dyDescent="0.2">
      <c r="A109" s="1" t="s">
        <v>23</v>
      </c>
      <c r="B109" s="74" t="s">
        <v>33</v>
      </c>
      <c r="C109" s="2"/>
      <c r="F109" s="13"/>
      <c r="H109" s="13"/>
    </row>
    <row r="110" spans="1:8" s="12" customFormat="1" x14ac:dyDescent="0.2">
      <c r="B110" s="3" t="s">
        <v>75</v>
      </c>
      <c r="C110" s="2">
        <v>6242604537.3000002</v>
      </c>
      <c r="F110" s="13"/>
      <c r="H110" s="13"/>
    </row>
    <row r="111" spans="1:8" s="12" customFormat="1" x14ac:dyDescent="0.2">
      <c r="A111" s="1"/>
      <c r="B111" s="3" t="s">
        <v>40</v>
      </c>
      <c r="C111" s="2">
        <v>31497689.870000001</v>
      </c>
      <c r="F111" s="13"/>
      <c r="H111" s="13"/>
    </row>
    <row r="112" spans="1:8" s="12" customFormat="1" x14ac:dyDescent="0.2">
      <c r="A112" s="1"/>
      <c r="B112" s="3" t="s">
        <v>41</v>
      </c>
      <c r="C112" s="2">
        <v>0</v>
      </c>
      <c r="F112" s="13"/>
      <c r="H112" s="13"/>
    </row>
    <row r="113" spans="1:9" s="12" customFormat="1" x14ac:dyDescent="0.2">
      <c r="A113" s="1"/>
      <c r="B113" s="3" t="s">
        <v>54</v>
      </c>
      <c r="C113" s="2">
        <v>110046073.77</v>
      </c>
      <c r="E113" s="30"/>
      <c r="F113" s="13"/>
      <c r="H113" s="73"/>
      <c r="I113" s="13"/>
    </row>
    <row r="114" spans="1:9" s="12" customFormat="1" x14ac:dyDescent="0.2">
      <c r="A114" s="1"/>
      <c r="B114" s="3" t="s">
        <v>93</v>
      </c>
      <c r="C114" s="2">
        <v>108078931.19</v>
      </c>
      <c r="F114" s="13"/>
      <c r="H114" s="73"/>
      <c r="I114" s="13"/>
    </row>
    <row r="115" spans="1:9" s="12" customFormat="1" x14ac:dyDescent="0.2">
      <c r="A115" s="1"/>
      <c r="B115" s="3" t="s">
        <v>34</v>
      </c>
      <c r="C115" s="2">
        <v>74664220.430000007</v>
      </c>
      <c r="E115" s="73"/>
      <c r="F115" s="13"/>
      <c r="H115" s="73"/>
      <c r="I115" s="13"/>
    </row>
    <row r="116" spans="1:9" s="12" customFormat="1" x14ac:dyDescent="0.2">
      <c r="A116" s="1"/>
      <c r="B116" s="3" t="s">
        <v>35</v>
      </c>
      <c r="C116" s="2">
        <v>2586422.11</v>
      </c>
      <c r="E116" s="73"/>
      <c r="F116" s="13"/>
      <c r="H116" s="73"/>
      <c r="I116" s="13"/>
    </row>
    <row r="117" spans="1:9" s="12" customFormat="1" x14ac:dyDescent="0.2">
      <c r="A117" s="1"/>
      <c r="B117" s="3" t="s">
        <v>36</v>
      </c>
      <c r="C117" s="2">
        <v>861996025.63999999</v>
      </c>
      <c r="E117" s="73"/>
      <c r="F117" s="13"/>
      <c r="H117" s="73"/>
      <c r="I117" s="59"/>
    </row>
    <row r="118" spans="1:9" s="12" customFormat="1" x14ac:dyDescent="0.2">
      <c r="A118" s="1"/>
      <c r="B118" s="3" t="s">
        <v>72</v>
      </c>
      <c r="C118" s="2">
        <v>0</v>
      </c>
      <c r="E118" s="73"/>
      <c r="F118" s="59"/>
      <c r="H118" s="13"/>
    </row>
    <row r="119" spans="1:9" s="12" customFormat="1" x14ac:dyDescent="0.2">
      <c r="A119" s="1"/>
      <c r="B119" s="3" t="s">
        <v>60</v>
      </c>
      <c r="C119" s="2">
        <v>4227592178.8699999</v>
      </c>
      <c r="E119" s="30"/>
      <c r="F119" s="13"/>
      <c r="H119" s="13"/>
    </row>
    <row r="120" spans="1:9" s="12" customFormat="1" x14ac:dyDescent="0.2">
      <c r="A120" s="1"/>
      <c r="B120" s="3" t="s">
        <v>61</v>
      </c>
      <c r="C120" s="2">
        <v>482377560.43000001</v>
      </c>
      <c r="F120" s="13"/>
      <c r="H120" s="13"/>
    </row>
    <row r="121" spans="1:9" s="12" customFormat="1" x14ac:dyDescent="0.2">
      <c r="A121" s="1"/>
      <c r="B121" s="3" t="s">
        <v>94</v>
      </c>
      <c r="C121" s="2">
        <v>30063047.069399998</v>
      </c>
      <c r="F121" s="13"/>
      <c r="H121" s="13"/>
    </row>
    <row r="122" spans="1:9" s="12" customFormat="1" x14ac:dyDescent="0.2">
      <c r="A122" s="1"/>
      <c r="B122" s="3" t="s">
        <v>100</v>
      </c>
      <c r="C122" s="2">
        <v>20440650.27</v>
      </c>
      <c r="F122" s="13"/>
      <c r="H122" s="13"/>
    </row>
    <row r="123" spans="1:9" s="12" customFormat="1" x14ac:dyDescent="0.2">
      <c r="A123" s="1"/>
      <c r="B123" s="3" t="s">
        <v>86</v>
      </c>
      <c r="C123" s="2">
        <v>147710577.41999999</v>
      </c>
      <c r="F123" s="13"/>
      <c r="H123" s="13"/>
    </row>
    <row r="124" spans="1:9" s="12" customFormat="1" x14ac:dyDescent="0.2">
      <c r="A124" s="1"/>
      <c r="B124" s="3" t="s">
        <v>37</v>
      </c>
      <c r="C124" s="2">
        <v>0</v>
      </c>
      <c r="F124" s="13"/>
      <c r="H124" s="13"/>
      <c r="I124" s="40"/>
    </row>
    <row r="125" spans="1:9" s="12" customFormat="1" x14ac:dyDescent="0.2">
      <c r="A125" s="1"/>
      <c r="B125" s="3" t="s">
        <v>87</v>
      </c>
      <c r="C125" s="2">
        <v>204604549.66</v>
      </c>
      <c r="E125" s="28"/>
      <c r="F125" s="13"/>
      <c r="H125" s="13"/>
      <c r="I125" s="23"/>
    </row>
    <row r="126" spans="1:9" s="12" customFormat="1" x14ac:dyDescent="0.2">
      <c r="A126" s="1"/>
      <c r="B126" s="3" t="s">
        <v>136</v>
      </c>
      <c r="C126" s="2">
        <v>367839.85</v>
      </c>
      <c r="F126" s="13"/>
      <c r="H126" s="13"/>
    </row>
    <row r="127" spans="1:9" s="12" customFormat="1" x14ac:dyDescent="0.2">
      <c r="A127" s="1"/>
      <c r="B127" s="3" t="s">
        <v>88</v>
      </c>
      <c r="C127" s="2">
        <v>356512013.54000002</v>
      </c>
      <c r="F127" s="13"/>
      <c r="H127" s="13"/>
    </row>
    <row r="128" spans="1:9" s="12" customFormat="1" ht="14.45" customHeight="1" x14ac:dyDescent="0.2">
      <c r="A128" s="1"/>
      <c r="B128" s="3" t="s">
        <v>38</v>
      </c>
      <c r="C128" s="2">
        <v>0</v>
      </c>
      <c r="F128" s="13"/>
      <c r="H128" s="13"/>
    </row>
    <row r="129" spans="1:9" s="12" customFormat="1" x14ac:dyDescent="0.2">
      <c r="A129" s="1"/>
      <c r="B129" s="3" t="s">
        <v>73</v>
      </c>
      <c r="C129" s="2">
        <v>755683</v>
      </c>
      <c r="F129" s="13"/>
      <c r="H129" s="13"/>
    </row>
    <row r="130" spans="1:9" s="12" customFormat="1" x14ac:dyDescent="0.2">
      <c r="A130" s="1"/>
      <c r="B130" s="3" t="s">
        <v>62</v>
      </c>
      <c r="C130" s="2">
        <v>85683</v>
      </c>
      <c r="F130" s="13"/>
      <c r="H130" s="13"/>
      <c r="I130" s="40"/>
    </row>
    <row r="131" spans="1:9" s="12" customFormat="1" x14ac:dyDescent="0.2">
      <c r="A131" s="1"/>
      <c r="B131" s="5" t="s">
        <v>119</v>
      </c>
      <c r="C131" s="6">
        <v>31747840.579999998</v>
      </c>
      <c r="F131" s="13"/>
      <c r="H131" s="13"/>
    </row>
    <row r="132" spans="1:9" s="12" customFormat="1" x14ac:dyDescent="0.2">
      <c r="A132" s="1"/>
      <c r="B132" s="3" t="s">
        <v>32</v>
      </c>
      <c r="C132" s="2">
        <f>C110+C111+C112+C113+C114</f>
        <v>6492227232.1300001</v>
      </c>
      <c r="F132" s="13"/>
      <c r="H132" s="13"/>
    </row>
    <row r="133" spans="1:9" s="12" customFormat="1" x14ac:dyDescent="0.2">
      <c r="A133" s="1"/>
      <c r="B133" s="5" t="s">
        <v>31</v>
      </c>
      <c r="C133" s="36">
        <f>C115+C116+C117+C118+C119+C120+C121+C123+C125+C127+C128+C129+C130+C131+C122+C126</f>
        <v>6441504291.869401</v>
      </c>
      <c r="F133" s="13"/>
      <c r="H133" s="13"/>
    </row>
    <row r="134" spans="1:9" s="12" customFormat="1" x14ac:dyDescent="0.2">
      <c r="A134" s="1"/>
      <c r="B134" s="7" t="s">
        <v>9</v>
      </c>
      <c r="C134" s="9">
        <f>C133-C132</f>
        <v>-50722940.260599136</v>
      </c>
      <c r="F134" s="13"/>
      <c r="H134" s="13"/>
    </row>
    <row r="135" spans="1:9" x14ac:dyDescent="0.2">
      <c r="B135" s="42"/>
      <c r="C135" s="41"/>
      <c r="E135" s="33"/>
      <c r="F135" s="32"/>
    </row>
    <row r="136" spans="1:9" s="12" customFormat="1" x14ac:dyDescent="0.2">
      <c r="A136" s="1"/>
      <c r="B136" s="3" t="s">
        <v>122</v>
      </c>
      <c r="C136" s="2">
        <v>-8366975.3700000001</v>
      </c>
      <c r="F136" s="13"/>
      <c r="H136" s="13"/>
    </row>
    <row r="137" spans="1:9" s="12" customFormat="1" x14ac:dyDescent="0.2">
      <c r="A137" s="1"/>
      <c r="B137" s="3" t="s">
        <v>137</v>
      </c>
      <c r="C137" s="2">
        <v>110045150.66</v>
      </c>
      <c r="F137" s="13"/>
      <c r="H137" s="13"/>
    </row>
    <row r="138" spans="1:9" s="12" customFormat="1" x14ac:dyDescent="0.2">
      <c r="A138" s="1"/>
      <c r="B138" s="3" t="s">
        <v>142</v>
      </c>
      <c r="C138" s="2">
        <v>-4253295.7699999996</v>
      </c>
      <c r="F138" s="13"/>
      <c r="H138" s="13"/>
    </row>
    <row r="139" spans="1:9" s="12" customFormat="1" x14ac:dyDescent="0.2">
      <c r="A139" s="1"/>
      <c r="B139" s="3" t="s">
        <v>120</v>
      </c>
      <c r="C139" s="2">
        <v>-28423804.420000002</v>
      </c>
      <c r="F139" s="13"/>
      <c r="H139" s="13"/>
    </row>
    <row r="140" spans="1:9" s="12" customFormat="1" x14ac:dyDescent="0.2">
      <c r="A140" s="1"/>
      <c r="B140" s="3" t="s">
        <v>123</v>
      </c>
      <c r="C140" s="2">
        <v>-109708214.45999999</v>
      </c>
      <c r="F140" s="13"/>
      <c r="H140" s="13"/>
    </row>
    <row r="141" spans="1:9" s="12" customFormat="1" x14ac:dyDescent="0.2">
      <c r="A141" s="1"/>
      <c r="B141" s="3" t="s">
        <v>96</v>
      </c>
      <c r="C141" s="2">
        <v>-15955838.720000001</v>
      </c>
      <c r="F141" s="13"/>
      <c r="H141" s="13"/>
    </row>
    <row r="142" spans="1:9" s="12" customFormat="1" x14ac:dyDescent="0.2">
      <c r="A142" s="1"/>
      <c r="B142" s="3" t="s">
        <v>145</v>
      </c>
      <c r="C142" s="2">
        <v>12984508.25</v>
      </c>
      <c r="F142" s="13"/>
      <c r="H142" s="13"/>
    </row>
    <row r="143" spans="1:9" s="12" customFormat="1" ht="13.5" thickBot="1" x14ac:dyDescent="0.25">
      <c r="A143" s="1"/>
      <c r="B143" s="29" t="s">
        <v>97</v>
      </c>
      <c r="C143" s="27">
        <v>-3897739.99</v>
      </c>
      <c r="F143" s="13"/>
      <c r="H143" s="13"/>
    </row>
    <row r="144" spans="1:9" s="12" customFormat="1" x14ac:dyDescent="0.2">
      <c r="A144" s="1"/>
      <c r="B144" s="7" t="s">
        <v>124</v>
      </c>
      <c r="C144" s="9">
        <f>SUM(C136:C143)+C133</f>
        <v>6393928082.0494013</v>
      </c>
      <c r="E144" s="19"/>
      <c r="F144" s="13"/>
      <c r="H144" s="13"/>
    </row>
    <row r="145" spans="1:8" s="68" customFormat="1" x14ac:dyDescent="0.2">
      <c r="A145" s="65"/>
      <c r="B145" s="71"/>
      <c r="C145" s="72"/>
      <c r="E145" s="70"/>
      <c r="F145" s="69"/>
      <c r="H145" s="69"/>
    </row>
    <row r="147" spans="1:8" s="12" customFormat="1" x14ac:dyDescent="0.2">
      <c r="A147" s="1"/>
      <c r="B147" s="3" t="s">
        <v>121</v>
      </c>
      <c r="C147" s="9">
        <v>-85260533.900000006</v>
      </c>
      <c r="F147" s="13"/>
      <c r="H147" s="13"/>
    </row>
    <row r="148" spans="1:8" s="12" customFormat="1" x14ac:dyDescent="0.2">
      <c r="A148" s="1"/>
      <c r="B148" s="26" t="s">
        <v>101</v>
      </c>
      <c r="C148" s="2">
        <v>-2429314.37</v>
      </c>
      <c r="F148" s="13"/>
      <c r="H148" s="13"/>
    </row>
    <row r="149" spans="1:8" s="12" customFormat="1" x14ac:dyDescent="0.2">
      <c r="A149" s="1"/>
      <c r="B149" s="26" t="s">
        <v>144</v>
      </c>
      <c r="C149" s="2">
        <v>-12911581.59</v>
      </c>
      <c r="F149" s="13"/>
      <c r="H149" s="13"/>
    </row>
    <row r="150" spans="1:8" s="12" customFormat="1" ht="13.5" thickBot="1" x14ac:dyDescent="0.25">
      <c r="A150" s="1"/>
      <c r="B150" s="29" t="s">
        <v>143</v>
      </c>
      <c r="C150" s="27">
        <v>2694258.51</v>
      </c>
      <c r="F150" s="13"/>
      <c r="H150" s="13"/>
    </row>
    <row r="151" spans="1:8" s="12" customFormat="1" x14ac:dyDescent="0.2">
      <c r="A151" s="1"/>
      <c r="B151" s="7" t="s">
        <v>125</v>
      </c>
      <c r="C151" s="9">
        <f>SUM(C147:C150)+C132</f>
        <v>6394320060.7799997</v>
      </c>
      <c r="F151" s="13"/>
      <c r="H151" s="13"/>
    </row>
    <row r="152" spans="1:8" x14ac:dyDescent="0.2">
      <c r="C152" s="41"/>
      <c r="E152" s="33"/>
      <c r="F152" s="32"/>
    </row>
    <row r="153" spans="1:8" x14ac:dyDescent="0.2">
      <c r="C153" s="41"/>
      <c r="E153" s="33"/>
      <c r="F153" s="32"/>
    </row>
    <row r="154" spans="1:8" s="12" customFormat="1" x14ac:dyDescent="0.2">
      <c r="A154" s="1"/>
      <c r="B154" s="3" t="s">
        <v>81</v>
      </c>
      <c r="C154" s="22">
        <f>C144</f>
        <v>6393928082.0494013</v>
      </c>
      <c r="F154" s="13"/>
      <c r="H154" s="13"/>
    </row>
    <row r="155" spans="1:8" s="12" customFormat="1" ht="13.5" thickBot="1" x14ac:dyDescent="0.25">
      <c r="A155" s="1"/>
      <c r="B155" s="29" t="s">
        <v>82</v>
      </c>
      <c r="C155" s="80">
        <f>C151</f>
        <v>6394320060.7799997</v>
      </c>
      <c r="F155" s="13"/>
      <c r="H155" s="13"/>
    </row>
    <row r="156" spans="1:8" s="12" customFormat="1" x14ac:dyDescent="0.2">
      <c r="A156" s="1"/>
      <c r="B156" s="7" t="s">
        <v>9</v>
      </c>
      <c r="C156" s="41">
        <f>C154-C155</f>
        <v>-391978.73059844971</v>
      </c>
      <c r="F156" s="13"/>
      <c r="H156" s="13"/>
    </row>
    <row r="157" spans="1:8" x14ac:dyDescent="0.2">
      <c r="C157" s="41"/>
      <c r="E157" s="33"/>
      <c r="F157" s="32"/>
    </row>
    <row r="158" spans="1:8" s="12" customFormat="1" x14ac:dyDescent="0.2">
      <c r="A158" s="1" t="s">
        <v>63</v>
      </c>
      <c r="B158" s="7" t="s">
        <v>64</v>
      </c>
      <c r="C158" s="9"/>
      <c r="D158" s="53"/>
      <c r="E158" s="13"/>
      <c r="H158" s="13"/>
    </row>
    <row r="159" spans="1:8" x14ac:dyDescent="0.2">
      <c r="B159" s="42"/>
      <c r="C159" s="41"/>
      <c r="D159" s="49"/>
    </row>
    <row r="160" spans="1:8" s="12" customFormat="1" x14ac:dyDescent="0.2">
      <c r="A160" s="1"/>
      <c r="B160" s="3" t="s">
        <v>67</v>
      </c>
      <c r="C160" s="2">
        <v>126718039.51000001</v>
      </c>
      <c r="E160" s="13"/>
      <c r="H160" s="13"/>
    </row>
    <row r="161" spans="1:8" s="12" customFormat="1" x14ac:dyDescent="0.2">
      <c r="A161" s="1"/>
      <c r="B161" s="3" t="s">
        <v>84</v>
      </c>
      <c r="C161" s="2">
        <v>7601591.7000000002</v>
      </c>
      <c r="E161" s="13"/>
      <c r="H161" s="13"/>
    </row>
    <row r="162" spans="1:8" s="12" customFormat="1" x14ac:dyDescent="0.2">
      <c r="A162" s="1"/>
      <c r="B162" s="54" t="s">
        <v>128</v>
      </c>
      <c r="C162" s="55">
        <f>133597830.42</f>
        <v>133597830.42</v>
      </c>
      <c r="E162" s="13"/>
      <c r="H162" s="13"/>
    </row>
    <row r="163" spans="1:8" s="12" customFormat="1" x14ac:dyDescent="0.2">
      <c r="A163" s="1"/>
      <c r="B163" s="7" t="s">
        <v>9</v>
      </c>
      <c r="C163" s="9">
        <f>C160+C161-C162</f>
        <v>721800.79000000656</v>
      </c>
      <c r="E163" s="13"/>
      <c r="H163" s="13"/>
    </row>
    <row r="164" spans="1:8" s="12" customFormat="1" x14ac:dyDescent="0.2">
      <c r="A164" s="56"/>
      <c r="B164" s="3" t="s">
        <v>129</v>
      </c>
      <c r="C164" s="2">
        <v>748.91</v>
      </c>
      <c r="E164" s="13"/>
      <c r="H164" s="13"/>
    </row>
    <row r="165" spans="1:8" s="12" customFormat="1" x14ac:dyDescent="0.2">
      <c r="A165" s="1"/>
      <c r="B165" s="3" t="s">
        <v>130</v>
      </c>
      <c r="C165" s="2">
        <v>642900</v>
      </c>
      <c r="E165" s="13"/>
      <c r="H165" s="13"/>
    </row>
    <row r="166" spans="1:8" s="12" customFormat="1" x14ac:dyDescent="0.2">
      <c r="A166" s="1"/>
      <c r="B166" s="11" t="s">
        <v>131</v>
      </c>
      <c r="C166" s="2">
        <v>79649.7</v>
      </c>
      <c r="E166" s="13"/>
      <c r="H166" s="13"/>
    </row>
    <row r="167" spans="1:8" s="12" customFormat="1" ht="13.5" thickBot="1" x14ac:dyDescent="0.25">
      <c r="A167" s="1"/>
      <c r="B167" s="29"/>
      <c r="C167" s="27"/>
      <c r="E167" s="13"/>
      <c r="H167" s="13"/>
    </row>
    <row r="168" spans="1:8" s="12" customFormat="1" x14ac:dyDescent="0.2">
      <c r="A168" s="1"/>
      <c r="B168" s="7"/>
      <c r="C168" s="9">
        <f>C163-C165-C166-C167+C164</f>
        <v>6.5593894760240801E-9</v>
      </c>
      <c r="E168" s="13"/>
      <c r="H168" s="13"/>
    </row>
    <row r="169" spans="1:8" x14ac:dyDescent="0.2">
      <c r="B169" s="42"/>
      <c r="C169" s="41"/>
    </row>
    <row r="170" spans="1:8" s="12" customFormat="1" x14ac:dyDescent="0.2">
      <c r="A170" s="1" t="s">
        <v>65</v>
      </c>
      <c r="B170" s="3"/>
      <c r="C170" s="2"/>
      <c r="E170" s="13"/>
      <c r="H170" s="13"/>
    </row>
    <row r="171" spans="1:8" s="12" customFormat="1" x14ac:dyDescent="0.2">
      <c r="A171" s="1"/>
      <c r="B171" s="7" t="s">
        <v>66</v>
      </c>
      <c r="C171" s="9"/>
      <c r="E171" s="13"/>
      <c r="F171" s="23"/>
      <c r="H171" s="13"/>
    </row>
    <row r="172" spans="1:8" s="12" customFormat="1" x14ac:dyDescent="0.2">
      <c r="A172" s="1"/>
      <c r="B172" s="3"/>
      <c r="C172" s="2"/>
      <c r="E172" s="13"/>
      <c r="F172" s="19"/>
      <c r="H172" s="13"/>
    </row>
    <row r="173" spans="1:8" s="12" customFormat="1" x14ac:dyDescent="0.2">
      <c r="A173" s="1"/>
      <c r="B173" s="3" t="s">
        <v>68</v>
      </c>
      <c r="C173" s="2">
        <v>55072.01</v>
      </c>
      <c r="E173" s="13"/>
      <c r="H173" s="13"/>
    </row>
    <row r="174" spans="1:8" s="12" customFormat="1" x14ac:dyDescent="0.2">
      <c r="A174" s="1"/>
      <c r="B174" s="5" t="s">
        <v>132</v>
      </c>
      <c r="C174" s="6">
        <v>55072</v>
      </c>
      <c r="E174" s="13"/>
      <c r="F174" s="23"/>
      <c r="H174" s="13"/>
    </row>
    <row r="175" spans="1:8" s="12" customFormat="1" x14ac:dyDescent="0.2">
      <c r="A175" s="1"/>
      <c r="B175" s="7" t="s">
        <v>9</v>
      </c>
      <c r="C175" s="9">
        <f>C173-C174</f>
        <v>1.0000000002037268E-2</v>
      </c>
      <c r="E175" s="13"/>
      <c r="F175" s="23"/>
      <c r="H175" s="13"/>
    </row>
    <row r="176" spans="1:8" s="12" customFormat="1" ht="13.5" thickBot="1" x14ac:dyDescent="0.25">
      <c r="A176" s="1"/>
      <c r="B176" s="29" t="s">
        <v>133</v>
      </c>
      <c r="C176" s="27">
        <v>0.01</v>
      </c>
      <c r="E176" s="13"/>
      <c r="H176" s="13"/>
    </row>
    <row r="177" spans="1:8" s="28" customFormat="1" x14ac:dyDescent="0.2">
      <c r="A177" s="1"/>
      <c r="B177" s="7" t="s">
        <v>9</v>
      </c>
      <c r="C177" s="9">
        <f>C175-C176</f>
        <v>2.0372679238045421E-12</v>
      </c>
      <c r="D177" s="58"/>
      <c r="E177" s="59"/>
      <c r="H177" s="59"/>
    </row>
    <row r="178" spans="1:8" s="12" customFormat="1" x14ac:dyDescent="0.2">
      <c r="A178" s="1"/>
      <c r="C178" s="19"/>
      <c r="D178" s="57"/>
      <c r="E178" s="13"/>
      <c r="H178" s="13"/>
    </row>
    <row r="179" spans="1:8" s="12" customFormat="1" x14ac:dyDescent="0.2">
      <c r="A179" s="1"/>
      <c r="B179" s="12" t="s">
        <v>146</v>
      </c>
      <c r="C179" s="19"/>
      <c r="E179" s="13"/>
      <c r="H179" s="13"/>
    </row>
    <row r="180" spans="1:8" s="12" customFormat="1" x14ac:dyDescent="0.2">
      <c r="A180" s="1"/>
      <c r="B180" s="57" t="s">
        <v>147</v>
      </c>
      <c r="C180" s="2"/>
      <c r="E180" s="13"/>
      <c r="H180" s="13"/>
    </row>
    <row r="197" spans="2:3" x14ac:dyDescent="0.2">
      <c r="B197" s="50"/>
      <c r="C197" s="51"/>
    </row>
    <row r="222" spans="2:3" x14ac:dyDescent="0.2">
      <c r="B222" s="42"/>
      <c r="C222" s="41"/>
    </row>
  </sheetData>
  <mergeCells count="1">
    <mergeCell ref="A1:C1"/>
  </mergeCells>
  <phoneticPr fontId="0" type="noConversion"/>
  <pageMargins left="0.78740157480314965" right="0.78740157480314965" top="0.39370078740157483" bottom="0.78740157480314965" header="0.31496062992125984" footer="0.51181102362204722"/>
  <pageSetup paperSize="9" scale="90" orientation="portrait" r:id="rId1"/>
  <headerFooter alignWithMargins="0">
    <oddHeader>&amp;RPříloha č. 2</oddHeader>
    <oddFooter>&amp;C&amp;P&amp;R© FIZA, a.s.,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Testy věcné správnosti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FIZA, a.s.</dc:creator>
  <cp:lastModifiedBy>Buzková Eva</cp:lastModifiedBy>
  <cp:lastPrinted>2023-02-22T05:33:57Z</cp:lastPrinted>
  <dcterms:created xsi:type="dcterms:W3CDTF">2004-08-25T11:54:24Z</dcterms:created>
  <dcterms:modified xsi:type="dcterms:W3CDTF">2024-02-19T11:44:07Z</dcterms:modified>
</cp:coreProperties>
</file>