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40" windowHeight="5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22" i="1"/>
  <c r="K21"/>
  <c r="J17"/>
  <c r="K17" l="1"/>
  <c r="K15"/>
  <c r="K14"/>
  <c r="G7"/>
  <c r="H14"/>
  <c r="G14" l="1"/>
  <c r="D15" l="1"/>
  <c r="D14"/>
  <c r="C14"/>
  <c r="B14"/>
  <c r="E14"/>
  <c r="H9" l="1"/>
  <c r="D9"/>
  <c r="C7" l="1"/>
  <c r="C10" s="1"/>
  <c r="H10"/>
  <c r="H11" s="1"/>
  <c r="G10"/>
  <c r="E10"/>
  <c r="E11" s="1"/>
  <c r="D10"/>
  <c r="D11" s="1"/>
  <c r="B7"/>
  <c r="B10" s="1"/>
  <c r="B11" s="1"/>
  <c r="D4"/>
  <c r="K4" s="1"/>
  <c r="K8"/>
  <c r="K6"/>
  <c r="K5"/>
  <c r="G11" l="1"/>
  <c r="C11"/>
  <c r="K11" s="1"/>
  <c r="K7"/>
</calcChain>
</file>

<file path=xl/comments1.xml><?xml version="1.0" encoding="utf-8"?>
<comments xmlns="http://schemas.openxmlformats.org/spreadsheetml/2006/main">
  <authors>
    <author>00182</author>
  </authors>
  <commentList>
    <comment ref="D4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připočtena ZP 217 a 228
</t>
        </r>
      </text>
    </comment>
    <comment ref="B7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po.vyúčtování,vč.kompenzačních poplatků
+dopl.za CL na základě dohody
</t>
        </r>
      </text>
    </comment>
    <comment ref="E7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po vyúčtování
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CL u VZP dle smlouvy, ostatní 103% úhrady 2014
u VZP A ponechán původní snížený odhad z dat za 1-11/2015
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odhad z 1-10/2015 (444 mil.Kč) podhodnocen proti skut.plnění za 1-12
(457 mil. Kč)
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dohoda není dle vyhlášky 
-zohlednění mim.nákladné péče není jisté
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sníženo proti původnímu odhadu z důvodu možných regulací
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sníženo proti původnímu odhadu z důvodu možných regulací
</t>
        </r>
      </text>
    </comment>
  </commentList>
</comments>
</file>

<file path=xl/sharedStrings.xml><?xml version="1.0" encoding="utf-8"?>
<sst xmlns="http://schemas.openxmlformats.org/spreadsheetml/2006/main" count="20" uniqueCount="19">
  <si>
    <t>ZP - rok</t>
  </si>
  <si>
    <t>oček. navýšení ve 2.pol.2015</t>
  </si>
  <si>
    <t>oček. záloha 2015 po vyúčtování r.2014</t>
  </si>
  <si>
    <t>celkem</t>
  </si>
  <si>
    <t>217 - podíl na ZP 205</t>
  </si>
  <si>
    <t>228 - podíl na ZP 205</t>
  </si>
  <si>
    <t>Odhad výnosů dle smlouvy a plnění</t>
  </si>
  <si>
    <t>Nárůsty CL</t>
  </si>
  <si>
    <t>Plnění CM</t>
  </si>
  <si>
    <t>99,1 (95,7)</t>
  </si>
  <si>
    <t>114,7 (103,6)</t>
  </si>
  <si>
    <t>112,2 (100,7)</t>
  </si>
  <si>
    <t>110,3 (102,6)</t>
  </si>
  <si>
    <t>111,1 (105,7)</t>
  </si>
  <si>
    <t>Plnění ambulance</t>
  </si>
  <si>
    <t>překročení bez ZP207</t>
  </si>
  <si>
    <t>odhad doplatku</t>
  </si>
  <si>
    <t>u VZP započtenp odhad skutečnosti u ostatních ZP započteno 103% úhrady 2014 *Kpp, skutečnost takto stanovený limit převyšuje</t>
  </si>
  <si>
    <t>Dohadné položky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</si>
</sst>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0.0"/>
  </numFmts>
  <fonts count="1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0" fillId="0" borderId="0" xfId="0" applyFill="1"/>
    <xf numFmtId="43" fontId="0" fillId="0" borderId="0" xfId="0" applyNumberFormat="1"/>
    <xf numFmtId="3" fontId="0" fillId="0" borderId="0" xfId="0" applyNumberFormat="1"/>
    <xf numFmtId="164" fontId="0" fillId="0" borderId="1" xfId="0" applyNumberFormat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0" fontId="9" fillId="0" borderId="0" xfId="0" applyFont="1" applyAlignment="1">
      <alignment horizontal="center"/>
    </xf>
    <xf numFmtId="164" fontId="11" fillId="4" borderId="1" xfId="0" applyNumberFormat="1" applyFont="1" applyFill="1" applyBorder="1" applyAlignment="1">
      <alignment horizontal="right"/>
    </xf>
    <xf numFmtId="164" fontId="11" fillId="4" borderId="4" xfId="0" applyNumberFormat="1" applyFont="1" applyFill="1" applyBorder="1" applyAlignment="1">
      <alignment horizontal="right"/>
    </xf>
    <xf numFmtId="164" fontId="11" fillId="4" borderId="2" xfId="0" applyNumberFormat="1" applyFont="1" applyFill="1" applyBorder="1" applyAlignment="1">
      <alignment horizontal="right"/>
    </xf>
    <xf numFmtId="164" fontId="11" fillId="4" borderId="5" xfId="0" applyNumberFormat="1" applyFont="1" applyFill="1" applyBorder="1" applyAlignment="1">
      <alignment horizontal="right"/>
    </xf>
    <xf numFmtId="164" fontId="11" fillId="4" borderId="3" xfId="0" applyNumberFormat="1" applyFont="1" applyFill="1" applyBorder="1" applyAlignment="1">
      <alignment horizontal="right"/>
    </xf>
    <xf numFmtId="164" fontId="11" fillId="4" borderId="6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right"/>
    </xf>
    <xf numFmtId="164" fontId="0" fillId="0" borderId="0" xfId="0" applyNumberFormat="1"/>
    <xf numFmtId="165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3" fontId="8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0" fillId="5" borderId="0" xfId="0" applyFill="1"/>
    <xf numFmtId="0" fontId="0" fillId="4" borderId="0" xfId="0" applyFill="1"/>
    <xf numFmtId="3" fontId="0" fillId="4" borderId="0" xfId="0" applyNumberFormat="1" applyFill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workbookViewId="0">
      <selection activeCell="F25" sqref="F25"/>
    </sheetView>
  </sheetViews>
  <sheetFormatPr defaultRowHeight="15"/>
  <cols>
    <col min="1" max="1" width="17.85546875" customWidth="1"/>
    <col min="2" max="2" width="16.42578125" customWidth="1"/>
    <col min="3" max="3" width="15" customWidth="1"/>
    <col min="4" max="4" width="16.140625" customWidth="1"/>
    <col min="5" max="5" width="15.7109375" customWidth="1"/>
    <col min="6" max="6" width="13.140625" customWidth="1"/>
    <col min="7" max="7" width="14.42578125" customWidth="1"/>
    <col min="8" max="8" width="15.140625" customWidth="1"/>
    <col min="9" max="9" width="14.42578125" customWidth="1"/>
    <col min="10" max="10" width="15.42578125" bestFit="1" customWidth="1"/>
    <col min="11" max="11" width="16.42578125" customWidth="1"/>
    <col min="12" max="12" width="19" bestFit="1" customWidth="1"/>
  </cols>
  <sheetData>
    <row r="1" spans="1:12" ht="18.75">
      <c r="B1" s="1"/>
    </row>
    <row r="2" spans="1:12" ht="15.75" thickBot="1"/>
    <row r="3" spans="1:12" ht="26.1" customHeight="1" thickBot="1">
      <c r="A3" s="33" t="s">
        <v>0</v>
      </c>
      <c r="B3" s="34">
        <v>111</v>
      </c>
      <c r="C3" s="35">
        <v>201</v>
      </c>
      <c r="D3" s="35">
        <v>205</v>
      </c>
      <c r="E3" s="35">
        <v>207</v>
      </c>
      <c r="F3" s="35">
        <v>209</v>
      </c>
      <c r="G3" s="35">
        <v>211</v>
      </c>
      <c r="H3" s="35">
        <v>213</v>
      </c>
      <c r="I3" s="36" t="s">
        <v>4</v>
      </c>
      <c r="J3" s="36" t="s">
        <v>5</v>
      </c>
      <c r="K3" s="37" t="s">
        <v>3</v>
      </c>
    </row>
    <row r="4" spans="1:12">
      <c r="A4" s="2">
        <v>2011</v>
      </c>
      <c r="B4" s="8">
        <v>1876273829.8699999</v>
      </c>
      <c r="C4" s="8">
        <v>334305231</v>
      </c>
      <c r="D4" s="8">
        <f>251079563.02+I4+J4</f>
        <v>832441271.68999994</v>
      </c>
      <c r="E4" s="9">
        <v>83197292</v>
      </c>
      <c r="F4" s="10">
        <v>1386592.13</v>
      </c>
      <c r="G4" s="11">
        <v>316744217.17000002</v>
      </c>
      <c r="H4" s="8">
        <v>107906965</v>
      </c>
      <c r="I4" s="27">
        <v>580220824</v>
      </c>
      <c r="J4" s="28">
        <v>1140884.67</v>
      </c>
      <c r="K4" s="12">
        <f>B4+C4+D4+E4+F4+G4+H4</f>
        <v>3552255398.8600001</v>
      </c>
    </row>
    <row r="5" spans="1:12">
      <c r="A5" s="3">
        <v>2012</v>
      </c>
      <c r="B5" s="13">
        <v>1942216089.97</v>
      </c>
      <c r="C5" s="13">
        <v>351885900</v>
      </c>
      <c r="D5" s="13">
        <v>929196711.19000006</v>
      </c>
      <c r="E5" s="14">
        <v>97310193</v>
      </c>
      <c r="F5" s="15">
        <v>1028349.89</v>
      </c>
      <c r="G5" s="16">
        <v>353457331.76999998</v>
      </c>
      <c r="H5" s="13">
        <v>125606404</v>
      </c>
      <c r="I5" s="29"/>
      <c r="J5" s="30"/>
      <c r="K5" s="17">
        <f>SUM(B5:J5)</f>
        <v>3800700979.8200002</v>
      </c>
    </row>
    <row r="6" spans="1:12">
      <c r="A6" s="3">
        <v>2013</v>
      </c>
      <c r="B6" s="13">
        <v>1787843755.8299999</v>
      </c>
      <c r="C6" s="13">
        <v>379139699</v>
      </c>
      <c r="D6" s="13">
        <v>920511694.22000003</v>
      </c>
      <c r="E6" s="14">
        <v>105407677</v>
      </c>
      <c r="F6" s="15">
        <v>1697097.02</v>
      </c>
      <c r="G6" s="16">
        <v>389659376.10000002</v>
      </c>
      <c r="H6" s="13">
        <v>131989226</v>
      </c>
      <c r="I6" s="29"/>
      <c r="J6" s="30"/>
      <c r="K6" s="17">
        <f>SUM(B6:J6)</f>
        <v>3716248525.1700001</v>
      </c>
    </row>
    <row r="7" spans="1:12">
      <c r="A7" s="3">
        <v>2014</v>
      </c>
      <c r="B7" s="13">
        <f>2048673158.87+1406198+2900434.09</f>
        <v>2052979790.9599998</v>
      </c>
      <c r="C7" s="13">
        <f>370408140+38507438+2768498+1658555</f>
        <v>413342631</v>
      </c>
      <c r="D7" s="13">
        <v>1134811565.6900001</v>
      </c>
      <c r="E7" s="14">
        <v>135999999</v>
      </c>
      <c r="F7" s="15">
        <v>1943623</v>
      </c>
      <c r="G7" s="13">
        <f>465163800+26140059.97+14354451.74+3651900</f>
        <v>509310211.71000004</v>
      </c>
      <c r="H7" s="13">
        <v>149145617</v>
      </c>
      <c r="I7" s="29"/>
      <c r="J7" s="30"/>
      <c r="K7" s="17">
        <f>SUM(B7:J7)</f>
        <v>4397533438.3600006</v>
      </c>
      <c r="L7" s="6"/>
    </row>
    <row r="8" spans="1:12" ht="15.75" thickBot="1">
      <c r="A8" s="4">
        <v>2015</v>
      </c>
      <c r="B8" s="18">
        <v>2056406412</v>
      </c>
      <c r="C8" s="18">
        <v>386678172</v>
      </c>
      <c r="D8" s="18">
        <v>1165188552</v>
      </c>
      <c r="E8" s="19">
        <v>156999996</v>
      </c>
      <c r="F8" s="20">
        <v>2000000</v>
      </c>
      <c r="G8" s="21">
        <v>461433600</v>
      </c>
      <c r="H8" s="18">
        <v>147432000</v>
      </c>
      <c r="I8" s="31"/>
      <c r="J8" s="32"/>
      <c r="K8" s="22">
        <f>SUM(B8:J8)</f>
        <v>4376138732</v>
      </c>
    </row>
    <row r="9" spans="1:12">
      <c r="B9" s="38">
        <v>2074531860</v>
      </c>
      <c r="D9" s="39">
        <f>D8+23000000</f>
        <v>1188188552</v>
      </c>
      <c r="H9" s="39">
        <f>H8+11598000</f>
        <v>159030000</v>
      </c>
    </row>
    <row r="10" spans="1:12" ht="26.45" customHeight="1">
      <c r="A10" s="23" t="s">
        <v>2</v>
      </c>
      <c r="B10" s="24">
        <f>B7*103%*98.8%-5238000</f>
        <v>2083956354.4725342</v>
      </c>
      <c r="C10" s="25">
        <f>C7*103%*100.6%-709550</f>
        <v>427587817.38958001</v>
      </c>
      <c r="D10" s="25">
        <f>D7*103%*100.2%-1186000</f>
        <v>1170007624.4860215</v>
      </c>
      <c r="E10" s="25">
        <f>E7*103%*108.2%-132000</f>
        <v>151434558.88554001</v>
      </c>
      <c r="F10" s="25">
        <v>2000000</v>
      </c>
      <c r="G10" s="25">
        <f>G7*103%*99.3%-947935</f>
        <v>519969456.43487096</v>
      </c>
      <c r="H10" s="25">
        <f>H7*103%*106.2%-193000</f>
        <v>162951424.61162001</v>
      </c>
      <c r="I10" s="25"/>
      <c r="J10" s="25"/>
      <c r="K10" s="25"/>
    </row>
    <row r="11" spans="1:12" ht="28.5" customHeight="1">
      <c r="A11" s="23" t="s">
        <v>1</v>
      </c>
      <c r="B11" s="25">
        <f>B10-B9</f>
        <v>9424494.4725341797</v>
      </c>
      <c r="C11" s="25">
        <f t="shared" ref="C11:G11" si="0">C10-C8</f>
        <v>40909645.389580011</v>
      </c>
      <c r="D11" s="25">
        <f>D10-D9</f>
        <v>-18180927.513978481</v>
      </c>
      <c r="E11" s="25">
        <f t="shared" si="0"/>
        <v>-5565437.1144599915</v>
      </c>
      <c r="F11" s="25"/>
      <c r="G11" s="25">
        <f t="shared" si="0"/>
        <v>58535856.434870958</v>
      </c>
      <c r="H11" s="25">
        <f>H10-H8</f>
        <v>15519424.611620009</v>
      </c>
      <c r="I11" s="25"/>
      <c r="J11" s="25"/>
      <c r="K11" s="43">
        <f>SUM(B11:J11)</f>
        <v>100643056.28016669</v>
      </c>
    </row>
    <row r="12" spans="1:12" ht="19.7" customHeight="1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44"/>
    </row>
    <row r="13" spans="1:12" ht="30">
      <c r="A13" s="41" t="s">
        <v>6</v>
      </c>
      <c r="B13" s="42">
        <v>2077921586.9100399</v>
      </c>
      <c r="C13" s="42">
        <v>423052839.00995994</v>
      </c>
      <c r="D13" s="42">
        <v>1164426779.0879803</v>
      </c>
      <c r="E13" s="42">
        <v>151200000</v>
      </c>
      <c r="F13" s="42">
        <v>2712000</v>
      </c>
      <c r="G13" s="42">
        <v>521227352.11193007</v>
      </c>
      <c r="H13" s="42">
        <v>162951424.61162001</v>
      </c>
      <c r="I13" s="40"/>
      <c r="J13" s="40"/>
      <c r="K13" s="40"/>
    </row>
    <row r="14" spans="1:12">
      <c r="B14" s="42">
        <f>B13-B9</f>
        <v>3389726.9100399017</v>
      </c>
      <c r="C14" s="42">
        <f>C13-C8</f>
        <v>36374667.009959936</v>
      </c>
      <c r="D14" s="42">
        <f>D13-D8</f>
        <v>-761772.91201972961</v>
      </c>
      <c r="E14" s="42">
        <f>E13-E8</f>
        <v>-5799996</v>
      </c>
      <c r="F14" s="42">
        <v>0</v>
      </c>
      <c r="G14" s="42">
        <f>G13-G8</f>
        <v>59793752.111930072</v>
      </c>
      <c r="H14" s="42">
        <f>H13-H8</f>
        <v>15519424.611620009</v>
      </c>
      <c r="K14" s="45">
        <f>SUM(B14:J14)</f>
        <v>108515801.73153019</v>
      </c>
    </row>
    <row r="15" spans="1:12">
      <c r="D15" s="42">
        <f>D13-D9</f>
        <v>-23761772.91201973</v>
      </c>
      <c r="K15" s="45">
        <f>K14+D15</f>
        <v>84754028.81951046</v>
      </c>
    </row>
    <row r="16" spans="1:12">
      <c r="C16" s="7"/>
      <c r="E16" s="5"/>
      <c r="J16" s="49" t="s">
        <v>15</v>
      </c>
      <c r="K16" s="49" t="s">
        <v>16</v>
      </c>
    </row>
    <row r="17" spans="1:12">
      <c r="A17" t="s">
        <v>7</v>
      </c>
      <c r="B17" s="47">
        <v>8000000</v>
      </c>
      <c r="C17" s="47">
        <v>12430000</v>
      </c>
      <c r="D17" s="47">
        <v>37300000</v>
      </c>
      <c r="E17" s="47">
        <v>-5900000</v>
      </c>
      <c r="F17" s="47"/>
      <c r="G17" s="47">
        <v>6600000</v>
      </c>
      <c r="H17" s="47">
        <v>5900000</v>
      </c>
      <c r="J17" s="48">
        <f>B17+C17+D17+G17+H17</f>
        <v>70230000</v>
      </c>
      <c r="K17" s="47">
        <f>B17+10000000+23000000+6600000+0</f>
        <v>47600000</v>
      </c>
      <c r="L17" s="47"/>
    </row>
    <row r="18" spans="1:12">
      <c r="A18" t="s">
        <v>8</v>
      </c>
      <c r="B18" s="46" t="s">
        <v>9</v>
      </c>
      <c r="C18" s="45" t="s">
        <v>10</v>
      </c>
      <c r="D18" s="46" t="s">
        <v>11</v>
      </c>
      <c r="E18" s="46" t="s">
        <v>12</v>
      </c>
      <c r="F18" s="46"/>
      <c r="G18" s="46" t="s">
        <v>12</v>
      </c>
      <c r="H18" s="46" t="s">
        <v>13</v>
      </c>
    </row>
    <row r="19" spans="1:12">
      <c r="A19" t="s">
        <v>14</v>
      </c>
      <c r="B19" t="s">
        <v>17</v>
      </c>
      <c r="C19" s="7"/>
    </row>
    <row r="20" spans="1:12">
      <c r="C20" s="7"/>
    </row>
    <row r="21" spans="1:12">
      <c r="A21" s="51" t="s">
        <v>18</v>
      </c>
      <c r="B21" s="52">
        <v>3000000</v>
      </c>
      <c r="C21" s="52">
        <v>36000000</v>
      </c>
      <c r="D21" s="52">
        <v>0</v>
      </c>
      <c r="E21" s="52">
        <v>-5700000</v>
      </c>
      <c r="F21" s="52"/>
      <c r="G21" s="52">
        <v>59000000</v>
      </c>
      <c r="H21" s="52">
        <v>12000000</v>
      </c>
      <c r="I21" s="51"/>
      <c r="J21" s="51"/>
      <c r="K21" s="52">
        <f>SUM(B21:J21)</f>
        <v>104300000</v>
      </c>
    </row>
    <row r="22" spans="1:12">
      <c r="B22" s="7">
        <v>3000000</v>
      </c>
      <c r="C22" s="7">
        <v>33000000</v>
      </c>
      <c r="D22" s="7">
        <v>-23000000</v>
      </c>
      <c r="E22" s="7">
        <v>-5700000</v>
      </c>
      <c r="F22" s="7"/>
      <c r="G22" s="7">
        <v>56000000</v>
      </c>
      <c r="H22" s="7">
        <v>12000000</v>
      </c>
      <c r="K22" s="52">
        <f>SUM(B22:J22)</f>
        <v>75300000</v>
      </c>
      <c r="L22" s="7"/>
    </row>
    <row r="27" spans="1:12">
      <c r="F27" s="50"/>
    </row>
  </sheetData>
  <phoneticPr fontId="4" type="noConversion"/>
  <pageMargins left="0.70866141732283472" right="0.70866141732283472" top="0.78740157480314965" bottom="0.78740157480314965" header="0.31496062992125984" footer="0.31496062992125984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OINF</dc:creator>
  <cp:lastModifiedBy>00182</cp:lastModifiedBy>
  <cp:lastPrinted>2015-08-26T08:59:01Z</cp:lastPrinted>
  <dcterms:created xsi:type="dcterms:W3CDTF">2015-05-20T10:14:00Z</dcterms:created>
  <dcterms:modified xsi:type="dcterms:W3CDTF">2016-01-22T07:27:15Z</dcterms:modified>
</cp:coreProperties>
</file>