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37" i="1"/>
  <c r="C37"/>
  <c r="B37"/>
  <c r="B103"/>
  <c r="C103"/>
  <c r="C104" s="1"/>
  <c r="B92"/>
  <c r="B94"/>
  <c r="I86" l="1"/>
  <c r="E86"/>
  <c r="I82"/>
  <c r="E82"/>
  <c r="I78"/>
  <c r="E78"/>
  <c r="E18" l="1"/>
  <c r="A20"/>
  <c r="E69"/>
  <c r="F67"/>
  <c r="F68"/>
  <c r="F66"/>
  <c r="A68"/>
  <c r="E70" l="1"/>
  <c r="D58"/>
  <c r="B59" s="1"/>
  <c r="G50"/>
  <c r="G51"/>
  <c r="G52"/>
  <c r="G53"/>
  <c r="G49"/>
  <c r="D50"/>
  <c r="D51"/>
  <c r="D52"/>
  <c r="D53"/>
  <c r="D49"/>
  <c r="B42"/>
  <c r="B44" s="1"/>
  <c r="B33"/>
  <c r="B32"/>
  <c r="C34"/>
  <c r="D34"/>
  <c r="H8"/>
  <c r="I8" s="1"/>
  <c r="G11"/>
  <c r="F11"/>
  <c r="H12" s="1"/>
  <c r="I12" s="1"/>
  <c r="D11"/>
  <c r="D7"/>
  <c r="B34" l="1"/>
  <c r="B36" s="1"/>
  <c r="B45"/>
</calcChain>
</file>

<file path=xl/comments1.xml><?xml version="1.0" encoding="utf-8"?>
<comments xmlns="http://schemas.openxmlformats.org/spreadsheetml/2006/main">
  <authors>
    <author>00182</author>
  </authors>
  <commentList>
    <comment ref="I12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částka, o kterou je k 7.10. stanovený limit překročen
</t>
        </r>
      </text>
    </comment>
    <comment ref="A44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proti limitu
</t>
        </r>
      </text>
    </comment>
    <comment ref="A45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proti skutečnosti 2015
</t>
        </r>
      </text>
    </comment>
    <comment ref="B54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275 URČ
</t>
        </r>
      </text>
    </comment>
    <comment ref="B95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dle sml.ujednání a vyhl.
</t>
        </r>
      </text>
    </comment>
  </commentList>
</comments>
</file>

<file path=xl/sharedStrings.xml><?xml version="1.0" encoding="utf-8"?>
<sst xmlns="http://schemas.openxmlformats.org/spreadsheetml/2006/main" count="134" uniqueCount="88">
  <si>
    <t>Přehled plnění péče VZP</t>
  </si>
  <si>
    <t>KV/KS</t>
  </si>
  <si>
    <t>(k 7.10.2016)</t>
  </si>
  <si>
    <t>KV</t>
  </si>
  <si>
    <t>ks</t>
  </si>
  <si>
    <t>KčZUM</t>
  </si>
  <si>
    <t>péče</t>
  </si>
  <si>
    <t>KS</t>
  </si>
  <si>
    <t>prům.cena</t>
  </si>
  <si>
    <t>prům.učt.cena</t>
  </si>
  <si>
    <t>limit ZP</t>
  </si>
  <si>
    <t>TAVI</t>
  </si>
  <si>
    <r>
      <t xml:space="preserve">dohoda na  </t>
    </r>
    <r>
      <rPr>
        <b/>
        <sz val="11"/>
        <color theme="1"/>
        <rFont val="Calibri"/>
        <family val="2"/>
        <charset val="238"/>
        <scheme val="minor"/>
      </rPr>
      <t xml:space="preserve">30 </t>
    </r>
    <r>
      <rPr>
        <sz val="11"/>
        <color theme="1"/>
        <rFont val="Calibri"/>
        <family val="2"/>
        <charset val="238"/>
        <scheme val="minor"/>
      </rPr>
      <t>výkonů (646 575Kč/ případ)</t>
    </r>
  </si>
  <si>
    <r>
      <t xml:space="preserve">aktuálně evidujeme </t>
    </r>
    <r>
      <rPr>
        <b/>
        <sz val="11"/>
        <color theme="1"/>
        <rFont val="Calibri"/>
        <family val="2"/>
        <charset val="238"/>
        <scheme val="minor"/>
      </rPr>
      <t xml:space="preserve">19 </t>
    </r>
    <r>
      <rPr>
        <sz val="11"/>
        <color theme="1"/>
        <rFont val="Calibri"/>
        <family val="2"/>
        <charset val="238"/>
        <scheme val="minor"/>
      </rPr>
      <t>provedených</t>
    </r>
  </si>
  <si>
    <t>FNOL účtuje cenu ZUM následovně:</t>
  </si>
  <si>
    <t>1-2/2016: 500 tis.Kč</t>
  </si>
  <si>
    <t>3-5/2016: 495 tis. Kč</t>
  </si>
  <si>
    <t>6-7/2016: 445 tis. Kč</t>
  </si>
  <si>
    <t>Nabízeli jsme zveřejnění snížené nákupní ceny za možnost dohodnout do budoucna více případů</t>
  </si>
  <si>
    <t>průměrná cena účtovaných PZT: 504 tis.Kč</t>
  </si>
  <si>
    <t>ROBOTI</t>
  </si>
  <si>
    <t>urolog.</t>
  </si>
  <si>
    <t>gynda</t>
  </si>
  <si>
    <t>(k 7. 10. 2016)</t>
  </si>
  <si>
    <t>celkem</t>
  </si>
  <si>
    <t>limit 2016</t>
  </si>
  <si>
    <t>CENTROVÉ LÉKY</t>
  </si>
  <si>
    <t>1_9/2015</t>
  </si>
  <si>
    <t>1_9/2016</t>
  </si>
  <si>
    <t>oček.překročení</t>
  </si>
  <si>
    <t>překr.proti 2015</t>
  </si>
  <si>
    <t>aktuální překročení</t>
  </si>
  <si>
    <t>neuhrazeno v r.2015</t>
  </si>
  <si>
    <t>(srovnání 1_9/2015 a 1_9/2016)</t>
  </si>
  <si>
    <t>onkologie</t>
  </si>
  <si>
    <t>PAH</t>
  </si>
  <si>
    <t>oftalmologie</t>
  </si>
  <si>
    <t>RS</t>
  </si>
  <si>
    <t>HON</t>
  </si>
  <si>
    <t>nárůst</t>
  </si>
  <si>
    <t>HON 2014</t>
  </si>
  <si>
    <t>URČ 2015</t>
  </si>
  <si>
    <t>URČ 2016</t>
  </si>
  <si>
    <t>Přehled nárůstů dle Dgskup.</t>
  </si>
  <si>
    <t>Par. 16</t>
  </si>
  <si>
    <t>odhad 2016</t>
  </si>
  <si>
    <t>očekávané překročení</t>
  </si>
  <si>
    <t>z toho HON 2016</t>
  </si>
  <si>
    <t>1 pac SOLIRIS</t>
  </si>
  <si>
    <t>AMBULANCE</t>
  </si>
  <si>
    <t>úhrada dle vyúčt.</t>
  </si>
  <si>
    <t>nárok max.2016</t>
  </si>
  <si>
    <t xml:space="preserve">Kč </t>
  </si>
  <si>
    <t xml:space="preserve">body </t>
  </si>
  <si>
    <t>ZUM</t>
  </si>
  <si>
    <t>50% laboratoře 50% spec.ambulance</t>
  </si>
  <si>
    <t>vč. par. 16</t>
  </si>
  <si>
    <t>KNM</t>
  </si>
  <si>
    <t>radioterapie</t>
  </si>
  <si>
    <t>HON ZUM</t>
  </si>
  <si>
    <t>zahrnuje nárůst LP dle par.16</t>
  </si>
  <si>
    <t>STENTY</t>
  </si>
  <si>
    <t>předpokládáme navýšený počet, ale díky snížené ceně PZT by limit vytvořený z průměrné úhrady na případ měl být dostatečný</t>
  </si>
  <si>
    <t>aby byly pokryty náklady na péči i materiál.</t>
  </si>
  <si>
    <t>DRG alfa</t>
  </si>
  <si>
    <t>Casemix</t>
  </si>
  <si>
    <t>2014</t>
  </si>
  <si>
    <t>2015</t>
  </si>
  <si>
    <t>2016</t>
  </si>
  <si>
    <t>%</t>
  </si>
  <si>
    <t>111- VZP</t>
  </si>
  <si>
    <t>Vyjmenované skupiny DRG</t>
  </si>
  <si>
    <t>Vyjmuté skupiny z paušálu</t>
  </si>
  <si>
    <t>Počet případů</t>
  </si>
  <si>
    <t>Hospitalizace</t>
  </si>
  <si>
    <t>úhrada 2015</t>
  </si>
  <si>
    <t>záloha 2016</t>
  </si>
  <si>
    <t>(tj.103% zálohy 2015)</t>
  </si>
  <si>
    <t>103% úhrady 2015</t>
  </si>
  <si>
    <t>ZALOHA/ÚHRADA</t>
  </si>
  <si>
    <t>nárok na úhradu</t>
  </si>
  <si>
    <t>překročení</t>
  </si>
  <si>
    <t>stenty</t>
  </si>
  <si>
    <t>roboti</t>
  </si>
  <si>
    <t>CL</t>
  </si>
  <si>
    <t>Hosp. vč. kompenzace</t>
  </si>
  <si>
    <t>Ambulance+par.16</t>
  </si>
  <si>
    <t>bez zohlednění nárůstu bodů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</si>
</sst>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_-* #,##0\ _K_č_-;\-* #,##0\ _K_č_-;_-* &quot;-&quot;??\ _K_č_-;_-@_-"/>
  </numFmts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4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35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3" fontId="2" fillId="0" borderId="0" xfId="0" applyNumberFormat="1" applyFont="1"/>
    <xf numFmtId="3" fontId="0" fillId="0" borderId="1" xfId="0" applyNumberFormat="1" applyBorder="1"/>
    <xf numFmtId="3" fontId="0" fillId="0" borderId="2" xfId="0" applyNumberFormat="1" applyBorder="1"/>
    <xf numFmtId="3" fontId="0" fillId="0" borderId="4" xfId="0" applyNumberFormat="1" applyBorder="1"/>
    <xf numFmtId="3" fontId="0" fillId="0" borderId="6" xfId="0" applyNumberFormat="1" applyBorder="1"/>
    <xf numFmtId="3" fontId="0" fillId="0" borderId="9" xfId="0" applyNumberFormat="1" applyBorder="1"/>
    <xf numFmtId="3" fontId="1" fillId="0" borderId="11" xfId="0" applyNumberFormat="1" applyFont="1" applyBorder="1"/>
    <xf numFmtId="3" fontId="0" fillId="0" borderId="12" xfId="0" applyNumberFormat="1" applyBorder="1"/>
    <xf numFmtId="3" fontId="0" fillId="2" borderId="12" xfId="0" applyNumberFormat="1" applyFill="1" applyBorder="1"/>
    <xf numFmtId="3" fontId="0" fillId="0" borderId="13" xfId="0" applyNumberFormat="1" applyBorder="1"/>
    <xf numFmtId="3" fontId="0" fillId="0" borderId="14" xfId="0" applyNumberFormat="1" applyBorder="1"/>
    <xf numFmtId="3" fontId="0" fillId="2" borderId="15" xfId="0" applyNumberFormat="1" applyFill="1" applyBorder="1"/>
    <xf numFmtId="3" fontId="0" fillId="0" borderId="18" xfId="0" applyNumberForma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0" fillId="0" borderId="3" xfId="0" applyNumberFormat="1" applyBorder="1"/>
    <xf numFmtId="3" fontId="0" fillId="0" borderId="21" xfId="0" applyNumberFormat="1" applyBorder="1"/>
    <xf numFmtId="3" fontId="1" fillId="0" borderId="8" xfId="0" applyNumberFormat="1" applyFont="1" applyBorder="1"/>
    <xf numFmtId="3" fontId="0" fillId="0" borderId="15" xfId="0" applyNumberFormat="1" applyBorder="1"/>
    <xf numFmtId="3" fontId="0" fillId="0" borderId="17" xfId="0" applyNumberFormat="1" applyBorder="1"/>
    <xf numFmtId="3" fontId="1" fillId="0" borderId="18" xfId="0" applyNumberFormat="1" applyFont="1" applyBorder="1"/>
    <xf numFmtId="3" fontId="0" fillId="0" borderId="18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1" fillId="0" borderId="19" xfId="0" applyNumberFormat="1" applyFont="1" applyBorder="1" applyAlignment="1">
      <alignment horizontal="center"/>
    </xf>
    <xf numFmtId="3" fontId="1" fillId="0" borderId="20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3" fontId="1" fillId="0" borderId="22" xfId="0" applyNumberFormat="1" applyFont="1" applyBorder="1" applyAlignment="1">
      <alignment horizontal="center"/>
    </xf>
    <xf numFmtId="3" fontId="1" fillId="0" borderId="23" xfId="0" applyNumberFormat="1" applyFont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3" fontId="0" fillId="2" borderId="20" xfId="0" applyNumberFormat="1" applyFill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3" fontId="1" fillId="0" borderId="17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0" fontId="0" fillId="0" borderId="17" xfId="0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0" fillId="0" borderId="4" xfId="0" applyNumberFormat="1" applyBorder="1" applyAlignment="1">
      <alignment horizontal="right"/>
    </xf>
    <xf numFmtId="0" fontId="0" fillId="0" borderId="12" xfId="0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23" xfId="0" applyNumberFormat="1" applyBorder="1" applyAlignment="1">
      <alignment horizontal="right"/>
    </xf>
    <xf numFmtId="3" fontId="0" fillId="0" borderId="24" xfId="0" applyNumberFormat="1" applyBorder="1" applyAlignment="1">
      <alignment horizontal="right"/>
    </xf>
    <xf numFmtId="3" fontId="0" fillId="0" borderId="19" xfId="0" applyNumberFormat="1" applyBorder="1" applyAlignment="1">
      <alignment horizontal="right"/>
    </xf>
    <xf numFmtId="3" fontId="0" fillId="2" borderId="20" xfId="0" applyNumberFormat="1" applyFill="1" applyBorder="1" applyAlignment="1">
      <alignment horizontal="right"/>
    </xf>
    <xf numFmtId="3" fontId="0" fillId="0" borderId="17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3" fontId="5" fillId="0" borderId="0" xfId="0" applyNumberFormat="1" applyFont="1"/>
    <xf numFmtId="0" fontId="5" fillId="0" borderId="0" xfId="0" applyFont="1"/>
    <xf numFmtId="3" fontId="0" fillId="0" borderId="0" xfId="0" applyNumberFormat="1" applyFont="1"/>
    <xf numFmtId="3" fontId="0" fillId="0" borderId="10" xfId="0" applyNumberFormat="1" applyBorder="1"/>
    <xf numFmtId="3" fontId="1" fillId="0" borderId="13" xfId="0" applyNumberFormat="1" applyFont="1" applyBorder="1"/>
    <xf numFmtId="3" fontId="1" fillId="0" borderId="24" xfId="0" applyNumberFormat="1" applyFont="1" applyBorder="1"/>
    <xf numFmtId="3" fontId="1" fillId="0" borderId="7" xfId="0" applyNumberFormat="1" applyFont="1" applyBorder="1"/>
    <xf numFmtId="3" fontId="1" fillId="0" borderId="25" xfId="0" applyNumberFormat="1" applyFont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14" fontId="0" fillId="0" borderId="11" xfId="0" applyNumberFormat="1" applyBorder="1"/>
    <xf numFmtId="3" fontId="0" fillId="2" borderId="4" xfId="0" applyNumberFormat="1" applyFill="1" applyBorder="1"/>
    <xf numFmtId="14" fontId="1" fillId="0" borderId="20" xfId="0" applyNumberFormat="1" applyFont="1" applyBorder="1"/>
    <xf numFmtId="3" fontId="0" fillId="0" borderId="16" xfId="0" applyNumberFormat="1" applyFont="1" applyBorder="1"/>
    <xf numFmtId="3" fontId="0" fillId="2" borderId="14" xfId="0" applyNumberFormat="1" applyFill="1" applyBorder="1"/>
    <xf numFmtId="3" fontId="0" fillId="2" borderId="2" xfId="0" applyNumberFormat="1" applyFill="1" applyBorder="1"/>
    <xf numFmtId="3" fontId="0" fillId="2" borderId="17" xfId="0" applyNumberFormat="1" applyFill="1" applyBorder="1"/>
    <xf numFmtId="14" fontId="1" fillId="0" borderId="20" xfId="0" applyNumberFormat="1" applyFont="1" applyBorder="1" applyAlignment="1">
      <alignment horizontal="center"/>
    </xf>
    <xf numFmtId="3" fontId="0" fillId="0" borderId="0" xfId="0" applyNumberFormat="1" applyFill="1"/>
    <xf numFmtId="3" fontId="0" fillId="0" borderId="28" xfId="0" applyNumberFormat="1" applyBorder="1"/>
    <xf numFmtId="3" fontId="0" fillId="0" borderId="29" xfId="0" applyNumberFormat="1" applyBorder="1"/>
    <xf numFmtId="3" fontId="0" fillId="2" borderId="7" xfId="0" applyNumberFormat="1" applyFill="1" applyBorder="1"/>
    <xf numFmtId="3" fontId="0" fillId="2" borderId="7" xfId="0" applyNumberFormat="1" applyFill="1" applyBorder="1" applyAlignment="1">
      <alignment horizontal="right"/>
    </xf>
    <xf numFmtId="3" fontId="0" fillId="2" borderId="18" xfId="0" applyNumberFormat="1" applyFill="1" applyBorder="1" applyAlignment="1">
      <alignment horizontal="left"/>
    </xf>
    <xf numFmtId="0" fontId="6" fillId="0" borderId="0" xfId="0" applyFont="1"/>
    <xf numFmtId="3" fontId="6" fillId="0" borderId="0" xfId="0" applyNumberFormat="1" applyFont="1"/>
    <xf numFmtId="14" fontId="1" fillId="0" borderId="19" xfId="0" applyNumberFormat="1" applyFont="1" applyBorder="1" applyAlignment="1">
      <alignment horizontal="center"/>
    </xf>
    <xf numFmtId="3" fontId="0" fillId="0" borderId="30" xfId="0" applyNumberFormat="1" applyBorder="1"/>
    <xf numFmtId="3" fontId="0" fillId="0" borderId="31" xfId="0" applyNumberFormat="1" applyBorder="1"/>
    <xf numFmtId="3" fontId="0" fillId="0" borderId="32" xfId="0" applyNumberFormat="1" applyBorder="1"/>
    <xf numFmtId="3" fontId="0" fillId="0" borderId="33" xfId="0" applyNumberFormat="1" applyBorder="1"/>
    <xf numFmtId="3" fontId="1" fillId="0" borderId="34" xfId="0" applyNumberFormat="1" applyFont="1" applyBorder="1"/>
    <xf numFmtId="3" fontId="0" fillId="0" borderId="35" xfId="0" applyNumberFormat="1" applyBorder="1"/>
    <xf numFmtId="0" fontId="7" fillId="0" borderId="0" xfId="0" applyFont="1"/>
    <xf numFmtId="0" fontId="8" fillId="0" borderId="0" xfId="0" applyFont="1"/>
    <xf numFmtId="3" fontId="8" fillId="0" borderId="0" xfId="0" applyNumberFormat="1" applyFont="1"/>
    <xf numFmtId="3" fontId="8" fillId="0" borderId="36" xfId="0" applyNumberFormat="1" applyFont="1" applyBorder="1"/>
    <xf numFmtId="0" fontId="9" fillId="0" borderId="0" xfId="0" applyFont="1"/>
    <xf numFmtId="3" fontId="9" fillId="0" borderId="0" xfId="0" applyNumberFormat="1" applyFont="1" applyFill="1" applyBorder="1"/>
    <xf numFmtId="14" fontId="1" fillId="0" borderId="38" xfId="0" applyNumberFormat="1" applyFont="1" applyBorder="1"/>
    <xf numFmtId="3" fontId="1" fillId="0" borderId="37" xfId="0" applyNumberFormat="1" applyFont="1" applyBorder="1"/>
    <xf numFmtId="3" fontId="0" fillId="0" borderId="37" xfId="0" applyNumberFormat="1" applyBorder="1"/>
    <xf numFmtId="3" fontId="0" fillId="0" borderId="0" xfId="0" applyNumberFormat="1" applyBorder="1"/>
    <xf numFmtId="3" fontId="1" fillId="0" borderId="41" xfId="0" applyNumberFormat="1" applyFont="1" applyBorder="1"/>
    <xf numFmtId="3" fontId="0" fillId="0" borderId="42" xfId="0" applyNumberFormat="1" applyBorder="1"/>
    <xf numFmtId="3" fontId="0" fillId="0" borderId="43" xfId="0" applyNumberFormat="1" applyBorder="1"/>
    <xf numFmtId="3" fontId="1" fillId="0" borderId="40" xfId="0" applyNumberFormat="1" applyFont="1" applyBorder="1"/>
    <xf numFmtId="3" fontId="0" fillId="0" borderId="40" xfId="0" applyNumberFormat="1" applyBorder="1"/>
    <xf numFmtId="3" fontId="1" fillId="0" borderId="0" xfId="0" applyNumberFormat="1" applyFont="1" applyBorder="1"/>
    <xf numFmtId="165" fontId="0" fillId="0" borderId="0" xfId="0" applyNumberFormat="1" applyAlignment="1">
      <alignment vertical="center"/>
    </xf>
    <xf numFmtId="3" fontId="0" fillId="2" borderId="15" xfId="0" applyNumberFormat="1" applyFill="1" applyBorder="1" applyAlignment="1">
      <alignment horizontal="right"/>
    </xf>
    <xf numFmtId="3" fontId="0" fillId="0" borderId="45" xfId="0" applyNumberFormat="1" applyBorder="1"/>
    <xf numFmtId="0" fontId="0" fillId="0" borderId="21" xfId="0" applyBorder="1"/>
    <xf numFmtId="3" fontId="1" fillId="0" borderId="46" xfId="0" applyNumberFormat="1" applyFont="1" applyBorder="1"/>
    <xf numFmtId="0" fontId="0" fillId="0" borderId="0" xfId="0" applyFont="1"/>
    <xf numFmtId="0" fontId="11" fillId="3" borderId="4" xfId="0" applyNumberFormat="1" applyFont="1" applyFill="1" applyBorder="1" applyAlignment="1">
      <alignment horizontal="right"/>
    </xf>
    <xf numFmtId="164" fontId="11" fillId="3" borderId="4" xfId="0" applyNumberFormat="1" applyFont="1" applyFill="1" applyBorder="1" applyAlignment="1">
      <alignment horizontal="right"/>
    </xf>
    <xf numFmtId="0" fontId="11" fillId="3" borderId="2" xfId="0" applyNumberFormat="1" applyFont="1" applyFill="1" applyBorder="1" applyAlignment="1">
      <alignment horizontal="right"/>
    </xf>
    <xf numFmtId="3" fontId="11" fillId="4" borderId="4" xfId="0" applyNumberFormat="1" applyFont="1" applyFill="1" applyBorder="1"/>
    <xf numFmtId="3" fontId="12" fillId="4" borderId="4" xfId="0" applyNumberFormat="1" applyFont="1" applyFill="1" applyBorder="1"/>
    <xf numFmtId="164" fontId="11" fillId="4" borderId="4" xfId="1" applyNumberFormat="1" applyFont="1" applyFill="1" applyBorder="1" applyAlignment="1">
      <alignment horizontal="right"/>
    </xf>
    <xf numFmtId="0" fontId="11" fillId="5" borderId="4" xfId="0" applyNumberFormat="1" applyFont="1" applyFill="1" applyBorder="1" applyAlignment="1">
      <alignment horizontal="right"/>
    </xf>
    <xf numFmtId="164" fontId="11" fillId="5" borderId="4" xfId="0" applyNumberFormat="1" applyFont="1" applyFill="1" applyBorder="1" applyAlignment="1">
      <alignment horizontal="right"/>
    </xf>
    <xf numFmtId="3" fontId="11" fillId="5" borderId="2" xfId="0" applyNumberFormat="1" applyFont="1" applyFill="1" applyBorder="1" applyAlignment="1">
      <alignment horizontal="right"/>
    </xf>
    <xf numFmtId="164" fontId="11" fillId="5" borderId="2" xfId="0" applyNumberFormat="1" applyFont="1" applyFill="1" applyBorder="1" applyAlignment="1">
      <alignment horizontal="right"/>
    </xf>
    <xf numFmtId="0" fontId="11" fillId="6" borderId="4" xfId="0" applyNumberFormat="1" applyFont="1" applyFill="1" applyBorder="1" applyAlignment="1">
      <alignment horizontal="right"/>
    </xf>
    <xf numFmtId="164" fontId="11" fillId="6" borderId="4" xfId="0" applyNumberFormat="1" applyFont="1" applyFill="1" applyBorder="1" applyAlignment="1">
      <alignment horizontal="right"/>
    </xf>
    <xf numFmtId="3" fontId="11" fillId="6" borderId="2" xfId="0" applyNumberFormat="1" applyFont="1" applyFill="1" applyBorder="1" applyAlignment="1">
      <alignment horizontal="right"/>
    </xf>
    <xf numFmtId="164" fontId="11" fillId="6" borderId="2" xfId="0" applyNumberFormat="1" applyFont="1" applyFill="1" applyBorder="1" applyAlignment="1">
      <alignment horizontal="right"/>
    </xf>
    <xf numFmtId="164" fontId="11" fillId="4" borderId="4" xfId="1" applyNumberFormat="1" applyFont="1" applyFill="1" applyBorder="1"/>
    <xf numFmtId="165" fontId="5" fillId="0" borderId="0" xfId="0" applyNumberFormat="1" applyFont="1"/>
    <xf numFmtId="3" fontId="13" fillId="0" borderId="0" xfId="0" applyNumberFormat="1" applyFont="1"/>
    <xf numFmtId="3" fontId="11" fillId="6" borderId="4" xfId="0" applyNumberFormat="1" applyFont="1" applyFill="1" applyBorder="1" applyAlignment="1">
      <alignment horizontal="center"/>
    </xf>
    <xf numFmtId="3" fontId="11" fillId="3" borderId="6" xfId="0" applyNumberFormat="1" applyFont="1" applyFill="1" applyBorder="1" applyAlignment="1">
      <alignment horizontal="center" vertical="center"/>
    </xf>
    <xf numFmtId="3" fontId="11" fillId="3" borderId="2" xfId="0" applyNumberFormat="1" applyFont="1" applyFill="1" applyBorder="1" applyAlignment="1">
      <alignment horizontal="center" vertical="center"/>
    </xf>
    <xf numFmtId="3" fontId="11" fillId="3" borderId="39" xfId="0" applyNumberFormat="1" applyFont="1" applyFill="1" applyBorder="1" applyAlignment="1">
      <alignment horizontal="center"/>
    </xf>
    <xf numFmtId="3" fontId="11" fillId="3" borderId="44" xfId="0" applyNumberFormat="1" applyFont="1" applyFill="1" applyBorder="1" applyAlignment="1">
      <alignment horizontal="center"/>
    </xf>
    <xf numFmtId="3" fontId="11" fillId="3" borderId="3" xfId="0" applyNumberFormat="1" applyFont="1" applyFill="1" applyBorder="1" applyAlignment="1">
      <alignment horizontal="center"/>
    </xf>
    <xf numFmtId="3" fontId="11" fillId="5" borderId="4" xfId="0" applyNumberFormat="1" applyFont="1" applyFill="1" applyBorder="1" applyAlignment="1">
      <alignment horizontal="center" vertical="center" wrapText="1"/>
    </xf>
    <xf numFmtId="3" fontId="11" fillId="5" borderId="4" xfId="0" applyNumberFormat="1" applyFont="1" applyFill="1" applyBorder="1" applyAlignment="1">
      <alignment horizontal="center"/>
    </xf>
    <xf numFmtId="3" fontId="11" fillId="6" borderId="4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Border="1"/>
    <xf numFmtId="0" fontId="5" fillId="0" borderId="27" xfId="0" applyFont="1" applyBorder="1"/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5"/>
  <sheetViews>
    <sheetView tabSelected="1" topLeftCell="A52" workbookViewId="0">
      <selection activeCell="H104" sqref="H104"/>
    </sheetView>
  </sheetViews>
  <sheetFormatPr defaultRowHeight="15"/>
  <cols>
    <col min="1" max="1" width="20.7109375" customWidth="1"/>
    <col min="2" max="2" width="14.42578125" customWidth="1"/>
    <col min="3" max="3" width="12" customWidth="1"/>
    <col min="4" max="4" width="11" customWidth="1"/>
    <col min="5" max="5" width="11.85546875" customWidth="1"/>
    <col min="6" max="6" width="13.85546875" bestFit="1" customWidth="1"/>
    <col min="8" max="8" width="10.85546875" bestFit="1" customWidth="1"/>
  </cols>
  <sheetData>
    <row r="1" spans="1:10" ht="21">
      <c r="A1" s="123" t="s">
        <v>0</v>
      </c>
      <c r="B1" s="123"/>
      <c r="C1" s="3"/>
      <c r="D1" s="3"/>
    </row>
    <row r="2" spans="1:10">
      <c r="A2" s="1"/>
      <c r="B2" s="1"/>
      <c r="C2" s="1"/>
      <c r="D2" s="1"/>
      <c r="E2" s="1"/>
      <c r="F2" s="1"/>
      <c r="G2" s="1"/>
      <c r="H2" s="1"/>
    </row>
    <row r="3" spans="1:10" ht="19.5" thickBot="1">
      <c r="A3" s="3" t="s">
        <v>1</v>
      </c>
      <c r="B3" s="54" t="s">
        <v>2</v>
      </c>
      <c r="C3" s="54"/>
      <c r="D3" s="3"/>
      <c r="E3" s="3"/>
      <c r="F3" s="3"/>
      <c r="G3" s="1"/>
      <c r="H3" s="1"/>
    </row>
    <row r="4" spans="1:10" ht="15.75" thickBot="1">
      <c r="A4" s="24"/>
      <c r="B4" s="25"/>
      <c r="C4" s="26" t="s">
        <v>4</v>
      </c>
      <c r="D4" s="26" t="s">
        <v>5</v>
      </c>
      <c r="E4" s="26" t="s">
        <v>8</v>
      </c>
      <c r="F4" s="26" t="s">
        <v>9</v>
      </c>
      <c r="G4" s="26" t="s">
        <v>5</v>
      </c>
      <c r="H4" s="26" t="s">
        <v>6</v>
      </c>
      <c r="I4" s="27" t="s">
        <v>10</v>
      </c>
    </row>
    <row r="5" spans="1:10">
      <c r="A5" s="28" t="s">
        <v>3</v>
      </c>
      <c r="B5" s="29">
        <v>2015</v>
      </c>
      <c r="C5" s="38">
        <v>208</v>
      </c>
      <c r="D5" s="39">
        <v>62959</v>
      </c>
      <c r="E5" s="39">
        <v>302</v>
      </c>
      <c r="F5" s="39">
        <v>312</v>
      </c>
      <c r="G5" s="39"/>
      <c r="H5" s="39"/>
      <c r="I5" s="40"/>
    </row>
    <row r="6" spans="1:10">
      <c r="A6" s="30" t="s">
        <v>7</v>
      </c>
      <c r="B6" s="31">
        <v>2015</v>
      </c>
      <c r="C6" s="41">
        <v>196</v>
      </c>
      <c r="D6" s="42">
        <v>11978</v>
      </c>
      <c r="E6" s="42">
        <v>61</v>
      </c>
      <c r="F6" s="42">
        <v>83</v>
      </c>
      <c r="G6" s="42"/>
      <c r="H6" s="42"/>
      <c r="I6" s="43"/>
    </row>
    <row r="7" spans="1:10" ht="15.75" thickBot="1">
      <c r="A7" s="32"/>
      <c r="B7" s="33"/>
      <c r="C7" s="44"/>
      <c r="D7" s="45">
        <f>SUM(D5:D6)</f>
        <v>74937</v>
      </c>
      <c r="E7" s="45"/>
      <c r="F7" s="45"/>
      <c r="G7" s="45">
        <v>80532</v>
      </c>
      <c r="H7" s="45">
        <v>8400</v>
      </c>
      <c r="I7" s="46">
        <v>80091</v>
      </c>
    </row>
    <row r="8" spans="1:10" ht="15.75" thickBot="1">
      <c r="A8" s="34"/>
      <c r="B8" s="27"/>
      <c r="C8" s="47"/>
      <c r="D8" s="48"/>
      <c r="E8" s="48"/>
      <c r="F8" s="48"/>
      <c r="G8" s="48"/>
      <c r="H8" s="48">
        <f>G7+H7</f>
        <v>88932</v>
      </c>
      <c r="I8" s="49">
        <f>I7-H8</f>
        <v>-8841</v>
      </c>
      <c r="J8" t="s">
        <v>32</v>
      </c>
    </row>
    <row r="9" spans="1:10">
      <c r="A9" s="36" t="s">
        <v>3</v>
      </c>
      <c r="B9" s="37">
        <v>2016</v>
      </c>
      <c r="C9" s="38">
        <v>223</v>
      </c>
      <c r="D9" s="39">
        <v>57602</v>
      </c>
      <c r="E9" s="39">
        <v>258</v>
      </c>
      <c r="F9" s="39">
        <v>284</v>
      </c>
      <c r="G9" s="39"/>
      <c r="H9" s="39"/>
      <c r="I9" s="50"/>
    </row>
    <row r="10" spans="1:10">
      <c r="A10" s="30" t="s">
        <v>7</v>
      </c>
      <c r="B10" s="31">
        <v>2016</v>
      </c>
      <c r="C10" s="41">
        <v>159</v>
      </c>
      <c r="D10" s="42">
        <v>9405</v>
      </c>
      <c r="E10" s="42">
        <v>59</v>
      </c>
      <c r="F10" s="42">
        <v>77</v>
      </c>
      <c r="G10" s="42"/>
      <c r="H10" s="42"/>
      <c r="I10" s="51"/>
    </row>
    <row r="11" spans="1:10" ht="15.75" thickBot="1">
      <c r="A11" s="32"/>
      <c r="B11" s="33"/>
      <c r="C11" s="44"/>
      <c r="D11" s="45">
        <f>SUM(D9:D10)</f>
        <v>67007</v>
      </c>
      <c r="E11" s="45"/>
      <c r="F11" s="45">
        <f>F10*C10+F9*C9</f>
        <v>75575</v>
      </c>
      <c r="G11" s="45">
        <f>F10*C10+F9*C9</f>
        <v>75575</v>
      </c>
      <c r="H11" s="45">
        <v>9400</v>
      </c>
      <c r="I11" s="46">
        <v>82493</v>
      </c>
    </row>
    <row r="12" spans="1:10" ht="15.75" thickBot="1">
      <c r="A12" s="75" t="s">
        <v>31</v>
      </c>
      <c r="B12" s="35"/>
      <c r="C12" s="47"/>
      <c r="D12" s="48"/>
      <c r="E12" s="48"/>
      <c r="F12" s="48"/>
      <c r="G12" s="48"/>
      <c r="H12" s="48">
        <f>F11+H11</f>
        <v>84975</v>
      </c>
      <c r="I12" s="49">
        <f>H12-I11</f>
        <v>2482</v>
      </c>
    </row>
    <row r="13" spans="1:10">
      <c r="A13" s="1"/>
      <c r="B13" s="1"/>
      <c r="C13" s="1"/>
      <c r="D13" s="1"/>
      <c r="E13" s="1"/>
      <c r="F13" s="1"/>
      <c r="G13" s="1"/>
      <c r="H13" s="1"/>
    </row>
    <row r="14" spans="1:10" ht="18.75">
      <c r="A14" s="3" t="s">
        <v>61</v>
      </c>
      <c r="B14" s="1"/>
      <c r="C14" s="1"/>
      <c r="D14" s="1"/>
      <c r="E14" s="1"/>
      <c r="F14" s="1"/>
      <c r="G14" s="1"/>
      <c r="H14" s="1"/>
    </row>
    <row r="15" spans="1:10">
      <c r="A15" s="1" t="s">
        <v>62</v>
      </c>
      <c r="B15" s="1"/>
      <c r="C15" s="1"/>
      <c r="D15" s="1"/>
      <c r="E15" s="1"/>
      <c r="F15" s="1"/>
      <c r="G15" s="1"/>
      <c r="H15" s="1"/>
    </row>
    <row r="16" spans="1:10" ht="15.75" thickBot="1">
      <c r="A16" s="1" t="s">
        <v>63</v>
      </c>
      <c r="B16" s="1"/>
      <c r="C16" s="1"/>
      <c r="D16" s="1"/>
      <c r="E16" s="1"/>
      <c r="F16" s="1"/>
      <c r="G16" s="1"/>
      <c r="H16" s="1"/>
    </row>
    <row r="17" spans="1:9" ht="15.75" thickBot="1">
      <c r="A17" s="86" t="s">
        <v>50</v>
      </c>
      <c r="B17" s="16"/>
      <c r="C17" s="16">
        <v>2015</v>
      </c>
      <c r="D17" s="64" t="s">
        <v>28</v>
      </c>
      <c r="E17" s="91" t="s">
        <v>45</v>
      </c>
      <c r="F17" s="92"/>
      <c r="G17" s="1"/>
      <c r="H17" s="1"/>
    </row>
    <row r="18" spans="1:9" ht="15.75" thickBot="1">
      <c r="A18" s="88">
        <v>30378</v>
      </c>
      <c r="B18" s="95" t="s">
        <v>52</v>
      </c>
      <c r="C18" s="96">
        <v>30404</v>
      </c>
      <c r="D18" s="96">
        <v>21638</v>
      </c>
      <c r="E18" s="97">
        <f>D18/9*12</f>
        <v>28850.666666666664</v>
      </c>
      <c r="F18" s="93"/>
      <c r="G18" s="1"/>
      <c r="H18" s="1"/>
    </row>
    <row r="19" spans="1:9">
      <c r="A19" s="86" t="s">
        <v>51</v>
      </c>
      <c r="B19" s="98"/>
      <c r="C19" s="99"/>
      <c r="D19" s="99"/>
      <c r="E19" s="99"/>
      <c r="F19" s="94"/>
      <c r="G19" s="1"/>
      <c r="H19" s="1"/>
    </row>
    <row r="20" spans="1:9">
      <c r="A20" s="87">
        <f>A18*103%</f>
        <v>31289.34</v>
      </c>
      <c r="B20" s="100"/>
      <c r="C20" s="94"/>
      <c r="D20" s="94"/>
      <c r="E20" s="94"/>
      <c r="F20" s="94"/>
      <c r="G20" s="1"/>
      <c r="H20" s="1"/>
    </row>
    <row r="21" spans="1:9" ht="18.75">
      <c r="A21" s="3"/>
      <c r="B21" s="1"/>
      <c r="C21" s="1"/>
      <c r="D21" s="1"/>
      <c r="E21" s="1"/>
      <c r="F21" s="1"/>
      <c r="G21" s="1"/>
      <c r="H21" s="1"/>
    </row>
    <row r="22" spans="1:9">
      <c r="A22" s="1" t="s">
        <v>12</v>
      </c>
      <c r="B22" s="1"/>
      <c r="C22" s="1"/>
      <c r="D22" s="1"/>
      <c r="E22" s="1"/>
      <c r="F22" s="1"/>
      <c r="G22" s="1"/>
      <c r="H22" s="1"/>
    </row>
    <row r="23" spans="1:9">
      <c r="A23" s="1" t="s">
        <v>13</v>
      </c>
      <c r="B23" s="1"/>
      <c r="C23" s="1"/>
      <c r="D23" s="1"/>
      <c r="E23" s="1"/>
      <c r="F23" s="1"/>
      <c r="G23" s="1"/>
      <c r="H23" s="1"/>
    </row>
    <row r="24" spans="1:9">
      <c r="A24" s="1" t="s">
        <v>14</v>
      </c>
      <c r="B24" s="1"/>
      <c r="C24" s="1"/>
      <c r="D24" s="1"/>
      <c r="E24" s="1" t="s">
        <v>15</v>
      </c>
      <c r="F24" s="1"/>
      <c r="G24" s="1"/>
      <c r="H24" s="1"/>
    </row>
    <row r="25" spans="1:9">
      <c r="A25" s="1"/>
      <c r="B25" s="1"/>
      <c r="C25" s="1"/>
      <c r="D25" s="1"/>
      <c r="E25" s="1" t="s">
        <v>16</v>
      </c>
      <c r="F25" s="1"/>
      <c r="G25" s="1"/>
      <c r="H25" s="1"/>
    </row>
    <row r="26" spans="1:9">
      <c r="A26" s="1"/>
      <c r="B26" s="1"/>
      <c r="C26" s="1"/>
      <c r="D26" s="1"/>
      <c r="E26" s="1" t="s">
        <v>17</v>
      </c>
      <c r="F26" s="1"/>
      <c r="G26" s="1"/>
      <c r="H26" s="1"/>
    </row>
    <row r="27" spans="1:9">
      <c r="A27" s="1"/>
      <c r="B27" s="1"/>
      <c r="C27" s="1"/>
      <c r="D27" s="1"/>
      <c r="E27" s="1" t="s">
        <v>19</v>
      </c>
      <c r="F27" s="1"/>
      <c r="G27" s="1"/>
      <c r="H27" s="1"/>
    </row>
    <row r="28" spans="1:9">
      <c r="A28" s="52" t="s">
        <v>18</v>
      </c>
      <c r="B28" s="52"/>
      <c r="C28" s="52"/>
      <c r="D28" s="52"/>
      <c r="E28" s="52"/>
      <c r="F28" s="52"/>
      <c r="G28" s="52"/>
      <c r="H28" s="52"/>
      <c r="I28" s="53"/>
    </row>
    <row r="29" spans="1:9">
      <c r="A29" s="1"/>
      <c r="B29" s="1"/>
      <c r="C29" s="1"/>
      <c r="D29" s="1"/>
      <c r="E29" s="1"/>
      <c r="F29" s="1"/>
      <c r="G29" s="1"/>
      <c r="H29" s="1"/>
    </row>
    <row r="30" spans="1:9" ht="19.5" thickBot="1">
      <c r="A30" s="3" t="s">
        <v>20</v>
      </c>
      <c r="B30" s="1" t="s">
        <v>23</v>
      </c>
      <c r="C30" s="1"/>
      <c r="D30" s="1"/>
      <c r="E30" s="1"/>
      <c r="F30" s="1"/>
      <c r="G30" s="1"/>
      <c r="H30" s="1"/>
    </row>
    <row r="31" spans="1:9" ht="15.75" thickBot="1">
      <c r="A31" s="58"/>
      <c r="B31" s="57"/>
      <c r="C31" s="57">
        <v>2016</v>
      </c>
      <c r="D31" s="17">
        <v>2015</v>
      </c>
      <c r="E31" s="1"/>
      <c r="F31" s="1"/>
      <c r="G31" s="1"/>
      <c r="H31" s="1"/>
    </row>
    <row r="32" spans="1:9">
      <c r="A32" s="59" t="s">
        <v>21</v>
      </c>
      <c r="B32" s="4">
        <f>115*C32</f>
        <v>13570</v>
      </c>
      <c r="C32" s="4">
        <v>118</v>
      </c>
      <c r="D32" s="22">
        <v>135</v>
      </c>
      <c r="E32" s="1"/>
      <c r="F32" s="1"/>
      <c r="G32" s="1"/>
      <c r="H32" s="1"/>
    </row>
    <row r="33" spans="1:8">
      <c r="A33" s="60" t="s">
        <v>22</v>
      </c>
      <c r="B33" s="18">
        <f>120*C33</f>
        <v>3360</v>
      </c>
      <c r="C33" s="18">
        <v>28</v>
      </c>
      <c r="D33" s="10">
        <v>17</v>
      </c>
      <c r="E33" s="1"/>
      <c r="F33" s="1"/>
      <c r="G33" s="1"/>
      <c r="H33" s="1"/>
    </row>
    <row r="34" spans="1:8" ht="15.75" thickBot="1">
      <c r="A34" s="61" t="s">
        <v>24</v>
      </c>
      <c r="B34" s="19">
        <f>SUM(B32:B33)</f>
        <v>16930</v>
      </c>
      <c r="C34" s="19">
        <f>SUM(C32:C33)</f>
        <v>146</v>
      </c>
      <c r="D34" s="21">
        <f>SUM(D32:D33)</f>
        <v>152</v>
      </c>
      <c r="E34" s="1"/>
      <c r="F34" s="1"/>
      <c r="G34" s="1"/>
      <c r="H34" s="1"/>
    </row>
    <row r="35" spans="1:8">
      <c r="A35" s="1" t="s">
        <v>25</v>
      </c>
      <c r="B35" s="1">
        <v>16018</v>
      </c>
      <c r="C35" s="1"/>
      <c r="D35" s="1"/>
      <c r="E35" s="1"/>
      <c r="F35" s="1"/>
      <c r="G35" s="1"/>
      <c r="H35" s="1"/>
    </row>
    <row r="36" spans="1:8" ht="15.75" thickBot="1">
      <c r="A36" s="1" t="s">
        <v>31</v>
      </c>
      <c r="B36" s="1">
        <f>B34-B35</f>
        <v>912</v>
      </c>
      <c r="C36" s="1"/>
      <c r="D36" s="1"/>
      <c r="E36" s="1"/>
      <c r="F36" s="1"/>
      <c r="G36" s="1"/>
      <c r="H36" s="1"/>
    </row>
    <row r="37" spans="1:8" ht="15.75" thickBot="1">
      <c r="A37" s="1" t="s">
        <v>45</v>
      </c>
      <c r="B37" s="1">
        <f>146/9*12</f>
        <v>194.66666666666666</v>
      </c>
      <c r="C37" s="133">
        <f>115*B37</f>
        <v>22386.666666666664</v>
      </c>
      <c r="D37" s="73">
        <f>C37-B35</f>
        <v>6368.6666666666642</v>
      </c>
      <c r="E37" s="1"/>
      <c r="F37" s="1"/>
      <c r="G37" s="1"/>
      <c r="H37" s="1"/>
    </row>
    <row r="38" spans="1:8">
      <c r="A38" s="1"/>
      <c r="B38" s="1"/>
      <c r="C38" s="70"/>
      <c r="D38" s="1"/>
      <c r="E38" s="1"/>
      <c r="F38" s="1"/>
      <c r="G38" s="1"/>
      <c r="H38" s="1"/>
    </row>
    <row r="39" spans="1:8">
      <c r="A39" s="1"/>
      <c r="B39" s="1"/>
      <c r="C39" s="70"/>
      <c r="D39" s="1"/>
      <c r="E39" s="1"/>
      <c r="F39" s="1"/>
      <c r="G39" s="1"/>
      <c r="H39" s="1"/>
    </row>
    <row r="40" spans="1:8" ht="19.5" thickBot="1">
      <c r="A40" s="3" t="s">
        <v>26</v>
      </c>
      <c r="B40" s="1"/>
      <c r="C40" s="1"/>
      <c r="D40" s="1"/>
      <c r="E40" s="1"/>
      <c r="F40" s="1"/>
      <c r="G40" s="1"/>
      <c r="H40" s="1"/>
    </row>
    <row r="41" spans="1:8" ht="15.75" thickBot="1">
      <c r="A41" s="23">
        <v>2015</v>
      </c>
      <c r="B41" s="16">
        <v>2016</v>
      </c>
      <c r="C41" s="16"/>
      <c r="D41" s="16" t="s">
        <v>27</v>
      </c>
      <c r="E41" s="64" t="s">
        <v>28</v>
      </c>
      <c r="F41" s="1"/>
      <c r="G41" s="1"/>
      <c r="H41" s="1"/>
    </row>
    <row r="42" spans="1:8">
      <c r="A42" s="65">
        <v>363000</v>
      </c>
      <c r="B42" s="5">
        <f>E42/9*12</f>
        <v>428000</v>
      </c>
      <c r="C42" s="5"/>
      <c r="D42" s="5">
        <v>274000</v>
      </c>
      <c r="E42" s="22">
        <v>321000</v>
      </c>
      <c r="F42" s="1"/>
      <c r="G42" s="1"/>
      <c r="H42" s="1"/>
    </row>
    <row r="43" spans="1:8" ht="15.75" thickBot="1">
      <c r="A43" s="62" t="s">
        <v>25</v>
      </c>
      <c r="B43" s="7">
        <v>402000</v>
      </c>
      <c r="C43" s="6"/>
      <c r="D43" s="6"/>
      <c r="E43" s="10"/>
      <c r="F43" s="1"/>
      <c r="G43" s="1"/>
      <c r="H43" s="1"/>
    </row>
    <row r="44" spans="1:8" ht="15.75" thickBot="1">
      <c r="A44" s="71" t="s">
        <v>29</v>
      </c>
      <c r="B44" s="73">
        <f>B42-B43</f>
        <v>26000</v>
      </c>
      <c r="C44" s="18"/>
      <c r="D44" s="6"/>
      <c r="E44" s="10"/>
      <c r="F44" s="1"/>
      <c r="G44" s="1"/>
      <c r="H44" s="1"/>
    </row>
    <row r="45" spans="1:8" ht="15.75" thickBot="1">
      <c r="A45" s="12" t="s">
        <v>30</v>
      </c>
      <c r="B45" s="72">
        <f>B42-A42</f>
        <v>65000</v>
      </c>
      <c r="C45" s="13"/>
      <c r="D45" s="13"/>
      <c r="E45" s="2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 ht="15.75" thickBot="1">
      <c r="A47" s="2" t="s">
        <v>43</v>
      </c>
      <c r="B47" s="2"/>
      <c r="C47" s="2"/>
      <c r="D47" s="2"/>
      <c r="E47" s="2" t="s">
        <v>33</v>
      </c>
      <c r="F47" s="2"/>
      <c r="G47" s="2"/>
      <c r="H47" s="1"/>
    </row>
    <row r="48" spans="1:8" ht="15.75" thickBot="1">
      <c r="A48" s="58"/>
      <c r="B48" s="57">
        <v>2015</v>
      </c>
      <c r="C48" s="16">
        <v>2016</v>
      </c>
      <c r="D48" s="26" t="s">
        <v>39</v>
      </c>
      <c r="E48" s="16" t="s">
        <v>41</v>
      </c>
      <c r="F48" s="16" t="s">
        <v>42</v>
      </c>
      <c r="G48" s="17" t="s">
        <v>39</v>
      </c>
      <c r="H48" s="1"/>
    </row>
    <row r="49" spans="1:8">
      <c r="A49" s="59" t="s">
        <v>34</v>
      </c>
      <c r="B49" s="4">
        <v>66000</v>
      </c>
      <c r="C49" s="5">
        <v>84400</v>
      </c>
      <c r="D49" s="67">
        <f>C49-B49</f>
        <v>18400</v>
      </c>
      <c r="E49" s="5">
        <v>136</v>
      </c>
      <c r="F49" s="5">
        <v>147</v>
      </c>
      <c r="G49" s="68">
        <f>F49-E49</f>
        <v>11</v>
      </c>
      <c r="H49" s="1"/>
    </row>
    <row r="50" spans="1:8">
      <c r="A50" s="60" t="s">
        <v>35</v>
      </c>
      <c r="B50" s="18">
        <v>16400</v>
      </c>
      <c r="C50" s="6">
        <v>23100</v>
      </c>
      <c r="D50" s="63">
        <f t="shared" ref="D50:D53" si="0">C50-B50</f>
        <v>6700</v>
      </c>
      <c r="E50" s="6">
        <v>27</v>
      </c>
      <c r="F50" s="6">
        <v>32</v>
      </c>
      <c r="G50" s="11">
        <f t="shared" ref="G50:G53" si="1">F50-E50</f>
        <v>5</v>
      </c>
      <c r="H50" s="1"/>
    </row>
    <row r="51" spans="1:8">
      <c r="A51" s="60" t="s">
        <v>36</v>
      </c>
      <c r="B51" s="18">
        <v>9600</v>
      </c>
      <c r="C51" s="6">
        <v>17300</v>
      </c>
      <c r="D51" s="63">
        <f t="shared" si="0"/>
        <v>7700</v>
      </c>
      <c r="E51" s="6">
        <v>183</v>
      </c>
      <c r="F51" s="6">
        <v>303</v>
      </c>
      <c r="G51" s="11">
        <f t="shared" si="1"/>
        <v>120</v>
      </c>
      <c r="H51" s="1"/>
    </row>
    <row r="52" spans="1:8">
      <c r="A52" s="60" t="s">
        <v>37</v>
      </c>
      <c r="B52" s="18">
        <v>49700</v>
      </c>
      <c r="C52" s="6">
        <v>52500</v>
      </c>
      <c r="D52" s="63">
        <f t="shared" si="0"/>
        <v>2800</v>
      </c>
      <c r="E52" s="6">
        <v>256</v>
      </c>
      <c r="F52" s="6">
        <v>270</v>
      </c>
      <c r="G52" s="11">
        <f t="shared" si="1"/>
        <v>14</v>
      </c>
      <c r="H52" s="1"/>
    </row>
    <row r="53" spans="1:8" ht="15.75" thickBot="1">
      <c r="A53" s="61" t="s">
        <v>38</v>
      </c>
      <c r="B53" s="19">
        <v>70300</v>
      </c>
      <c r="C53" s="13">
        <v>80300</v>
      </c>
      <c r="D53" s="66">
        <f t="shared" si="0"/>
        <v>10000</v>
      </c>
      <c r="E53" s="13">
        <v>248</v>
      </c>
      <c r="F53" s="13">
        <v>264</v>
      </c>
      <c r="G53" s="14">
        <f t="shared" si="1"/>
        <v>16</v>
      </c>
      <c r="H53" s="1"/>
    </row>
    <row r="54" spans="1:8">
      <c r="A54" s="1" t="s">
        <v>40</v>
      </c>
      <c r="B54" s="1">
        <v>80500</v>
      </c>
      <c r="C54" s="1"/>
      <c r="D54" s="1"/>
      <c r="E54" s="1"/>
      <c r="F54" s="1"/>
      <c r="G54" s="1"/>
      <c r="H54" s="1"/>
    </row>
    <row r="55" spans="1:8">
      <c r="A55" s="1"/>
      <c r="B55" s="1"/>
      <c r="C55" s="1"/>
      <c r="D55" s="1"/>
      <c r="E55" s="1"/>
      <c r="F55" s="1"/>
      <c r="G55" s="1"/>
      <c r="H55" s="1"/>
    </row>
    <row r="56" spans="1:8" ht="19.5" thickBot="1">
      <c r="A56" s="3" t="s">
        <v>44</v>
      </c>
      <c r="B56" s="1"/>
      <c r="C56" s="1"/>
      <c r="D56" s="1"/>
      <c r="E56" s="1"/>
      <c r="F56" s="1"/>
      <c r="G56" s="1"/>
      <c r="H56" s="1"/>
    </row>
    <row r="57" spans="1:8" ht="15.75" thickBot="1">
      <c r="A57" s="15"/>
      <c r="B57" s="26">
        <v>2015</v>
      </c>
      <c r="C57" s="78" t="s">
        <v>28</v>
      </c>
      <c r="D57" s="69" t="s">
        <v>45</v>
      </c>
      <c r="E57" s="1"/>
      <c r="F57" s="1"/>
      <c r="G57" s="1"/>
      <c r="H57" s="1"/>
    </row>
    <row r="58" spans="1:8" ht="15.75" thickBot="1">
      <c r="A58" s="79"/>
      <c r="B58" s="80">
        <v>24200</v>
      </c>
      <c r="C58" s="80">
        <v>29400</v>
      </c>
      <c r="D58" s="81">
        <f>C58/9*12</f>
        <v>39200</v>
      </c>
      <c r="E58" s="1"/>
      <c r="F58" s="1"/>
      <c r="G58" s="1"/>
      <c r="H58" s="1"/>
    </row>
    <row r="59" spans="1:8" ht="15.75" thickBot="1">
      <c r="A59" s="83" t="s">
        <v>29</v>
      </c>
      <c r="B59" s="74">
        <f>D58-B58</f>
        <v>15000</v>
      </c>
      <c r="C59" s="84"/>
      <c r="D59" s="82"/>
      <c r="E59" s="1"/>
      <c r="F59" s="1"/>
      <c r="G59" s="1"/>
      <c r="H59" s="1"/>
    </row>
    <row r="60" spans="1:8">
      <c r="A60" s="76" t="s">
        <v>47</v>
      </c>
      <c r="B60" s="77">
        <v>22000</v>
      </c>
    </row>
    <row r="61" spans="1:8">
      <c r="A61" s="85" t="s">
        <v>48</v>
      </c>
      <c r="B61" s="85">
        <v>2015</v>
      </c>
      <c r="C61" s="85">
        <v>2016</v>
      </c>
    </row>
    <row r="62" spans="1:8">
      <c r="A62" s="76"/>
      <c r="B62" s="76">
        <v>7500</v>
      </c>
      <c r="C62" s="76">
        <v>10000</v>
      </c>
    </row>
    <row r="64" spans="1:8" ht="19.5" thickBot="1">
      <c r="A64" s="3" t="s">
        <v>49</v>
      </c>
    </row>
    <row r="65" spans="1:10" ht="15.75" thickBot="1">
      <c r="A65" s="86" t="s">
        <v>50</v>
      </c>
      <c r="B65" s="16"/>
      <c r="C65" s="16">
        <v>2015</v>
      </c>
      <c r="D65" s="16" t="s">
        <v>27</v>
      </c>
      <c r="E65" s="64" t="s">
        <v>28</v>
      </c>
      <c r="F65" s="17" t="s">
        <v>39</v>
      </c>
    </row>
    <row r="66" spans="1:10">
      <c r="A66" s="88">
        <v>443344</v>
      </c>
      <c r="B66" s="20" t="s">
        <v>52</v>
      </c>
      <c r="C66" s="8">
        <v>456000</v>
      </c>
      <c r="D66" s="8">
        <v>330500</v>
      </c>
      <c r="E66" s="8">
        <v>378000</v>
      </c>
      <c r="F66" s="55">
        <f>E66-D66</f>
        <v>47500</v>
      </c>
    </row>
    <row r="67" spans="1:10">
      <c r="A67" s="86" t="s">
        <v>51</v>
      </c>
      <c r="B67" s="9" t="s">
        <v>53</v>
      </c>
      <c r="C67" s="6"/>
      <c r="D67" s="6">
        <v>331000</v>
      </c>
      <c r="E67" s="6">
        <v>372000</v>
      </c>
      <c r="F67" s="10">
        <f t="shared" ref="F67:F68" si="2">E67-D67</f>
        <v>41000</v>
      </c>
      <c r="G67" s="76" t="s">
        <v>55</v>
      </c>
      <c r="H67" s="76"/>
      <c r="I67" s="76"/>
      <c r="J67" s="76"/>
    </row>
    <row r="68" spans="1:10" ht="15.75" thickBot="1">
      <c r="A68" s="87">
        <f>A66*103%</f>
        <v>456644.32</v>
      </c>
      <c r="B68" s="56" t="s">
        <v>54</v>
      </c>
      <c r="C68" s="13"/>
      <c r="D68" s="13">
        <v>71900</v>
      </c>
      <c r="E68" s="13">
        <v>86700</v>
      </c>
      <c r="F68" s="21">
        <f t="shared" si="2"/>
        <v>14800</v>
      </c>
      <c r="G68" s="76" t="s">
        <v>56</v>
      </c>
    </row>
    <row r="69" spans="1:10" ht="15.75" thickBot="1">
      <c r="A69" s="1" t="s">
        <v>45</v>
      </c>
      <c r="B69" s="1"/>
      <c r="C69" s="1"/>
      <c r="D69" s="1"/>
      <c r="E69" s="8">
        <f>E66/9*12</f>
        <v>504000</v>
      </c>
      <c r="G69" s="89" t="s">
        <v>57</v>
      </c>
      <c r="H69" s="89">
        <v>4000</v>
      </c>
    </row>
    <row r="70" spans="1:10" ht="15.75" thickBot="1">
      <c r="A70" t="s">
        <v>46</v>
      </c>
      <c r="B70" s="77"/>
      <c r="C70" s="77"/>
      <c r="D70" s="1"/>
      <c r="E70" s="74">
        <f>E69-A68</f>
        <v>47355.679999999993</v>
      </c>
      <c r="G70" s="89" t="s">
        <v>58</v>
      </c>
      <c r="H70" s="89">
        <v>9000</v>
      </c>
    </row>
    <row r="71" spans="1:10">
      <c r="A71" s="89" t="s">
        <v>60</v>
      </c>
      <c r="B71" s="90"/>
      <c r="C71" s="77"/>
      <c r="G71" s="89" t="s">
        <v>59</v>
      </c>
      <c r="H71" s="89">
        <v>18500</v>
      </c>
    </row>
    <row r="72" spans="1:10">
      <c r="A72" s="89"/>
      <c r="B72" s="90"/>
      <c r="C72" s="77"/>
      <c r="G72" s="89"/>
      <c r="H72" s="89"/>
    </row>
    <row r="73" spans="1:10">
      <c r="A73" s="89"/>
      <c r="B73" s="90"/>
      <c r="C73" s="77"/>
      <c r="G73" s="89"/>
      <c r="H73" s="89"/>
    </row>
    <row r="74" spans="1:10" ht="18.75">
      <c r="A74" s="3" t="s">
        <v>74</v>
      </c>
      <c r="B74" s="53"/>
      <c r="C74" s="53"/>
    </row>
    <row r="76" spans="1:10" ht="15.75" customHeight="1">
      <c r="A76" s="125" t="s">
        <v>64</v>
      </c>
      <c r="B76" s="127" t="s">
        <v>65</v>
      </c>
      <c r="C76" s="128"/>
      <c r="D76" s="128"/>
      <c r="E76" s="129"/>
      <c r="F76" s="127" t="s">
        <v>73</v>
      </c>
      <c r="G76" s="128"/>
      <c r="H76" s="128"/>
      <c r="I76" s="129"/>
    </row>
    <row r="77" spans="1:10" ht="15.75" customHeight="1">
      <c r="A77" s="126"/>
      <c r="B77" s="107" t="s">
        <v>66</v>
      </c>
      <c r="C77" s="107" t="s">
        <v>67</v>
      </c>
      <c r="D77" s="107" t="s">
        <v>68</v>
      </c>
      <c r="E77" s="108" t="s">
        <v>69</v>
      </c>
      <c r="F77" s="109" t="s">
        <v>66</v>
      </c>
      <c r="G77" s="109" t="s">
        <v>67</v>
      </c>
      <c r="H77" s="109" t="s">
        <v>68</v>
      </c>
      <c r="I77" s="108" t="s">
        <v>69</v>
      </c>
    </row>
    <row r="78" spans="1:10">
      <c r="A78" s="110" t="s">
        <v>70</v>
      </c>
      <c r="B78" s="111">
        <v>21473.455999999998</v>
      </c>
      <c r="C78" s="111">
        <v>20068.014999999999</v>
      </c>
      <c r="D78" s="111">
        <v>20092.981</v>
      </c>
      <c r="E78" s="112">
        <f t="shared" ref="E78" si="3">IF(OR(D78=0,C78=0),"",D78/C78)</f>
        <v>1.0012440692315607</v>
      </c>
      <c r="F78" s="111">
        <v>12769</v>
      </c>
      <c r="G78" s="111">
        <v>12610</v>
      </c>
      <c r="H78" s="111">
        <v>12213</v>
      </c>
      <c r="I78" s="112">
        <f t="shared" ref="I78" si="4">IF(OR(H78=0,G78=0),"",H78/G78)</f>
        <v>0.96851704996034893</v>
      </c>
    </row>
    <row r="79" spans="1:10">
      <c r="A79" s="106"/>
      <c r="B79" s="106"/>
      <c r="C79" s="106"/>
      <c r="D79" s="106"/>
      <c r="E79" s="106"/>
      <c r="F79" s="106"/>
      <c r="G79" s="106"/>
      <c r="H79" s="106"/>
      <c r="I79" s="106"/>
    </row>
    <row r="80" spans="1:10">
      <c r="A80" s="130" t="s">
        <v>71</v>
      </c>
      <c r="B80" s="131" t="s">
        <v>65</v>
      </c>
      <c r="C80" s="131"/>
      <c r="D80" s="131"/>
      <c r="E80" s="131"/>
      <c r="F80" s="131" t="s">
        <v>73</v>
      </c>
      <c r="G80" s="131"/>
      <c r="H80" s="131"/>
      <c r="I80" s="131"/>
    </row>
    <row r="81" spans="1:9">
      <c r="A81" s="130"/>
      <c r="B81" s="113" t="s">
        <v>66</v>
      </c>
      <c r="C81" s="113" t="s">
        <v>67</v>
      </c>
      <c r="D81" s="113" t="s">
        <v>68</v>
      </c>
      <c r="E81" s="114" t="s">
        <v>69</v>
      </c>
      <c r="F81" s="115" t="s">
        <v>66</v>
      </c>
      <c r="G81" s="115" t="s">
        <v>67</v>
      </c>
      <c r="H81" s="115" t="s">
        <v>68</v>
      </c>
      <c r="I81" s="116" t="s">
        <v>69</v>
      </c>
    </row>
    <row r="82" spans="1:9">
      <c r="A82" s="110" t="s">
        <v>70</v>
      </c>
      <c r="B82" s="111">
        <v>3985.9670000000001</v>
      </c>
      <c r="C82" s="111">
        <v>4627.1959999999999</v>
      </c>
      <c r="D82" s="111">
        <v>5067.2420000000002</v>
      </c>
      <c r="E82" s="112">
        <f t="shared" ref="E82" si="5">IF(OR(D82=0,C82=0),"",D82/C82)</f>
        <v>1.0950999266078205</v>
      </c>
      <c r="F82" s="111">
        <v>737</v>
      </c>
      <c r="G82" s="111">
        <v>845</v>
      </c>
      <c r="H82" s="111">
        <v>866</v>
      </c>
      <c r="I82" s="112">
        <f t="shared" ref="I82" si="6">IF(OR(H82=0,G82=0),"",H82/G82)</f>
        <v>1.0248520710059172</v>
      </c>
    </row>
    <row r="83" spans="1:9">
      <c r="A83" s="106"/>
      <c r="B83" s="106"/>
      <c r="C83" s="106"/>
      <c r="D83" s="106"/>
      <c r="E83" s="106"/>
      <c r="F83" s="106"/>
      <c r="G83" s="106"/>
      <c r="H83" s="106"/>
      <c r="I83" s="106"/>
    </row>
    <row r="84" spans="1:9">
      <c r="A84" s="132" t="s">
        <v>72</v>
      </c>
      <c r="B84" s="124" t="s">
        <v>65</v>
      </c>
      <c r="C84" s="124"/>
      <c r="D84" s="124"/>
      <c r="E84" s="124"/>
      <c r="F84" s="124" t="s">
        <v>73</v>
      </c>
      <c r="G84" s="124"/>
      <c r="H84" s="124"/>
      <c r="I84" s="124"/>
    </row>
    <row r="85" spans="1:9">
      <c r="A85" s="132"/>
      <c r="B85" s="117" t="s">
        <v>66</v>
      </c>
      <c r="C85" s="117" t="s">
        <v>67</v>
      </c>
      <c r="D85" s="117" t="s">
        <v>68</v>
      </c>
      <c r="E85" s="118" t="s">
        <v>69</v>
      </c>
      <c r="F85" s="119" t="s">
        <v>66</v>
      </c>
      <c r="G85" s="119" t="s">
        <v>67</v>
      </c>
      <c r="H85" s="119" t="s">
        <v>68</v>
      </c>
      <c r="I85" s="120" t="s">
        <v>69</v>
      </c>
    </row>
    <row r="86" spans="1:9">
      <c r="A86" s="110" t="s">
        <v>70</v>
      </c>
      <c r="B86" s="111">
        <v>1104.405</v>
      </c>
      <c r="C86" s="111">
        <v>1119.2550000000001</v>
      </c>
      <c r="D86" s="111">
        <v>1179.9739999999999</v>
      </c>
      <c r="E86" s="112">
        <f>IF(OR(D86=0,B86=0),"",D86/B86)</f>
        <v>1.068425079567731</v>
      </c>
      <c r="F86" s="111">
        <v>826</v>
      </c>
      <c r="G86" s="111">
        <v>879</v>
      </c>
      <c r="H86" s="111">
        <v>989</v>
      </c>
      <c r="I86" s="121">
        <f>IF(OR(H86=0,F86=0),"",H86/F86)</f>
        <v>1.1973365617433414</v>
      </c>
    </row>
    <row r="90" spans="1:9" ht="18.75">
      <c r="A90" s="3" t="s">
        <v>79</v>
      </c>
    </row>
    <row r="91" spans="1:9">
      <c r="A91" t="s">
        <v>75</v>
      </c>
      <c r="B91" s="1">
        <v>2095991040</v>
      </c>
    </row>
    <row r="92" spans="1:9">
      <c r="A92" t="s">
        <v>78</v>
      </c>
      <c r="B92" s="1">
        <f>B91*103%</f>
        <v>2158870771.2000003</v>
      </c>
    </row>
    <row r="93" spans="1:9">
      <c r="A93" s="101" t="s">
        <v>76</v>
      </c>
      <c r="B93" s="1">
        <v>2136767820</v>
      </c>
      <c r="C93" s="1"/>
    </row>
    <row r="94" spans="1:9">
      <c r="A94" s="122" t="s">
        <v>77</v>
      </c>
      <c r="B94" s="1">
        <f>B93-B91</f>
        <v>40776780</v>
      </c>
    </row>
    <row r="95" spans="1:9" ht="15.75" thickBot="1">
      <c r="B95" t="s">
        <v>80</v>
      </c>
      <c r="C95" t="s">
        <v>81</v>
      </c>
    </row>
    <row r="96" spans="1:9">
      <c r="A96" s="105" t="s">
        <v>1</v>
      </c>
      <c r="B96" s="103">
        <v>84975</v>
      </c>
      <c r="C96" s="55">
        <v>5000</v>
      </c>
    </row>
    <row r="97" spans="1:6">
      <c r="A97" s="60" t="s">
        <v>82</v>
      </c>
      <c r="B97" s="18">
        <v>31289</v>
      </c>
      <c r="C97" s="10">
        <v>0</v>
      </c>
    </row>
    <row r="98" spans="1:6">
      <c r="A98" s="60" t="s">
        <v>11</v>
      </c>
      <c r="B98" s="18">
        <v>19380</v>
      </c>
      <c r="C98" s="10">
        <v>0</v>
      </c>
    </row>
    <row r="99" spans="1:6">
      <c r="A99" s="60" t="s">
        <v>83</v>
      </c>
      <c r="B99" s="18">
        <v>16018</v>
      </c>
      <c r="C99" s="10">
        <v>6300</v>
      </c>
    </row>
    <row r="100" spans="1:6">
      <c r="A100" s="60" t="s">
        <v>84</v>
      </c>
      <c r="B100" s="18">
        <v>402000</v>
      </c>
      <c r="C100" s="10">
        <v>26000</v>
      </c>
    </row>
    <row r="101" spans="1:6">
      <c r="A101" s="60" t="s">
        <v>86</v>
      </c>
      <c r="B101" s="18">
        <v>456644</v>
      </c>
      <c r="C101" s="10">
        <v>15000</v>
      </c>
      <c r="D101" s="76" t="s">
        <v>87</v>
      </c>
      <c r="E101" s="76"/>
      <c r="F101" s="76"/>
    </row>
    <row r="102" spans="1:6">
      <c r="A102" s="60" t="s">
        <v>85</v>
      </c>
      <c r="B102" s="18">
        <v>1176250</v>
      </c>
      <c r="C102" s="10">
        <v>0</v>
      </c>
    </row>
    <row r="103" spans="1:6">
      <c r="A103" s="60" t="s">
        <v>24</v>
      </c>
      <c r="B103" s="18">
        <f>SUM(B96:B102)</f>
        <v>2186556</v>
      </c>
      <c r="C103" s="10">
        <f>SUM(C96:C102)</f>
        <v>52300</v>
      </c>
    </row>
    <row r="104" spans="1:6" ht="15.75" thickBot="1">
      <c r="A104" s="134"/>
      <c r="B104" s="104"/>
      <c r="C104" s="102">
        <f>B103+C103</f>
        <v>2238856</v>
      </c>
    </row>
    <row r="105" spans="1:6">
      <c r="B105" s="1"/>
    </row>
  </sheetData>
  <mergeCells count="9">
    <mergeCell ref="B84:E84"/>
    <mergeCell ref="F84:I84"/>
    <mergeCell ref="A76:A77"/>
    <mergeCell ref="B76:E76"/>
    <mergeCell ref="F76:I76"/>
    <mergeCell ref="A80:A81"/>
    <mergeCell ref="B80:E80"/>
    <mergeCell ref="F80:I80"/>
    <mergeCell ref="A84:A85"/>
  </mergeCells>
  <pageMargins left="0.70866141732283472" right="0.70866141732283472" top="0.78740157480314965" bottom="0.78740157480314965" header="0.31496062992125984" footer="0.31496062992125984"/>
  <pageSetup paperSize="9" scale="66" fitToHeight="2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00182</dc:creator>
  <cp:lastModifiedBy>00182</cp:lastModifiedBy>
  <cp:lastPrinted>2016-10-12T11:43:33Z</cp:lastPrinted>
  <dcterms:created xsi:type="dcterms:W3CDTF">2016-10-10T07:25:04Z</dcterms:created>
  <dcterms:modified xsi:type="dcterms:W3CDTF">2016-10-12T11:43:50Z</dcterms:modified>
</cp:coreProperties>
</file>