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40" windowHeight="5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15" i="1"/>
  <c r="K14"/>
  <c r="C14"/>
  <c r="D14"/>
  <c r="E14"/>
  <c r="G14"/>
  <c r="H14"/>
  <c r="I14"/>
  <c r="J14"/>
  <c r="B14"/>
  <c r="K13"/>
  <c r="G8" l="1"/>
  <c r="D8"/>
  <c r="B10" l="1"/>
  <c r="C12"/>
  <c r="D12"/>
  <c r="E12"/>
  <c r="G12"/>
  <c r="H12"/>
  <c r="I12"/>
  <c r="J12"/>
  <c r="B12"/>
  <c r="C10" l="1"/>
  <c r="D10"/>
  <c r="E10"/>
  <c r="G10"/>
  <c r="H10"/>
  <c r="I10"/>
  <c r="J10"/>
  <c r="K9"/>
  <c r="K10" s="1"/>
  <c r="D4" l="1"/>
  <c r="K4" s="1"/>
  <c r="K8"/>
  <c r="K12" s="1"/>
  <c r="K6"/>
  <c r="K5"/>
</calcChain>
</file>

<file path=xl/comments1.xml><?xml version="1.0" encoding="utf-8"?>
<comments xmlns="http://schemas.openxmlformats.org/spreadsheetml/2006/main">
  <authors>
    <author>00182</author>
  </authors>
  <commentList>
    <comment ref="D4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připočtena ZP 217 a 228
</t>
        </r>
      </text>
    </comment>
    <comment ref="B7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po.vyúčtování,vč.kompenzačních poplatků
+dopl.za CL na základě dohody
</t>
        </r>
      </text>
    </comment>
    <comment ref="E7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po vyúčtování
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zálohy stanovené ze ZP- VoZP nenavýšila zálohu vzhledem k očekávanému navýšení úhrady za 2015, ČPZP stanovila vyšší zálohu než předpokládala FNOL, 
OZP, ZPMV ČR a RBP  v záloze zohlednilo předpokládaný doplatek za rok 2015
u vybraných ZP lze ještě očekávat navýšení úhrady za překročení limitu CL v r. 2015
(ČPZP již zřejmě zohlednila)  
</t>
        </r>
      </text>
    </comment>
    <comment ref="A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prosté navýšení celé úhrady na 103%
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v záloze chybí asi 30 mil. Kč, po přepočtu vyúčtování lze očekávat 50 mil. Kč.
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v záloze chybí asi 5 mil. Kč
</t>
        </r>
      </text>
    </comment>
    <comment ref="A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zohledněny výsledky jednání - zejména u VZP a ČPZP 
navýšení úhrady CL, ISU…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00182:
jednání neproběhlo, CL překročeny o 16 mil. Kč - + překročení ambulance 
(+10mil. Kč)
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00182:
odhad nezohledňuje překročení v ambulanci, kalkulace zahrnuje CL+par.16 ve výši 263 mil. Kč, ISU není kalkulováno dle dodatku ale dle skutečnosti…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realita 2016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jednání neproběhlo, CL proti návrhu dodatku překročeny o 21 mil. Kč - + překročení ambulance 
(+23 mi. Kč)
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lze předpokládat, nenaplnění zálohy ve výši cca 13 mil. Kč nestrhnou a ponechají na nárůst CL
</t>
        </r>
      </text>
    </comment>
  </commentList>
</comments>
</file>

<file path=xl/sharedStrings.xml><?xml version="1.0" encoding="utf-8"?>
<sst xmlns="http://schemas.openxmlformats.org/spreadsheetml/2006/main" count="11" uniqueCount="11">
  <si>
    <t>ZP - rok</t>
  </si>
  <si>
    <t>celkem</t>
  </si>
  <si>
    <t>217 - podíl na ZP 205</t>
  </si>
  <si>
    <t>228 - podíl na ZP 205</t>
  </si>
  <si>
    <t>měsíční zálohy 2016</t>
  </si>
  <si>
    <t>předpoklad za r.2016</t>
  </si>
  <si>
    <t>výkonově</t>
  </si>
  <si>
    <t>předpoklad 2016 po vyúčtování 2015</t>
  </si>
  <si>
    <t>předpoklad 2016 po jednáních</t>
  </si>
  <si>
    <t>reálné dohady po jednáních</t>
  </si>
  <si>
    <t>dohadné položky 12/2016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</si>
</sst>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0" xfId="0" applyFont="1"/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43" fontId="0" fillId="0" borderId="0" xfId="0" applyNumberFormat="1"/>
    <xf numFmtId="3" fontId="0" fillId="0" borderId="0" xfId="0" applyNumberFormat="1"/>
    <xf numFmtId="164" fontId="0" fillId="0" borderId="1" xfId="0" applyNumberFormat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4" borderId="1" xfId="0" applyNumberFormat="1" applyFont="1" applyFill="1" applyBorder="1" applyAlignment="1">
      <alignment horizontal="right"/>
    </xf>
    <xf numFmtId="164" fontId="10" fillId="4" borderId="4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64" fontId="10" fillId="4" borderId="5" xfId="0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>
      <alignment horizontal="right"/>
    </xf>
    <xf numFmtId="164" fontId="10" fillId="4" borderId="6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/>
    <xf numFmtId="0" fontId="8" fillId="0" borderId="0" xfId="0" applyFont="1"/>
    <xf numFmtId="0" fontId="8" fillId="0" borderId="0" xfId="0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activeCell="A37" sqref="A37:A38"/>
    </sheetView>
  </sheetViews>
  <sheetFormatPr defaultRowHeight="15"/>
  <cols>
    <col min="1" max="1" width="32.7109375" customWidth="1"/>
    <col min="2" max="2" width="19" bestFit="1" customWidth="1"/>
    <col min="3" max="3" width="15" customWidth="1"/>
    <col min="4" max="4" width="16.140625" customWidth="1"/>
    <col min="5" max="5" width="15.7109375" customWidth="1"/>
    <col min="6" max="6" width="13.140625" customWidth="1"/>
    <col min="7" max="7" width="14.42578125" customWidth="1"/>
    <col min="8" max="8" width="15.140625" customWidth="1"/>
    <col min="9" max="9" width="14.42578125" customWidth="1"/>
    <col min="10" max="10" width="13.140625" customWidth="1"/>
    <col min="11" max="11" width="16.42578125" customWidth="1"/>
    <col min="12" max="12" width="19" bestFit="1" customWidth="1"/>
  </cols>
  <sheetData>
    <row r="1" spans="1:12" ht="18.75">
      <c r="B1" s="1"/>
    </row>
    <row r="2" spans="1:12" ht="15.75" thickBot="1"/>
    <row r="3" spans="1:12" ht="26.1" customHeight="1" thickBot="1">
      <c r="A3" s="30" t="s">
        <v>0</v>
      </c>
      <c r="B3" s="31">
        <v>111</v>
      </c>
      <c r="C3" s="32">
        <v>201</v>
      </c>
      <c r="D3" s="32">
        <v>205</v>
      </c>
      <c r="E3" s="32">
        <v>207</v>
      </c>
      <c r="F3" s="32">
        <v>209</v>
      </c>
      <c r="G3" s="32">
        <v>211</v>
      </c>
      <c r="H3" s="32">
        <v>213</v>
      </c>
      <c r="I3" s="33" t="s">
        <v>2</v>
      </c>
      <c r="J3" s="33" t="s">
        <v>3</v>
      </c>
      <c r="K3" s="34" t="s">
        <v>1</v>
      </c>
    </row>
    <row r="4" spans="1:12">
      <c r="A4" s="2">
        <v>2011</v>
      </c>
      <c r="B4" s="7">
        <v>1876273829.8699999</v>
      </c>
      <c r="C4" s="7">
        <v>334305231</v>
      </c>
      <c r="D4" s="7">
        <f>251079563.02+I4+J4</f>
        <v>832441271.68999994</v>
      </c>
      <c r="E4" s="8">
        <v>83197292</v>
      </c>
      <c r="F4" s="9">
        <v>1386592.13</v>
      </c>
      <c r="G4" s="10">
        <v>316744217.17000002</v>
      </c>
      <c r="H4" s="7">
        <v>107906965</v>
      </c>
      <c r="I4" s="24">
        <v>580220824</v>
      </c>
      <c r="J4" s="25">
        <v>1140884.67</v>
      </c>
      <c r="K4" s="11">
        <f>B4+C4+D4+E4+F4+G4+H4</f>
        <v>3552255398.8600001</v>
      </c>
    </row>
    <row r="5" spans="1:12">
      <c r="A5" s="3">
        <v>2012</v>
      </c>
      <c r="B5" s="12">
        <v>1942216089.97</v>
      </c>
      <c r="C5" s="12">
        <v>351885900</v>
      </c>
      <c r="D5" s="12">
        <v>929196711.19000006</v>
      </c>
      <c r="E5" s="13">
        <v>97310193</v>
      </c>
      <c r="F5" s="14">
        <v>1028349.89</v>
      </c>
      <c r="G5" s="15">
        <v>353457331.76999998</v>
      </c>
      <c r="H5" s="12">
        <v>125606404</v>
      </c>
      <c r="I5" s="26"/>
      <c r="J5" s="27"/>
      <c r="K5" s="16">
        <f>SUM(B5:J5)</f>
        <v>3800700979.8200002</v>
      </c>
    </row>
    <row r="6" spans="1:12">
      <c r="A6" s="3">
        <v>2013</v>
      </c>
      <c r="B6" s="12">
        <v>1787843755.8299999</v>
      </c>
      <c r="C6" s="12">
        <v>379139699</v>
      </c>
      <c r="D6" s="12">
        <v>920511694.22000003</v>
      </c>
      <c r="E6" s="13">
        <v>105407677</v>
      </c>
      <c r="F6" s="14">
        <v>1697097.02</v>
      </c>
      <c r="G6" s="15">
        <v>389659376.10000002</v>
      </c>
      <c r="H6" s="12">
        <v>131989226</v>
      </c>
      <c r="I6" s="26"/>
      <c r="J6" s="27"/>
      <c r="K6" s="16">
        <f>SUM(B6:J6)</f>
        <v>3716248525.1700001</v>
      </c>
    </row>
    <row r="7" spans="1:12">
      <c r="A7" s="3">
        <v>2014</v>
      </c>
      <c r="B7" s="12">
        <v>2052979790.9599998</v>
      </c>
      <c r="C7" s="12">
        <v>418316431</v>
      </c>
      <c r="D7" s="12">
        <v>1134811565.6900001</v>
      </c>
      <c r="E7" s="13">
        <v>135999999</v>
      </c>
      <c r="F7" s="14">
        <v>1943623</v>
      </c>
      <c r="G7" s="12">
        <v>509310211.71000004</v>
      </c>
      <c r="H7" s="12">
        <v>149145617</v>
      </c>
      <c r="I7" s="26"/>
      <c r="J7" s="27"/>
      <c r="K7" s="16">
        <v>4397533438.3600006</v>
      </c>
      <c r="L7" s="5"/>
    </row>
    <row r="8" spans="1:12" ht="15.75" thickBot="1">
      <c r="A8" s="4">
        <v>2015</v>
      </c>
      <c r="B8" s="17">
        <v>2095991040.6700001</v>
      </c>
      <c r="C8" s="17">
        <v>429471541</v>
      </c>
      <c r="D8" s="17">
        <f>1164861790+54127591</f>
        <v>1218989381</v>
      </c>
      <c r="E8" s="18">
        <v>152706612</v>
      </c>
      <c r="F8" s="19">
        <v>2000000</v>
      </c>
      <c r="G8" s="20">
        <f>522637640+3113095.59</f>
        <v>525750735.58999997</v>
      </c>
      <c r="H8" s="17">
        <v>163900954</v>
      </c>
      <c r="I8" s="28"/>
      <c r="J8" s="29"/>
      <c r="K8" s="21">
        <f>SUM(B8:J8)</f>
        <v>4588810264.2600002</v>
      </c>
    </row>
    <row r="9" spans="1:12" ht="19.7" customHeight="1">
      <c r="A9" s="36" t="s">
        <v>4</v>
      </c>
      <c r="B9" s="22">
        <v>178063985</v>
      </c>
      <c r="C9" s="22">
        <v>33189876</v>
      </c>
      <c r="D9" s="22">
        <v>105290824</v>
      </c>
      <c r="E9" s="22">
        <v>13475833</v>
      </c>
      <c r="F9" s="22"/>
      <c r="G9" s="22">
        <v>45734600</v>
      </c>
      <c r="H9" s="22">
        <v>13650000</v>
      </c>
      <c r="I9" s="22"/>
      <c r="J9" s="22"/>
      <c r="K9" s="23">
        <f>SUM(B9:J9)</f>
        <v>389405118</v>
      </c>
    </row>
    <row r="10" spans="1:12">
      <c r="A10" s="36" t="s">
        <v>5</v>
      </c>
      <c r="B10" s="35">
        <f>B9*12+3*8000000</f>
        <v>2160767820</v>
      </c>
      <c r="C10" s="35">
        <f t="shared" ref="C10:K10" si="0">C9*12</f>
        <v>398278512</v>
      </c>
      <c r="D10" s="35">
        <f t="shared" si="0"/>
        <v>1263489888</v>
      </c>
      <c r="E10" s="35">
        <f t="shared" si="0"/>
        <v>161709996</v>
      </c>
      <c r="F10" s="35" t="s">
        <v>6</v>
      </c>
      <c r="G10" s="35">
        <f t="shared" si="0"/>
        <v>548815200</v>
      </c>
      <c r="H10" s="35">
        <f t="shared" si="0"/>
        <v>163800000</v>
      </c>
      <c r="I10" s="35">
        <f t="shared" si="0"/>
        <v>0</v>
      </c>
      <c r="J10" s="35">
        <f t="shared" si="0"/>
        <v>0</v>
      </c>
      <c r="K10" s="35">
        <f t="shared" si="0"/>
        <v>4672861416</v>
      </c>
    </row>
    <row r="12" spans="1:12">
      <c r="A12" s="37" t="s">
        <v>7</v>
      </c>
      <c r="B12" s="35">
        <f>B8*103%</f>
        <v>2158870771.8901</v>
      </c>
      <c r="C12" s="35">
        <f t="shared" ref="C12:K12" si="1">C8*103%</f>
        <v>442355687.23000002</v>
      </c>
      <c r="D12" s="35">
        <f t="shared" si="1"/>
        <v>1255559062.4300001</v>
      </c>
      <c r="E12" s="35">
        <f t="shared" si="1"/>
        <v>157287810.36000001</v>
      </c>
      <c r="F12" s="35"/>
      <c r="G12" s="35">
        <f t="shared" si="1"/>
        <v>541523257.65769994</v>
      </c>
      <c r="H12" s="35">
        <f t="shared" si="1"/>
        <v>168817982.62</v>
      </c>
      <c r="I12" s="35">
        <f t="shared" si="1"/>
        <v>0</v>
      </c>
      <c r="J12" s="35">
        <f t="shared" si="1"/>
        <v>0</v>
      </c>
      <c r="K12" s="35">
        <f t="shared" si="1"/>
        <v>4726474572.1878004</v>
      </c>
    </row>
    <row r="13" spans="1:12">
      <c r="A13" s="38" t="s">
        <v>8</v>
      </c>
      <c r="B13" s="35">
        <v>2228932929</v>
      </c>
      <c r="C13" s="35">
        <v>443278033</v>
      </c>
      <c r="D13" s="35">
        <v>1275000000</v>
      </c>
      <c r="E13" s="35">
        <v>159000000</v>
      </c>
      <c r="F13" s="35">
        <v>840000</v>
      </c>
      <c r="G13" s="35">
        <v>535283051</v>
      </c>
      <c r="H13" s="35">
        <v>167402000</v>
      </c>
      <c r="I13" s="35"/>
      <c r="J13" s="35"/>
      <c r="K13" s="35">
        <f>SUM(B13:J13)</f>
        <v>4809736013</v>
      </c>
    </row>
    <row r="14" spans="1:12">
      <c r="A14" s="38" t="s">
        <v>9</v>
      </c>
      <c r="B14" s="35">
        <f>B13-B10</f>
        <v>68165109</v>
      </c>
      <c r="C14" s="35">
        <f t="shared" ref="C14:K14" si="2">C13-C10</f>
        <v>44999521</v>
      </c>
      <c r="D14" s="35">
        <f t="shared" si="2"/>
        <v>11510112</v>
      </c>
      <c r="E14" s="35">
        <f t="shared" si="2"/>
        <v>-2709996</v>
      </c>
      <c r="F14" s="35"/>
      <c r="G14" s="35">
        <f t="shared" si="2"/>
        <v>-13532149</v>
      </c>
      <c r="H14" s="35">
        <f t="shared" si="2"/>
        <v>3602000</v>
      </c>
      <c r="I14" s="35">
        <f t="shared" si="2"/>
        <v>0</v>
      </c>
      <c r="J14" s="35">
        <f t="shared" si="2"/>
        <v>0</v>
      </c>
      <c r="K14" s="35">
        <f>K13-K10+13532149</f>
        <v>150406746</v>
      </c>
    </row>
    <row r="15" spans="1:12">
      <c r="A15" s="38" t="s">
        <v>10</v>
      </c>
      <c r="B15" s="35">
        <v>59600000</v>
      </c>
      <c r="C15" s="35">
        <v>37200000</v>
      </c>
      <c r="D15" s="35">
        <v>-30990000</v>
      </c>
      <c r="E15" s="35">
        <v>-5700000</v>
      </c>
      <c r="F15" s="35"/>
      <c r="G15" s="35">
        <v>-20500000</v>
      </c>
      <c r="H15" s="35">
        <v>3600000</v>
      </c>
      <c r="K15" s="35">
        <f>SUM(B15:J15)</f>
        <v>43210000</v>
      </c>
    </row>
    <row r="16" spans="1:12">
      <c r="C16" s="6"/>
      <c r="D16" s="35"/>
    </row>
    <row r="17" spans="3:3">
      <c r="C17" s="6"/>
    </row>
    <row r="18" spans="3:3">
      <c r="C18" s="6"/>
    </row>
    <row r="19" spans="3:3">
      <c r="C19" s="6"/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OINF</dc:creator>
  <cp:lastModifiedBy>00182</cp:lastModifiedBy>
  <cp:lastPrinted>2015-08-26T08:59:01Z</cp:lastPrinted>
  <dcterms:created xsi:type="dcterms:W3CDTF">2015-05-20T10:14:00Z</dcterms:created>
  <dcterms:modified xsi:type="dcterms:W3CDTF">2017-04-21T07:14:22Z</dcterms:modified>
</cp:coreProperties>
</file>