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 activeTab="4"/>
  </bookViews>
  <sheets>
    <sheet name="List1" sheetId="1" r:id="rId1"/>
    <sheet name="VZP" sheetId="2" r:id="rId2"/>
    <sheet name="VoZP" sheetId="3" r:id="rId3"/>
    <sheet name="ČPZP" sheetId="4" r:id="rId4"/>
    <sheet name="ZP MV ČR" sheetId="5" r:id="rId5"/>
    <sheet name="RBP,ZP" sheetId="6" r:id="rId6"/>
    <sheet name="OZP" sheetId="7" r:id="rId7"/>
  </sheets>
  <calcPr calcId="125725"/>
</workbook>
</file>

<file path=xl/calcChain.xml><?xml version="1.0" encoding="utf-8"?>
<calcChain xmlns="http://schemas.openxmlformats.org/spreadsheetml/2006/main">
  <c r="B21" i="5"/>
  <c r="B17"/>
  <c r="B10"/>
  <c r="B6"/>
  <c r="B4" i="3"/>
  <c r="D12" i="4"/>
  <c r="D8"/>
  <c r="D4"/>
  <c r="B6" i="2"/>
  <c r="B25"/>
  <c r="B18"/>
  <c r="B14"/>
  <c r="B10"/>
  <c r="C5" i="6"/>
  <c r="B5" i="5"/>
  <c r="D11" i="4"/>
  <c r="B5" i="2"/>
  <c r="E22" i="1"/>
  <c r="E23"/>
  <c r="E24"/>
  <c r="E25"/>
  <c r="E26"/>
  <c r="E27"/>
  <c r="E28"/>
  <c r="E21"/>
  <c r="H29"/>
  <c r="I29" s="1"/>
  <c r="G29"/>
  <c r="F29"/>
  <c r="D29"/>
  <c r="E29" s="1"/>
  <c r="C29"/>
  <c r="B29"/>
  <c r="M28"/>
  <c r="L28"/>
  <c r="I28"/>
  <c r="M27"/>
  <c r="L27"/>
  <c r="I27"/>
  <c r="M26"/>
  <c r="L26"/>
  <c r="I26"/>
  <c r="M25"/>
  <c r="L25"/>
  <c r="I25"/>
  <c r="M24"/>
  <c r="L24"/>
  <c r="I24"/>
  <c r="M23"/>
  <c r="L23"/>
  <c r="I23"/>
  <c r="M22"/>
  <c r="L22"/>
  <c r="I22"/>
  <c r="M21"/>
  <c r="M29" s="1"/>
  <c r="L21"/>
  <c r="L29" s="1"/>
  <c r="I21"/>
  <c r="I13"/>
  <c r="H13"/>
  <c r="G13"/>
  <c r="F13"/>
  <c r="E13"/>
  <c r="D13"/>
  <c r="C13"/>
  <c r="B13"/>
  <c r="M12"/>
  <c r="L12"/>
  <c r="I12"/>
  <c r="E12"/>
  <c r="M11"/>
  <c r="L11"/>
  <c r="I11"/>
  <c r="E11"/>
  <c r="M10"/>
  <c r="L10"/>
  <c r="I10"/>
  <c r="E10"/>
  <c r="M9"/>
  <c r="L9"/>
  <c r="I9"/>
  <c r="E9"/>
  <c r="M8"/>
  <c r="L8"/>
  <c r="I8"/>
  <c r="E8"/>
  <c r="M7"/>
  <c r="L7"/>
  <c r="I7"/>
  <c r="E7"/>
  <c r="M6"/>
  <c r="L6"/>
  <c r="I6"/>
  <c r="E6"/>
  <c r="M5"/>
  <c r="M13" s="1"/>
  <c r="L5"/>
  <c r="L13" s="1"/>
  <c r="I5"/>
  <c r="E5"/>
</calcChain>
</file>

<file path=xl/sharedStrings.xml><?xml version="1.0" encoding="utf-8"?>
<sst xmlns="http://schemas.openxmlformats.org/spreadsheetml/2006/main" count="122" uniqueCount="67">
  <si>
    <t>VZP</t>
  </si>
  <si>
    <t>Plnění v hospitalizaci</t>
  </si>
  <si>
    <t>DRG alfa</t>
  </si>
  <si>
    <t>Casemix</t>
  </si>
  <si>
    <t>Počet hospitalizací</t>
  </si>
  <si>
    <t>Optimum</t>
  </si>
  <si>
    <t>Rozdíly</t>
  </si>
  <si>
    <t>2013</t>
  </si>
  <si>
    <t>2014</t>
  </si>
  <si>
    <t>2015</t>
  </si>
  <si>
    <t>%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</si>
  <si>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</si>
  <si>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</si>
  <si>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</si>
  <si>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</si>
  <si>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</si>
  <si>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</si>
  <si>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</si>
  <si>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</si>
  <si>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</si>
  <si>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333- Cizinci</t>
  </si>
  <si>
    <t>Celkem</t>
  </si>
  <si>
    <t>výkonově</t>
  </si>
  <si>
    <t>paušál s podmínkou naplnění 99% bodů</t>
  </si>
  <si>
    <t>nedojednáno navýšení úhrady nikde</t>
  </si>
  <si>
    <t xml:space="preserve">refrencí ale rok 2013, proto se jeví jako vysoké překročení, </t>
  </si>
  <si>
    <t xml:space="preserve">porovnání k roku 2014 </t>
  </si>
  <si>
    <t xml:space="preserve">dohody o navýšení </t>
  </si>
  <si>
    <t>úhrada - skutečnost</t>
  </si>
  <si>
    <t>úhrada skutečnost</t>
  </si>
  <si>
    <t>VoZP</t>
  </si>
  <si>
    <t>úhrada</t>
  </si>
  <si>
    <t>dosud neuhrazeno</t>
  </si>
  <si>
    <t>v paušálu</t>
  </si>
  <si>
    <t>ČPZP</t>
  </si>
  <si>
    <t>robot dle dodatku</t>
  </si>
  <si>
    <t>stenty dle dodatku</t>
  </si>
  <si>
    <t>CL  dle dodatku</t>
  </si>
  <si>
    <t>ambulance skutečnost</t>
  </si>
  <si>
    <t xml:space="preserve">úhrada  </t>
  </si>
  <si>
    <t>TAVI dle dodatku</t>
  </si>
  <si>
    <t>navýšená úhrada</t>
  </si>
  <si>
    <t>TAVI úhrada dle dodatku</t>
  </si>
  <si>
    <t>skutečnost (nezohledněno)</t>
  </si>
  <si>
    <t>CL skuečnost</t>
  </si>
  <si>
    <t xml:space="preserve">dohoda </t>
  </si>
  <si>
    <t>KV/KS + stenty</t>
  </si>
  <si>
    <t>skutečnost výkonově</t>
  </si>
  <si>
    <t>roboti + TAVI</t>
  </si>
  <si>
    <t>KV/KS+stenty dle dodatku</t>
  </si>
  <si>
    <t>zohlednění za 6 TAVI</t>
  </si>
  <si>
    <t>Roboti + TAVI - v paušálu</t>
  </si>
  <si>
    <t>skutečnost (neuhrazeno)</t>
  </si>
  <si>
    <t>KV/KS skutečnost výkonově</t>
  </si>
  <si>
    <t>ZP MV ČR</t>
  </si>
  <si>
    <t>RBP,ZP</t>
  </si>
  <si>
    <t>zohlednění nárůstu péče</t>
  </si>
  <si>
    <t>zohlednění nákl.pac.</t>
  </si>
  <si>
    <t>CL limit</t>
  </si>
  <si>
    <t>KV limit</t>
  </si>
  <si>
    <t>smuvní paušál</t>
  </si>
  <si>
    <t>výsledná PÚ</t>
  </si>
  <si>
    <t>Výkonově</t>
  </si>
  <si>
    <t xml:space="preserve"> limit nenaplněn</t>
  </si>
  <si>
    <t>OZP</t>
  </si>
  <si>
    <t>Dojednána úhrada překročeného limitu na PET/CT</t>
  </si>
  <si>
    <t>170 tis. Kč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</si>
</sst>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12"/>
      <color indexed="17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/>
    <xf numFmtId="3" fontId="7" fillId="3" borderId="1" xfId="0" applyNumberFormat="1" applyFont="1" applyFill="1" applyBorder="1"/>
    <xf numFmtId="164" fontId="4" fillId="3" borderId="1" xfId="1" applyNumberFormat="1" applyFont="1" applyFill="1" applyBorder="1" applyAlignment="1">
      <alignment horizontal="right"/>
    </xf>
    <xf numFmtId="164" fontId="4" fillId="3" borderId="1" xfId="1" applyNumberFormat="1" applyFont="1" applyFill="1" applyBorder="1"/>
    <xf numFmtId="164" fontId="8" fillId="3" borderId="1" xfId="0" applyNumberFormat="1" applyFont="1" applyFill="1" applyBorder="1"/>
    <xf numFmtId="3" fontId="9" fillId="3" borderId="1" xfId="0" applyNumberFormat="1" applyFont="1" applyFill="1" applyBorder="1" applyAlignment="1">
      <alignment horizontal="center"/>
    </xf>
    <xf numFmtId="3" fontId="7" fillId="3" borderId="0" xfId="0" applyNumberFormat="1" applyFont="1" applyFill="1" applyBorder="1"/>
    <xf numFmtId="3" fontId="4" fillId="2" borderId="1" xfId="0" applyNumberFormat="1" applyFont="1" applyFill="1" applyBorder="1"/>
    <xf numFmtId="164" fontId="4" fillId="2" borderId="1" xfId="1" applyNumberFormat="1" applyFont="1" applyFill="1" applyBorder="1" applyAlignment="1">
      <alignment horizontal="right"/>
    </xf>
    <xf numFmtId="164" fontId="4" fillId="2" borderId="1" xfId="1" applyNumberFormat="1" applyFont="1" applyFill="1" applyBorder="1"/>
    <xf numFmtId="0" fontId="10" fillId="0" borderId="0" xfId="0" applyFont="1"/>
    <xf numFmtId="3" fontId="11" fillId="3" borderId="0" xfId="0" applyNumberFormat="1" applyFont="1" applyFill="1" applyBorder="1"/>
    <xf numFmtId="0" fontId="0" fillId="0" borderId="0" xfId="0" applyFont="1"/>
    <xf numFmtId="164" fontId="4" fillId="4" borderId="1" xfId="1" applyNumberFormat="1" applyFont="1" applyFill="1" applyBorder="1" applyAlignment="1">
      <alignment horizontal="right"/>
    </xf>
    <xf numFmtId="0" fontId="12" fillId="0" borderId="0" xfId="0" applyFont="1"/>
    <xf numFmtId="0" fontId="2" fillId="0" borderId="0" xfId="0" applyFont="1"/>
    <xf numFmtId="2" fontId="0" fillId="0" borderId="0" xfId="0" applyNumberFormat="1"/>
    <xf numFmtId="0" fontId="13" fillId="0" borderId="0" xfId="0" applyFont="1"/>
    <xf numFmtId="0" fontId="0" fillId="0" borderId="0" xfId="0" applyFill="1"/>
    <xf numFmtId="0" fontId="2" fillId="0" borderId="0" xfId="0" applyFont="1" applyFill="1"/>
  </cellXfs>
  <cellStyles count="2">
    <cellStyle name="normální" xfId="0" builtinId="0"/>
    <cellStyle name="procent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opLeftCell="A31" workbookViewId="0">
      <selection activeCell="I48" sqref="I48"/>
    </sheetView>
  </sheetViews>
  <sheetFormatPr defaultRowHeight="15"/>
  <cols>
    <col min="1" max="1" width="19.7109375" bestFit="1" customWidth="1"/>
  </cols>
  <sheetData>
    <row r="1" spans="1:13" ht="18.75">
      <c r="A1" s="23" t="s">
        <v>1</v>
      </c>
    </row>
    <row r="3" spans="1:13" ht="15.75">
      <c r="A3" s="1" t="s">
        <v>2</v>
      </c>
      <c r="B3" s="2" t="s">
        <v>3</v>
      </c>
      <c r="C3" s="2"/>
      <c r="D3" s="2"/>
      <c r="E3" s="2"/>
      <c r="F3" s="2" t="s">
        <v>4</v>
      </c>
      <c r="G3" s="2"/>
      <c r="H3" s="2"/>
      <c r="I3" s="2"/>
      <c r="J3" s="2" t="s">
        <v>5</v>
      </c>
      <c r="K3" s="2"/>
      <c r="L3" s="2" t="s">
        <v>6</v>
      </c>
      <c r="M3" s="2"/>
    </row>
    <row r="4" spans="1:13" ht="15.75">
      <c r="A4" s="1"/>
      <c r="B4" s="3" t="s">
        <v>7</v>
      </c>
      <c r="C4" s="3" t="s">
        <v>8</v>
      </c>
      <c r="D4" s="3" t="s">
        <v>9</v>
      </c>
      <c r="E4" s="4" t="s">
        <v>10</v>
      </c>
      <c r="F4" s="5" t="s">
        <v>7</v>
      </c>
      <c r="G4" s="5" t="s">
        <v>8</v>
      </c>
      <c r="H4" s="5" t="s">
        <v>9</v>
      </c>
      <c r="I4" s="4" t="s">
        <v>10</v>
      </c>
      <c r="J4" s="6" t="s">
        <v>11</v>
      </c>
      <c r="K4" s="6" t="s">
        <v>12</v>
      </c>
      <c r="L4" s="7" t="s">
        <v>11</v>
      </c>
      <c r="M4" s="8" t="s">
        <v>12</v>
      </c>
    </row>
    <row r="5" spans="1:13" ht="15.75">
      <c r="A5" s="9" t="s">
        <v>13</v>
      </c>
      <c r="B5" s="10">
        <v>29643.925999999999</v>
      </c>
      <c r="C5" s="10">
        <v>30973.338</v>
      </c>
      <c r="D5" s="10">
        <v>29568.62</v>
      </c>
      <c r="E5" s="11">
        <f>IF(OR(D5=0,B5=0),"",D5/B5)</f>
        <v>0.9974596482260818</v>
      </c>
      <c r="F5" s="10">
        <v>18370</v>
      </c>
      <c r="G5" s="10">
        <v>18702</v>
      </c>
      <c r="H5" s="10">
        <v>18372</v>
      </c>
      <c r="I5" s="12">
        <f>IF(OR(H5=0,F5=0),"",H5/F5)</f>
        <v>1.0001088731627654</v>
      </c>
      <c r="J5" s="13">
        <v>0.95699999999999996</v>
      </c>
      <c r="K5" s="13">
        <v>1</v>
      </c>
      <c r="L5" s="14">
        <f>D5-B5*J5</f>
        <v>1199.3828180000019</v>
      </c>
      <c r="M5" s="14">
        <f>H5-F5*K5</f>
        <v>2</v>
      </c>
    </row>
    <row r="6" spans="1:13" ht="15.75">
      <c r="A6" s="9" t="s">
        <v>14</v>
      </c>
      <c r="B6" s="10">
        <v>5949.2579999999998</v>
      </c>
      <c r="C6" s="10">
        <v>6496.1959999999999</v>
      </c>
      <c r="D6" s="10">
        <v>6920.1019999999999</v>
      </c>
      <c r="E6" s="11">
        <f t="shared" ref="E6:E12" si="0">IF(OR(D6=0,B6=0),"",D6/B6)</f>
        <v>1.1631874092533894</v>
      </c>
      <c r="F6" s="10">
        <v>4693</v>
      </c>
      <c r="G6" s="10">
        <v>5012</v>
      </c>
      <c r="H6" s="10">
        <v>5261</v>
      </c>
      <c r="I6" s="12">
        <f t="shared" ref="I6:I12" si="1">IF(OR(H6=0,F6=0),"",H6/F6)</f>
        <v>1.1210313232473896</v>
      </c>
      <c r="J6" s="13">
        <v>1.036</v>
      </c>
      <c r="K6" s="13">
        <v>1</v>
      </c>
      <c r="L6" s="14">
        <f t="shared" ref="L6:L11" si="2">D6-B6*J6</f>
        <v>756.67071200000009</v>
      </c>
      <c r="M6" s="14">
        <f t="shared" ref="M6:M11" si="3">H6-F6*K6</f>
        <v>568</v>
      </c>
    </row>
    <row r="7" spans="1:13" ht="15.75">
      <c r="A7" s="9" t="s">
        <v>15</v>
      </c>
      <c r="B7" s="10">
        <v>15839.434999999999</v>
      </c>
      <c r="C7" s="10">
        <v>17107.084999999999</v>
      </c>
      <c r="D7" s="10">
        <v>17953.922999999999</v>
      </c>
      <c r="E7" s="11">
        <f t="shared" si="0"/>
        <v>1.1334951657050898</v>
      </c>
      <c r="F7" s="10">
        <v>12796</v>
      </c>
      <c r="G7" s="10">
        <v>13642</v>
      </c>
      <c r="H7" s="10">
        <v>13525</v>
      </c>
      <c r="I7" s="12">
        <f t="shared" si="1"/>
        <v>1.0569709284151296</v>
      </c>
      <c r="J7" s="13">
        <v>1.0069999999999999</v>
      </c>
      <c r="K7" s="13">
        <v>1</v>
      </c>
      <c r="L7" s="14">
        <f t="shared" si="2"/>
        <v>2003.6119550000003</v>
      </c>
      <c r="M7" s="14">
        <f t="shared" si="3"/>
        <v>729</v>
      </c>
    </row>
    <row r="8" spans="1:13" ht="15.75">
      <c r="A8" s="9" t="s">
        <v>16</v>
      </c>
      <c r="B8" s="10">
        <v>2084.5010000000002</v>
      </c>
      <c r="C8" s="10">
        <v>2377.0830000000001</v>
      </c>
      <c r="D8" s="10">
        <v>2540.663</v>
      </c>
      <c r="E8" s="11">
        <f t="shared" si="0"/>
        <v>1.2188351072990609</v>
      </c>
      <c r="F8" s="10">
        <v>1436</v>
      </c>
      <c r="G8" s="10">
        <v>1623</v>
      </c>
      <c r="H8" s="10">
        <v>1746</v>
      </c>
      <c r="I8" s="12">
        <f t="shared" si="1"/>
        <v>1.2158774373259054</v>
      </c>
      <c r="J8" s="13">
        <v>1.1659999999999999</v>
      </c>
      <c r="K8" s="13">
        <v>1</v>
      </c>
      <c r="L8" s="14">
        <f t="shared" si="2"/>
        <v>110.13483399999996</v>
      </c>
      <c r="M8" s="14">
        <f t="shared" si="3"/>
        <v>310</v>
      </c>
    </row>
    <row r="9" spans="1:13" ht="15.75">
      <c r="A9" s="9" t="s">
        <v>17</v>
      </c>
      <c r="B9" s="10">
        <v>17.216000000000001</v>
      </c>
      <c r="C9" s="10">
        <v>41.277000000000001</v>
      </c>
      <c r="D9" s="10">
        <v>30.393999999999998</v>
      </c>
      <c r="E9" s="11">
        <f t="shared" si="0"/>
        <v>1.7654507434944235</v>
      </c>
      <c r="F9" s="10">
        <v>12</v>
      </c>
      <c r="G9" s="10">
        <v>13</v>
      </c>
      <c r="H9" s="10">
        <v>13</v>
      </c>
      <c r="I9" s="12">
        <f t="shared" si="1"/>
        <v>1.0833333333333333</v>
      </c>
      <c r="J9" s="13">
        <v>1</v>
      </c>
      <c r="K9" s="13">
        <v>1</v>
      </c>
      <c r="L9" s="14">
        <f t="shared" si="2"/>
        <v>13.177999999999997</v>
      </c>
      <c r="M9" s="14">
        <f t="shared" si="3"/>
        <v>1</v>
      </c>
    </row>
    <row r="10" spans="1:13" ht="15.75">
      <c r="A10" s="9" t="s">
        <v>18</v>
      </c>
      <c r="B10" s="10">
        <v>7219.7219999999998</v>
      </c>
      <c r="C10" s="10">
        <v>8067.9459999999999</v>
      </c>
      <c r="D10" s="10">
        <v>8041.1959999999999</v>
      </c>
      <c r="E10" s="11">
        <f t="shared" si="0"/>
        <v>1.1137819434044691</v>
      </c>
      <c r="F10" s="10">
        <v>5386</v>
      </c>
      <c r="G10" s="10">
        <v>5939</v>
      </c>
      <c r="H10" s="10">
        <v>5842</v>
      </c>
      <c r="I10" s="12">
        <f t="shared" si="1"/>
        <v>1.0846639435573711</v>
      </c>
      <c r="J10" s="13">
        <v>1.026</v>
      </c>
      <c r="K10" s="13">
        <v>1</v>
      </c>
      <c r="L10" s="14">
        <f t="shared" si="2"/>
        <v>633.7612280000003</v>
      </c>
      <c r="M10" s="14">
        <f t="shared" si="3"/>
        <v>456</v>
      </c>
    </row>
    <row r="11" spans="1:13" ht="15.75">
      <c r="A11" s="9" t="s">
        <v>19</v>
      </c>
      <c r="B11" s="10">
        <v>2074.4259999999999</v>
      </c>
      <c r="C11" s="10">
        <v>2108.7249999999999</v>
      </c>
      <c r="D11" s="10">
        <v>2325.3780000000002</v>
      </c>
      <c r="E11" s="11">
        <f t="shared" si="0"/>
        <v>1.1209741875583898</v>
      </c>
      <c r="F11" s="10">
        <v>1083</v>
      </c>
      <c r="G11" s="10">
        <v>1165</v>
      </c>
      <c r="H11" s="10">
        <v>1293</v>
      </c>
      <c r="I11" s="12">
        <f t="shared" si="1"/>
        <v>1.1939058171745152</v>
      </c>
      <c r="J11" s="13">
        <v>1.0569999999999999</v>
      </c>
      <c r="K11" s="13">
        <v>1</v>
      </c>
      <c r="L11" s="14">
        <f t="shared" si="2"/>
        <v>132.70971800000052</v>
      </c>
      <c r="M11" s="14">
        <f t="shared" si="3"/>
        <v>210</v>
      </c>
    </row>
    <row r="12" spans="1:13" ht="15.75">
      <c r="A12" s="9" t="s">
        <v>20</v>
      </c>
      <c r="B12" s="10">
        <v>279.64600000000002</v>
      </c>
      <c r="C12" s="10">
        <v>416.95699999999999</v>
      </c>
      <c r="D12" s="10">
        <v>426.892</v>
      </c>
      <c r="E12" s="11">
        <f t="shared" si="0"/>
        <v>1.5265442738319159</v>
      </c>
      <c r="F12" s="10">
        <v>226</v>
      </c>
      <c r="G12" s="10">
        <v>259</v>
      </c>
      <c r="H12" s="10">
        <v>270</v>
      </c>
      <c r="I12" s="12">
        <f t="shared" si="1"/>
        <v>1.1946902654867257</v>
      </c>
      <c r="J12" s="15"/>
      <c r="K12" s="15"/>
      <c r="L12" s="14">
        <f>D12-B12*J12</f>
        <v>426.892</v>
      </c>
      <c r="M12" s="14">
        <f>H12-F12*K12</f>
        <v>270</v>
      </c>
    </row>
    <row r="13" spans="1:13" ht="15.75">
      <c r="A13" s="16" t="s">
        <v>21</v>
      </c>
      <c r="B13" s="16">
        <f>SUM(B5:B12)</f>
        <v>63108.13</v>
      </c>
      <c r="C13" s="16">
        <f>SUM(C5:C12)</f>
        <v>67588.607000000004</v>
      </c>
      <c r="D13" s="16">
        <f>SUM(D5:D12)</f>
        <v>67807.168000000005</v>
      </c>
      <c r="E13" s="17">
        <f>IF(OR(D13=0,B13=0),0,D13/B13)</f>
        <v>1.0744601052194069</v>
      </c>
      <c r="F13" s="16">
        <f>SUM(F5:F12)</f>
        <v>44002</v>
      </c>
      <c r="G13" s="16">
        <f>SUM(G5:G12)</f>
        <v>46355</v>
      </c>
      <c r="H13" s="16">
        <f>SUM(H5:H12)</f>
        <v>46322</v>
      </c>
      <c r="I13" s="18">
        <f>IF(OR(H13=0,F13=0),0,H13/F13)</f>
        <v>1.0527248761419936</v>
      </c>
      <c r="J13" s="18">
        <v>1</v>
      </c>
      <c r="K13" s="18">
        <v>1</v>
      </c>
      <c r="L13" s="7">
        <f>SUM(L5:L12)</f>
        <v>5276.3412650000027</v>
      </c>
      <c r="M13" s="7">
        <f>SUM(M5:M12)</f>
        <v>2546</v>
      </c>
    </row>
    <row r="15" spans="1:13">
      <c r="A15" s="20" t="s">
        <v>24</v>
      </c>
      <c r="B15" s="19"/>
      <c r="C15" s="19"/>
      <c r="D15" s="19"/>
      <c r="E15" s="19"/>
      <c r="F15" s="19"/>
      <c r="G15" s="19"/>
      <c r="H15" s="19"/>
    </row>
    <row r="16" spans="1:13">
      <c r="A16" s="20" t="s">
        <v>25</v>
      </c>
      <c r="B16" s="19"/>
      <c r="C16" s="19"/>
      <c r="D16" s="19"/>
      <c r="E16" s="19"/>
      <c r="F16" s="19"/>
      <c r="G16" s="19"/>
      <c r="H16" s="19"/>
    </row>
    <row r="17" spans="1:14">
      <c r="A17" s="24" t="s">
        <v>26</v>
      </c>
      <c r="B17" s="21"/>
      <c r="C17" s="21"/>
      <c r="D17" s="21"/>
      <c r="E17" s="21"/>
      <c r="F17" s="21"/>
      <c r="G17" s="21"/>
    </row>
    <row r="19" spans="1:14" ht="15.75">
      <c r="A19" s="1" t="s">
        <v>2</v>
      </c>
      <c r="B19" s="2" t="s">
        <v>3</v>
      </c>
      <c r="C19" s="2"/>
      <c r="D19" s="2"/>
      <c r="E19" s="2"/>
      <c r="F19" s="2" t="s">
        <v>4</v>
      </c>
      <c r="G19" s="2"/>
      <c r="H19" s="2"/>
      <c r="I19" s="2"/>
      <c r="J19" s="2" t="s">
        <v>5</v>
      </c>
      <c r="K19" s="2"/>
      <c r="L19" s="2" t="s">
        <v>6</v>
      </c>
      <c r="M19" s="2"/>
    </row>
    <row r="20" spans="1:14" ht="15.75">
      <c r="A20" s="1"/>
      <c r="B20" s="3" t="s">
        <v>7</v>
      </c>
      <c r="C20" s="3" t="s">
        <v>8</v>
      </c>
      <c r="D20" s="3" t="s">
        <v>9</v>
      </c>
      <c r="E20" s="4" t="s">
        <v>10</v>
      </c>
      <c r="F20" s="5" t="s">
        <v>7</v>
      </c>
      <c r="G20" s="5" t="s">
        <v>8</v>
      </c>
      <c r="H20" s="5" t="s">
        <v>9</v>
      </c>
      <c r="I20" s="4" t="s">
        <v>10</v>
      </c>
      <c r="J20" s="6" t="s">
        <v>11</v>
      </c>
      <c r="K20" s="6" t="s">
        <v>12</v>
      </c>
      <c r="L20" s="7" t="s">
        <v>11</v>
      </c>
      <c r="M20" s="8" t="s">
        <v>12</v>
      </c>
    </row>
    <row r="21" spans="1:14" ht="15.75">
      <c r="A21" s="9" t="s">
        <v>13</v>
      </c>
      <c r="B21" s="10">
        <v>29643.925999999999</v>
      </c>
      <c r="C21" s="10">
        <v>30973.338</v>
      </c>
      <c r="D21" s="10">
        <v>29568.62</v>
      </c>
      <c r="E21" s="11">
        <f>IF(OR(D21=0,B21=0),"",D21/C21)</f>
        <v>0.95464751006171822</v>
      </c>
      <c r="F21" s="10">
        <v>18370</v>
      </c>
      <c r="G21" s="10">
        <v>18702</v>
      </c>
      <c r="H21" s="10">
        <v>18372</v>
      </c>
      <c r="I21" s="12">
        <f>IF(OR(H21=0,F21=0),"",H21/F21)</f>
        <v>1.0001088731627654</v>
      </c>
      <c r="J21" s="13">
        <v>0.95699999999999996</v>
      </c>
      <c r="K21" s="13">
        <v>1</v>
      </c>
      <c r="L21" s="14">
        <f>D21-B21*J21</f>
        <v>1199.3828180000019</v>
      </c>
      <c r="M21" s="14">
        <f>H21-F21*K21</f>
        <v>2</v>
      </c>
    </row>
    <row r="22" spans="1:14" ht="15.75">
      <c r="A22" s="9" t="s">
        <v>14</v>
      </c>
      <c r="B22" s="10">
        <v>5949.2579999999998</v>
      </c>
      <c r="C22" s="10">
        <v>6496.1959999999999</v>
      </c>
      <c r="D22" s="10">
        <v>6920.1019999999999</v>
      </c>
      <c r="E22" s="11">
        <f t="shared" ref="E22:E28" si="4">IF(OR(D22=0,B22=0),"",D22/C22)</f>
        <v>1.0652544966315671</v>
      </c>
      <c r="F22" s="10">
        <v>4693</v>
      </c>
      <c r="G22" s="10">
        <v>5012</v>
      </c>
      <c r="H22" s="10">
        <v>5261</v>
      </c>
      <c r="I22" s="12">
        <f t="shared" ref="I22:I28" si="5">IF(OR(H22=0,F22=0),"",H22/F22)</f>
        <v>1.1210313232473896</v>
      </c>
      <c r="J22" s="13">
        <v>1.036</v>
      </c>
      <c r="K22" s="13">
        <v>1</v>
      </c>
      <c r="L22" s="14">
        <f t="shared" ref="L22:L27" si="6">D22-B22*J22</f>
        <v>756.67071200000009</v>
      </c>
      <c r="M22" s="14">
        <f t="shared" ref="M22:M27" si="7">H22-F22*K22</f>
        <v>568</v>
      </c>
    </row>
    <row r="23" spans="1:14" ht="15.75">
      <c r="A23" s="9" t="s">
        <v>15</v>
      </c>
      <c r="B23" s="10">
        <v>15839.434999999999</v>
      </c>
      <c r="C23" s="10">
        <v>17107.084999999999</v>
      </c>
      <c r="D23" s="10">
        <v>17953.922999999999</v>
      </c>
      <c r="E23" s="11">
        <f t="shared" si="4"/>
        <v>1.0495021799447422</v>
      </c>
      <c r="F23" s="10">
        <v>12796</v>
      </c>
      <c r="G23" s="10">
        <v>13642</v>
      </c>
      <c r="H23" s="10">
        <v>13525</v>
      </c>
      <c r="I23" s="12">
        <f t="shared" si="5"/>
        <v>1.0569709284151296</v>
      </c>
      <c r="J23" s="13">
        <v>1.0069999999999999</v>
      </c>
      <c r="K23" s="13">
        <v>1</v>
      </c>
      <c r="L23" s="14">
        <f t="shared" si="6"/>
        <v>2003.6119550000003</v>
      </c>
      <c r="M23" s="14">
        <f t="shared" si="7"/>
        <v>729</v>
      </c>
    </row>
    <row r="24" spans="1:14" ht="15.75">
      <c r="A24" s="9" t="s">
        <v>16</v>
      </c>
      <c r="B24" s="10">
        <v>2084.5010000000002</v>
      </c>
      <c r="C24" s="10">
        <v>2377.0830000000001</v>
      </c>
      <c r="D24" s="10">
        <v>2540.663</v>
      </c>
      <c r="E24" s="11">
        <f t="shared" si="4"/>
        <v>1.0688154347155736</v>
      </c>
      <c r="F24" s="10">
        <v>1436</v>
      </c>
      <c r="G24" s="10">
        <v>1623</v>
      </c>
      <c r="H24" s="10">
        <v>1746</v>
      </c>
      <c r="I24" s="12">
        <f t="shared" si="5"/>
        <v>1.2158774373259054</v>
      </c>
      <c r="J24" s="13">
        <v>1.1659999999999999</v>
      </c>
      <c r="K24" s="13">
        <v>1</v>
      </c>
      <c r="L24" s="14">
        <f t="shared" si="6"/>
        <v>110.13483399999996</v>
      </c>
      <c r="M24" s="14">
        <f t="shared" si="7"/>
        <v>310</v>
      </c>
      <c r="N24" t="s">
        <v>22</v>
      </c>
    </row>
    <row r="25" spans="1:14" ht="15.75">
      <c r="A25" s="9" t="s">
        <v>17</v>
      </c>
      <c r="B25" s="10">
        <v>17.216000000000001</v>
      </c>
      <c r="C25" s="10">
        <v>41.277000000000001</v>
      </c>
      <c r="D25" s="10">
        <v>30.393999999999998</v>
      </c>
      <c r="E25" s="11">
        <f t="shared" si="4"/>
        <v>0.73634227293650212</v>
      </c>
      <c r="F25" s="10">
        <v>12</v>
      </c>
      <c r="G25" s="10">
        <v>13</v>
      </c>
      <c r="H25" s="10">
        <v>13</v>
      </c>
      <c r="I25" s="12">
        <f t="shared" si="5"/>
        <v>1.0833333333333333</v>
      </c>
      <c r="J25" s="13">
        <v>1</v>
      </c>
      <c r="K25" s="13">
        <v>1</v>
      </c>
      <c r="L25" s="14">
        <f t="shared" si="6"/>
        <v>13.177999999999997</v>
      </c>
      <c r="M25" s="14">
        <f t="shared" si="7"/>
        <v>1</v>
      </c>
    </row>
    <row r="26" spans="1:14" ht="15.75">
      <c r="A26" s="9" t="s">
        <v>18</v>
      </c>
      <c r="B26" s="10">
        <v>7219.7219999999998</v>
      </c>
      <c r="C26" s="10">
        <v>8067.9459999999999</v>
      </c>
      <c r="D26" s="10">
        <v>8041.1959999999999</v>
      </c>
      <c r="E26" s="11">
        <f t="shared" si="4"/>
        <v>0.99668441013363251</v>
      </c>
      <c r="F26" s="10">
        <v>5386</v>
      </c>
      <c r="G26" s="10">
        <v>5939</v>
      </c>
      <c r="H26" s="10">
        <v>5842</v>
      </c>
      <c r="I26" s="12">
        <f t="shared" si="5"/>
        <v>1.0846639435573711</v>
      </c>
      <c r="J26" s="13">
        <v>1.026</v>
      </c>
      <c r="K26" s="13">
        <v>1</v>
      </c>
      <c r="L26" s="14">
        <f t="shared" si="6"/>
        <v>633.7612280000003</v>
      </c>
      <c r="M26" s="14">
        <f t="shared" si="7"/>
        <v>456</v>
      </c>
    </row>
    <row r="27" spans="1:14" ht="15.75">
      <c r="A27" s="9" t="s">
        <v>19</v>
      </c>
      <c r="B27" s="10">
        <v>2074.4259999999999</v>
      </c>
      <c r="C27" s="10">
        <v>2108.7249999999999</v>
      </c>
      <c r="D27" s="10">
        <v>2325.3780000000002</v>
      </c>
      <c r="E27" s="11">
        <f t="shared" si="4"/>
        <v>1.1027412298900996</v>
      </c>
      <c r="F27" s="10">
        <v>1083</v>
      </c>
      <c r="G27" s="10">
        <v>1165</v>
      </c>
      <c r="H27" s="10">
        <v>1293</v>
      </c>
      <c r="I27" s="12">
        <f t="shared" si="5"/>
        <v>1.1939058171745152</v>
      </c>
      <c r="J27" s="13">
        <v>1.0569999999999999</v>
      </c>
      <c r="K27" s="13">
        <v>1</v>
      </c>
      <c r="L27" s="14">
        <f t="shared" si="6"/>
        <v>132.70971800000052</v>
      </c>
      <c r="M27" s="14">
        <f t="shared" si="7"/>
        <v>210</v>
      </c>
      <c r="N27" t="s">
        <v>23</v>
      </c>
    </row>
    <row r="28" spans="1:14" ht="15.75">
      <c r="A28" s="9" t="s">
        <v>20</v>
      </c>
      <c r="B28" s="10">
        <v>279.64600000000002</v>
      </c>
      <c r="C28" s="10">
        <v>416.95699999999999</v>
      </c>
      <c r="D28" s="10">
        <v>426.892</v>
      </c>
      <c r="E28" s="11">
        <f t="shared" si="4"/>
        <v>1.0238273970697218</v>
      </c>
      <c r="F28" s="10">
        <v>226</v>
      </c>
      <c r="G28" s="10">
        <v>259</v>
      </c>
      <c r="H28" s="10">
        <v>270</v>
      </c>
      <c r="I28" s="12">
        <f t="shared" si="5"/>
        <v>1.1946902654867257</v>
      </c>
      <c r="J28" s="15"/>
      <c r="K28" s="15"/>
      <c r="L28" s="14">
        <f>D28-B28*J28</f>
        <v>426.892</v>
      </c>
      <c r="M28" s="14">
        <f>H28-F28*K28</f>
        <v>270</v>
      </c>
    </row>
    <row r="29" spans="1:14" ht="15.75">
      <c r="A29" s="16" t="s">
        <v>21</v>
      </c>
      <c r="B29" s="16">
        <f>SUM(B21:B28)</f>
        <v>63108.13</v>
      </c>
      <c r="C29" s="16">
        <f>SUM(C21:C28)</f>
        <v>67588.607000000004</v>
      </c>
      <c r="D29" s="16">
        <f>SUM(D21:D28)</f>
        <v>67807.168000000005</v>
      </c>
      <c r="E29" s="22">
        <f>IF(OR(D29=0,B29=0),"",D29/C29)</f>
        <v>1.0032336958801356</v>
      </c>
      <c r="F29" s="16">
        <f>SUM(F21:F28)</f>
        <v>44002</v>
      </c>
      <c r="G29" s="16">
        <f>SUM(G21:G28)</f>
        <v>46355</v>
      </c>
      <c r="H29" s="16">
        <f>SUM(H21:H28)</f>
        <v>46322</v>
      </c>
      <c r="I29" s="18">
        <f>IF(OR(H29=0,F29=0),0,H29/F29)</f>
        <v>1.0527248761419936</v>
      </c>
      <c r="J29" s="18">
        <v>1</v>
      </c>
      <c r="K29" s="18">
        <v>1</v>
      </c>
      <c r="L29" s="7">
        <f>SUM(L21:L28)</f>
        <v>5276.3412650000027</v>
      </c>
      <c r="M29" s="7">
        <f>SUM(M21:M28)</f>
        <v>2546</v>
      </c>
    </row>
  </sheetData>
  <mergeCells count="10">
    <mergeCell ref="A3:A4"/>
    <mergeCell ref="B3:E3"/>
    <mergeCell ref="F3:I3"/>
    <mergeCell ref="J3:K3"/>
    <mergeCell ref="L3:M3"/>
    <mergeCell ref="A19:A20"/>
    <mergeCell ref="B19:E19"/>
    <mergeCell ref="F19:I19"/>
    <mergeCell ref="J19:K19"/>
    <mergeCell ref="L19:M19"/>
  </mergeCells>
  <conditionalFormatting sqref="L5:M12 L21:M28">
    <cfRule type="cellIs" dxfId="2" priority="6" stopIfTrue="1" operator="lessThan">
      <formula>0</formula>
    </cfRule>
  </conditionalFormatting>
  <conditionalFormatting sqref="L13:M13 L29:M29">
    <cfRule type="cellIs" dxfId="1" priority="5" stopIfTrue="1" operator="lessThan">
      <formula>0</formula>
    </cfRule>
  </conditionalFormatting>
  <conditionalFormatting sqref="M4 M20">
    <cfRule type="cellIs" dxfId="0" priority="4" stopIfTrue="1" operator="lessThan">
      <formula>1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F9" sqref="F9"/>
    </sheetView>
  </sheetViews>
  <sheetFormatPr defaultRowHeight="15"/>
  <cols>
    <col min="1" max="1" width="34.140625" customWidth="1"/>
    <col min="2" max="2" width="9.140625" style="27"/>
  </cols>
  <sheetData>
    <row r="1" spans="1:2">
      <c r="A1" s="24" t="s">
        <v>0</v>
      </c>
    </row>
    <row r="2" spans="1:2">
      <c r="A2" s="24" t="s">
        <v>38</v>
      </c>
      <c r="B2" s="27">
        <v>437</v>
      </c>
    </row>
    <row r="3" spans="1:2">
      <c r="A3" t="s">
        <v>39</v>
      </c>
      <c r="B3" s="27">
        <v>432</v>
      </c>
    </row>
    <row r="4" spans="1:2">
      <c r="A4" t="s">
        <v>27</v>
      </c>
      <c r="B4" s="28">
        <v>3.4</v>
      </c>
    </row>
    <row r="5" spans="1:2">
      <c r="A5" t="s">
        <v>41</v>
      </c>
      <c r="B5" s="27">
        <f>SUM(B3:B4)</f>
        <v>435.4</v>
      </c>
    </row>
    <row r="6" spans="1:2">
      <c r="B6" s="28">
        <f>B5-B2</f>
        <v>-1.6000000000000227</v>
      </c>
    </row>
    <row r="8" spans="1:2">
      <c r="A8" s="24" t="s">
        <v>37</v>
      </c>
      <c r="B8" s="27">
        <v>354</v>
      </c>
    </row>
    <row r="9" spans="1:2">
      <c r="A9" t="s">
        <v>28</v>
      </c>
      <c r="B9" s="27">
        <v>363</v>
      </c>
    </row>
    <row r="10" spans="1:2">
      <c r="B10" s="28">
        <f>B9-B8</f>
        <v>9</v>
      </c>
    </row>
    <row r="11" spans="1:2">
      <c r="B11" s="28"/>
    </row>
    <row r="12" spans="1:2">
      <c r="A12" s="24" t="s">
        <v>35</v>
      </c>
      <c r="B12" s="27">
        <v>14.4</v>
      </c>
    </row>
    <row r="13" spans="1:2">
      <c r="A13" t="s">
        <v>29</v>
      </c>
      <c r="B13" s="27">
        <v>16</v>
      </c>
    </row>
    <row r="14" spans="1:2">
      <c r="B14" s="28">
        <f>B13-B12</f>
        <v>1.5999999999999996</v>
      </c>
    </row>
    <row r="16" spans="1:2">
      <c r="A16" s="24" t="s">
        <v>53</v>
      </c>
      <c r="B16" s="27">
        <v>81</v>
      </c>
    </row>
    <row r="17" spans="1:7">
      <c r="A17" t="s">
        <v>43</v>
      </c>
      <c r="B17" s="27">
        <v>86.6</v>
      </c>
    </row>
    <row r="18" spans="1:7">
      <c r="B18" s="28">
        <f>B16-B17</f>
        <v>-5.5999999999999943</v>
      </c>
    </row>
    <row r="20" spans="1:7">
      <c r="A20" s="24" t="s">
        <v>36</v>
      </c>
      <c r="B20" s="27">
        <v>31</v>
      </c>
      <c r="G20" s="25"/>
    </row>
    <row r="21" spans="1:7">
      <c r="A21" t="s">
        <v>29</v>
      </c>
      <c r="B21" s="27">
        <v>30</v>
      </c>
    </row>
    <row r="23" spans="1:7">
      <c r="A23" s="24" t="s">
        <v>42</v>
      </c>
      <c r="B23" s="27">
        <v>11</v>
      </c>
    </row>
    <row r="24" spans="1:7">
      <c r="A24" t="s">
        <v>43</v>
      </c>
      <c r="B24" s="27">
        <v>11.6</v>
      </c>
    </row>
    <row r="25" spans="1:7">
      <c r="B25" s="28">
        <f>B23-B24</f>
        <v>-0.59999999999999964</v>
      </c>
    </row>
    <row r="26" spans="1:7">
      <c r="A26" s="2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4" sqref="B4"/>
    </sheetView>
  </sheetViews>
  <sheetFormatPr defaultRowHeight="15"/>
  <cols>
    <col min="1" max="1" width="21" bestFit="1" customWidth="1"/>
  </cols>
  <sheetData>
    <row r="1" spans="1:5">
      <c r="A1" s="24" t="s">
        <v>30</v>
      </c>
    </row>
    <row r="2" spans="1:5">
      <c r="A2" s="24" t="s">
        <v>38</v>
      </c>
      <c r="B2">
        <v>123</v>
      </c>
    </row>
    <row r="3" spans="1:5">
      <c r="A3" t="s">
        <v>39</v>
      </c>
      <c r="B3">
        <v>119</v>
      </c>
    </row>
    <row r="4" spans="1:5">
      <c r="B4" s="24">
        <f>B3-B2</f>
        <v>-4</v>
      </c>
    </row>
    <row r="5" spans="1:5">
      <c r="A5" s="24" t="s">
        <v>44</v>
      </c>
      <c r="B5">
        <v>71.5</v>
      </c>
    </row>
    <row r="6" spans="1:5">
      <c r="A6" t="s">
        <v>31</v>
      </c>
      <c r="B6">
        <v>62</v>
      </c>
    </row>
    <row r="7" spans="1:5">
      <c r="A7" t="s">
        <v>45</v>
      </c>
      <c r="B7">
        <v>9.5</v>
      </c>
      <c r="C7" s="26" t="s">
        <v>32</v>
      </c>
      <c r="D7" s="26"/>
      <c r="E7" s="26"/>
    </row>
    <row r="8" spans="1:5">
      <c r="C8" s="26"/>
      <c r="D8" s="26"/>
      <c r="E8" s="26"/>
    </row>
    <row r="9" spans="1:5">
      <c r="A9" s="24" t="s">
        <v>46</v>
      </c>
      <c r="B9">
        <v>18.2</v>
      </c>
      <c r="C9" s="26" t="s">
        <v>47</v>
      </c>
      <c r="D9" s="26"/>
      <c r="E9" s="26"/>
    </row>
    <row r="10" spans="1:5">
      <c r="A10" t="s">
        <v>31</v>
      </c>
      <c r="B10">
        <v>29</v>
      </c>
    </row>
    <row r="12" spans="1:5">
      <c r="A12" s="24" t="s">
        <v>48</v>
      </c>
      <c r="B12" t="s">
        <v>33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I23" sqref="I23"/>
    </sheetView>
  </sheetViews>
  <sheetFormatPr defaultRowHeight="15"/>
  <sheetData>
    <row r="1" spans="1:6">
      <c r="A1" s="24" t="s">
        <v>34</v>
      </c>
    </row>
    <row r="2" spans="1:6">
      <c r="A2" s="24" t="s">
        <v>38</v>
      </c>
      <c r="D2">
        <v>297</v>
      </c>
    </row>
    <row r="3" spans="1:6">
      <c r="A3" t="s">
        <v>39</v>
      </c>
      <c r="D3">
        <v>296</v>
      </c>
    </row>
    <row r="4" spans="1:6">
      <c r="D4" s="24">
        <f>D3-D2</f>
        <v>-1</v>
      </c>
    </row>
    <row r="5" spans="1:6">
      <c r="D5" s="24"/>
    </row>
    <row r="6" spans="1:6">
      <c r="A6" s="24" t="s">
        <v>37</v>
      </c>
      <c r="D6">
        <v>187</v>
      </c>
    </row>
    <row r="7" spans="1:6">
      <c r="A7" t="s">
        <v>28</v>
      </c>
      <c r="D7">
        <v>238</v>
      </c>
    </row>
    <row r="8" spans="1:6">
      <c r="D8" s="24">
        <f>D7-D6</f>
        <v>51</v>
      </c>
    </row>
    <row r="9" spans="1:6">
      <c r="D9" s="24"/>
    </row>
    <row r="10" spans="1:6">
      <c r="A10" s="24" t="s">
        <v>49</v>
      </c>
      <c r="D10">
        <v>29.4</v>
      </c>
    </row>
    <row r="11" spans="1:6">
      <c r="A11" t="s">
        <v>29</v>
      </c>
      <c r="D11">
        <f>29.4+11.7</f>
        <v>41.099999999999994</v>
      </c>
    </row>
    <row r="12" spans="1:6">
      <c r="D12" s="24">
        <f>D11-D10</f>
        <v>11.699999999999996</v>
      </c>
    </row>
    <row r="13" spans="1:6">
      <c r="D13" s="24"/>
    </row>
    <row r="14" spans="1:6">
      <c r="A14" s="24" t="s">
        <v>51</v>
      </c>
      <c r="D14">
        <v>0.9</v>
      </c>
      <c r="E14" s="26" t="s">
        <v>50</v>
      </c>
      <c r="F14" s="2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K14" sqref="K14"/>
    </sheetView>
  </sheetViews>
  <sheetFormatPr defaultRowHeight="15"/>
  <cols>
    <col min="1" max="1" width="25.85546875" bestFit="1" customWidth="1"/>
  </cols>
  <sheetData>
    <row r="1" spans="1:2">
      <c r="A1" s="24" t="s">
        <v>54</v>
      </c>
    </row>
    <row r="2" spans="1:2">
      <c r="A2" s="24" t="s">
        <v>38</v>
      </c>
      <c r="B2">
        <v>149</v>
      </c>
    </row>
    <row r="3" spans="1:2">
      <c r="A3" t="s">
        <v>39</v>
      </c>
      <c r="B3">
        <v>136</v>
      </c>
    </row>
    <row r="4" spans="1:2">
      <c r="A4" t="s">
        <v>27</v>
      </c>
      <c r="B4">
        <v>3.1</v>
      </c>
    </row>
    <row r="5" spans="1:2">
      <c r="A5" t="s">
        <v>41</v>
      </c>
      <c r="B5">
        <f>SUM(B3:B4)</f>
        <v>139.1</v>
      </c>
    </row>
    <row r="6" spans="1:2">
      <c r="B6" s="24">
        <f>B5-B2</f>
        <v>-9.9000000000000057</v>
      </c>
    </row>
    <row r="7" spans="1:2">
      <c r="B7" s="24"/>
    </row>
    <row r="8" spans="1:2">
      <c r="A8" s="24" t="s">
        <v>37</v>
      </c>
      <c r="B8">
        <v>90</v>
      </c>
    </row>
    <row r="9" spans="1:2">
      <c r="A9" t="s">
        <v>52</v>
      </c>
      <c r="B9">
        <v>95</v>
      </c>
    </row>
    <row r="10" spans="1:2">
      <c r="B10" s="24">
        <f>B8-B9</f>
        <v>-5</v>
      </c>
    </row>
    <row r="11" spans="1:2">
      <c r="B11" s="24"/>
    </row>
    <row r="12" spans="1:2">
      <c r="A12" s="24" t="s">
        <v>35</v>
      </c>
      <c r="B12">
        <v>2.5</v>
      </c>
    </row>
    <row r="13" spans="1:2">
      <c r="A13" t="s">
        <v>29</v>
      </c>
      <c r="B13">
        <v>2.2999999999999998</v>
      </c>
    </row>
    <row r="15" spans="1:2">
      <c r="A15" s="24" t="s">
        <v>40</v>
      </c>
      <c r="B15">
        <v>2.5</v>
      </c>
    </row>
    <row r="16" spans="1:2">
      <c r="A16" t="s">
        <v>52</v>
      </c>
      <c r="B16">
        <v>3</v>
      </c>
    </row>
    <row r="17" spans="1:4">
      <c r="B17" s="24">
        <f>B15-B16</f>
        <v>-0.5</v>
      </c>
    </row>
    <row r="19" spans="1:4">
      <c r="A19" s="24" t="s">
        <v>46</v>
      </c>
      <c r="B19">
        <v>21</v>
      </c>
      <c r="C19" s="26" t="s">
        <v>47</v>
      </c>
      <c r="D19" s="26"/>
    </row>
    <row r="20" spans="1:4">
      <c r="A20" t="s">
        <v>31</v>
      </c>
      <c r="B20">
        <v>16.7</v>
      </c>
    </row>
    <row r="21" spans="1:4" ht="15.75" customHeight="1">
      <c r="B21" s="24">
        <f>B20-B19</f>
        <v>-4.3000000000000007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C14" sqref="C14"/>
    </sheetView>
  </sheetViews>
  <sheetFormatPr defaultRowHeight="15"/>
  <cols>
    <col min="2" max="2" width="13.42578125" customWidth="1"/>
  </cols>
  <sheetData>
    <row r="1" spans="1:3">
      <c r="A1" s="24" t="s">
        <v>55</v>
      </c>
    </row>
    <row r="2" spans="1:3">
      <c r="A2" t="s">
        <v>60</v>
      </c>
      <c r="C2">
        <v>117</v>
      </c>
    </row>
    <row r="3" spans="1:3">
      <c r="A3" t="s">
        <v>56</v>
      </c>
      <c r="C3">
        <v>3</v>
      </c>
    </row>
    <row r="4" spans="1:3">
      <c r="A4" t="s">
        <v>57</v>
      </c>
      <c r="C4">
        <v>3</v>
      </c>
    </row>
    <row r="5" spans="1:3">
      <c r="A5" s="24" t="s">
        <v>61</v>
      </c>
      <c r="B5" s="24"/>
      <c r="C5" s="24">
        <f>SUM(C2:C4)</f>
        <v>123</v>
      </c>
    </row>
    <row r="7" spans="1:3">
      <c r="A7" t="s">
        <v>58</v>
      </c>
      <c r="C7">
        <v>32.799999999999997</v>
      </c>
    </row>
    <row r="8" spans="1:3">
      <c r="A8" t="s">
        <v>29</v>
      </c>
      <c r="C8">
        <v>38</v>
      </c>
    </row>
    <row r="10" spans="1:3">
      <c r="A10" t="s">
        <v>59</v>
      </c>
      <c r="C10">
        <v>2.7</v>
      </c>
    </row>
    <row r="11" spans="1:3">
      <c r="A11" t="s">
        <v>29</v>
      </c>
      <c r="C11">
        <v>1.9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F5" sqref="F5"/>
    </sheetView>
  </sheetViews>
  <sheetFormatPr defaultRowHeight="15"/>
  <cols>
    <col min="1" max="1" width="9.85546875" bestFit="1" customWidth="1"/>
    <col min="2" max="2" width="9" bestFit="1" customWidth="1"/>
  </cols>
  <sheetData>
    <row r="1" spans="1:6">
      <c r="A1" s="24" t="s">
        <v>64</v>
      </c>
    </row>
    <row r="2" spans="1:6">
      <c r="A2" t="s">
        <v>62</v>
      </c>
      <c r="B2" t="s">
        <v>63</v>
      </c>
    </row>
    <row r="4" spans="1:6">
      <c r="A4" t="s">
        <v>65</v>
      </c>
      <c r="F4" t="s">
        <v>66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List1</vt:lpstr>
      <vt:lpstr>VZP</vt:lpstr>
      <vt:lpstr>VoZP</vt:lpstr>
      <vt:lpstr>ČPZP</vt:lpstr>
      <vt:lpstr>ZP MV ČR</vt:lpstr>
      <vt:lpstr>RBP,ZP</vt:lpstr>
      <vt:lpstr>OZP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00182</dc:creator>
  <cp:lastModifiedBy>00182</cp:lastModifiedBy>
  <dcterms:created xsi:type="dcterms:W3CDTF">2017-08-25T07:50:09Z</dcterms:created>
  <dcterms:modified xsi:type="dcterms:W3CDTF">2017-08-25T09:53:27Z</dcterms:modified>
</cp:coreProperties>
</file>