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Měsíční hospodaření OPS - 2021\"/>
    </mc:Choice>
  </mc:AlternateContent>
  <bookViews>
    <workbookView xWindow="-120" yWindow="-120" windowWidth="29040" windowHeight="15840"/>
  </bookViews>
  <sheets>
    <sheet name="Hospodaření 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5" i="5" l="1"/>
  <c r="P39" i="5"/>
  <c r="O55" i="5" l="1"/>
  <c r="O39" i="5"/>
  <c r="N96" i="5" l="1"/>
  <c r="N95" i="5"/>
  <c r="N93" i="5"/>
  <c r="N92" i="5"/>
  <c r="N82" i="5"/>
  <c r="N81" i="5"/>
  <c r="N71" i="5"/>
  <c r="N70" i="5"/>
  <c r="P42" i="5"/>
  <c r="Q42" i="5"/>
  <c r="R42" i="5"/>
  <c r="S42" i="5"/>
  <c r="T42" i="5"/>
  <c r="U42" i="5"/>
  <c r="V42" i="5"/>
  <c r="W42" i="5"/>
  <c r="X42" i="5"/>
  <c r="Y42" i="5"/>
  <c r="Z42" i="5"/>
  <c r="O42" i="5"/>
  <c r="N28" i="5" l="1"/>
  <c r="N27" i="5"/>
  <c r="N6" i="5"/>
  <c r="Q95" i="5" l="1"/>
  <c r="R95" i="5"/>
  <c r="S95" i="5"/>
  <c r="T95" i="5"/>
  <c r="U95" i="5"/>
  <c r="V95" i="5"/>
  <c r="W95" i="5"/>
  <c r="X95" i="5"/>
  <c r="Y95" i="5"/>
  <c r="Z95" i="5"/>
  <c r="Q92" i="5"/>
  <c r="R92" i="5"/>
  <c r="S92" i="5"/>
  <c r="T92" i="5"/>
  <c r="U92" i="5"/>
  <c r="V92" i="5"/>
  <c r="W92" i="5"/>
  <c r="X92" i="5"/>
  <c r="Y92" i="5"/>
  <c r="Z92" i="5"/>
  <c r="P90" i="5"/>
  <c r="Q90" i="5"/>
  <c r="R90" i="5"/>
  <c r="S90" i="5"/>
  <c r="T90" i="5"/>
  <c r="U90" i="5"/>
  <c r="V90" i="5"/>
  <c r="W90" i="5"/>
  <c r="X90" i="5"/>
  <c r="Y90" i="5"/>
  <c r="Z90" i="5"/>
  <c r="O90" i="5"/>
  <c r="P88" i="5"/>
  <c r="Q88" i="5"/>
  <c r="R88" i="5"/>
  <c r="S88" i="5"/>
  <c r="T88" i="5"/>
  <c r="U88" i="5"/>
  <c r="V88" i="5"/>
  <c r="W88" i="5"/>
  <c r="X88" i="5"/>
  <c r="Y88" i="5"/>
  <c r="Z88" i="5"/>
  <c r="O88" i="5"/>
  <c r="Q81" i="5"/>
  <c r="R81" i="5"/>
  <c r="S81" i="5"/>
  <c r="T81" i="5"/>
  <c r="U81" i="5"/>
  <c r="V81" i="5"/>
  <c r="W81" i="5"/>
  <c r="X81" i="5"/>
  <c r="Y81" i="5"/>
  <c r="Z81" i="5"/>
  <c r="P79" i="5"/>
  <c r="Q79" i="5"/>
  <c r="R79" i="5"/>
  <c r="S79" i="5"/>
  <c r="T79" i="5"/>
  <c r="U79" i="5"/>
  <c r="V79" i="5"/>
  <c r="W79" i="5"/>
  <c r="X79" i="5"/>
  <c r="Y79" i="5"/>
  <c r="Z79" i="5"/>
  <c r="O79" i="5"/>
  <c r="P75" i="5"/>
  <c r="Q75" i="5"/>
  <c r="R75" i="5"/>
  <c r="S75" i="5"/>
  <c r="T75" i="5"/>
  <c r="U75" i="5"/>
  <c r="V75" i="5"/>
  <c r="W75" i="5"/>
  <c r="X75" i="5"/>
  <c r="Y75" i="5"/>
  <c r="Z75" i="5"/>
  <c r="O75" i="5"/>
  <c r="P73" i="5"/>
  <c r="Q73" i="5"/>
  <c r="R73" i="5"/>
  <c r="S73" i="5"/>
  <c r="T73" i="5"/>
  <c r="U73" i="5"/>
  <c r="V73" i="5"/>
  <c r="W73" i="5"/>
  <c r="X73" i="5"/>
  <c r="Y73" i="5"/>
  <c r="Z73" i="5"/>
  <c r="O73" i="5"/>
  <c r="Q70" i="5"/>
  <c r="R70" i="5"/>
  <c r="S70" i="5"/>
  <c r="T70" i="5"/>
  <c r="U70" i="5"/>
  <c r="V70" i="5"/>
  <c r="W70" i="5"/>
  <c r="X70" i="5"/>
  <c r="Y70" i="5"/>
  <c r="Z70" i="5"/>
  <c r="P68" i="5"/>
  <c r="Q68" i="5"/>
  <c r="R68" i="5"/>
  <c r="S68" i="5"/>
  <c r="T68" i="5"/>
  <c r="U68" i="5"/>
  <c r="V68" i="5"/>
  <c r="W68" i="5"/>
  <c r="X68" i="5"/>
  <c r="Y68" i="5"/>
  <c r="Z68" i="5"/>
  <c r="O68" i="5"/>
  <c r="P66" i="5"/>
  <c r="Q66" i="5"/>
  <c r="R66" i="5"/>
  <c r="S66" i="5"/>
  <c r="T66" i="5"/>
  <c r="U66" i="5"/>
  <c r="V66" i="5"/>
  <c r="W66" i="5"/>
  <c r="X66" i="5"/>
  <c r="Y66" i="5"/>
  <c r="Z66" i="5"/>
  <c r="O66" i="5"/>
  <c r="P64" i="5"/>
  <c r="Q64" i="5"/>
  <c r="R64" i="5"/>
  <c r="S64" i="5"/>
  <c r="T64" i="5"/>
  <c r="U64" i="5"/>
  <c r="V64" i="5"/>
  <c r="W64" i="5"/>
  <c r="X64" i="5"/>
  <c r="Y64" i="5"/>
  <c r="Z64" i="5"/>
  <c r="O64" i="5"/>
  <c r="P62" i="5" l="1"/>
  <c r="Q62" i="5"/>
  <c r="R62" i="5"/>
  <c r="S62" i="5"/>
  <c r="T62" i="5"/>
  <c r="U62" i="5"/>
  <c r="V62" i="5"/>
  <c r="W62" i="5"/>
  <c r="X62" i="5"/>
  <c r="Y62" i="5"/>
  <c r="Z62" i="5"/>
  <c r="O62" i="5"/>
  <c r="P58" i="5"/>
  <c r="Q58" i="5"/>
  <c r="R58" i="5"/>
  <c r="S58" i="5"/>
  <c r="T58" i="5"/>
  <c r="U58" i="5"/>
  <c r="V58" i="5"/>
  <c r="W58" i="5"/>
  <c r="X58" i="5"/>
  <c r="Y58" i="5"/>
  <c r="Z58" i="5"/>
  <c r="O58" i="5"/>
  <c r="P56" i="5"/>
  <c r="Q56" i="5"/>
  <c r="R56" i="5"/>
  <c r="S56" i="5"/>
  <c r="T56" i="5"/>
  <c r="U56" i="5"/>
  <c r="V56" i="5"/>
  <c r="W56" i="5"/>
  <c r="X56" i="5"/>
  <c r="Y56" i="5"/>
  <c r="Z56" i="5"/>
  <c r="O56" i="5"/>
  <c r="P54" i="5"/>
  <c r="Q54" i="5"/>
  <c r="R54" i="5"/>
  <c r="S54" i="5"/>
  <c r="T54" i="5"/>
  <c r="U54" i="5"/>
  <c r="V54" i="5"/>
  <c r="W54" i="5"/>
  <c r="X54" i="5"/>
  <c r="Y54" i="5"/>
  <c r="Z54" i="5"/>
  <c r="O54" i="5"/>
  <c r="P50" i="5" l="1"/>
  <c r="Q50" i="5"/>
  <c r="R50" i="5"/>
  <c r="S50" i="5"/>
  <c r="T50" i="5"/>
  <c r="U50" i="5"/>
  <c r="V50" i="5"/>
  <c r="W50" i="5"/>
  <c r="X50" i="5"/>
  <c r="Y50" i="5"/>
  <c r="Z50" i="5"/>
  <c r="O50" i="5"/>
  <c r="P48" i="5"/>
  <c r="Q48" i="5"/>
  <c r="R48" i="5"/>
  <c r="S48" i="5"/>
  <c r="T48" i="5"/>
  <c r="U48" i="5"/>
  <c r="V48" i="5"/>
  <c r="W48" i="5"/>
  <c r="X48" i="5"/>
  <c r="Y48" i="5"/>
  <c r="Z48" i="5"/>
  <c r="O48" i="5"/>
  <c r="P46" i="5"/>
  <c r="Q46" i="5"/>
  <c r="R46" i="5"/>
  <c r="S46" i="5"/>
  <c r="T46" i="5"/>
  <c r="U46" i="5"/>
  <c r="V46" i="5"/>
  <c r="W46" i="5"/>
  <c r="X46" i="5"/>
  <c r="Y46" i="5"/>
  <c r="Z46" i="5"/>
  <c r="O46" i="5"/>
  <c r="P40" i="5"/>
  <c r="Q40" i="5"/>
  <c r="R40" i="5"/>
  <c r="S40" i="5"/>
  <c r="T40" i="5"/>
  <c r="U40" i="5"/>
  <c r="V40" i="5"/>
  <c r="W40" i="5"/>
  <c r="X40" i="5"/>
  <c r="Y40" i="5"/>
  <c r="Z40" i="5"/>
  <c r="O40" i="5"/>
  <c r="P38" i="5"/>
  <c r="Q38" i="5"/>
  <c r="R38" i="5"/>
  <c r="S38" i="5"/>
  <c r="T38" i="5"/>
  <c r="U38" i="5"/>
  <c r="V38" i="5"/>
  <c r="W38" i="5"/>
  <c r="X38" i="5"/>
  <c r="Y38" i="5"/>
  <c r="Z38" i="5"/>
  <c r="O38" i="5"/>
  <c r="P36" i="5"/>
  <c r="Q36" i="5"/>
  <c r="R36" i="5"/>
  <c r="S36" i="5"/>
  <c r="T36" i="5"/>
  <c r="U36" i="5"/>
  <c r="V36" i="5"/>
  <c r="W36" i="5"/>
  <c r="X36" i="5"/>
  <c r="Y36" i="5"/>
  <c r="Z36" i="5"/>
  <c r="O36" i="5"/>
  <c r="P34" i="5"/>
  <c r="Q34" i="5"/>
  <c r="R34" i="5"/>
  <c r="S34" i="5"/>
  <c r="T34" i="5"/>
  <c r="U34" i="5"/>
  <c r="V34" i="5"/>
  <c r="W34" i="5"/>
  <c r="X34" i="5"/>
  <c r="Y34" i="5"/>
  <c r="Z34" i="5"/>
  <c r="O34" i="5"/>
  <c r="P32" i="5"/>
  <c r="Q32" i="5"/>
  <c r="R32" i="5"/>
  <c r="S32" i="5"/>
  <c r="T32" i="5"/>
  <c r="U32" i="5"/>
  <c r="V32" i="5"/>
  <c r="W32" i="5"/>
  <c r="X32" i="5"/>
  <c r="Y32" i="5"/>
  <c r="Z32" i="5"/>
  <c r="O32" i="5"/>
  <c r="P30" i="5"/>
  <c r="Q30" i="5"/>
  <c r="R30" i="5"/>
  <c r="S30" i="5"/>
  <c r="T30" i="5"/>
  <c r="U30" i="5"/>
  <c r="V30" i="5"/>
  <c r="W30" i="5"/>
  <c r="X30" i="5"/>
  <c r="Y30" i="5"/>
  <c r="Z30" i="5"/>
  <c r="O30" i="5"/>
  <c r="Q27" i="5"/>
  <c r="R27" i="5"/>
  <c r="S27" i="5"/>
  <c r="T27" i="5"/>
  <c r="U27" i="5"/>
  <c r="V27" i="5"/>
  <c r="W27" i="5"/>
  <c r="X27" i="5"/>
  <c r="Y27" i="5"/>
  <c r="Z27" i="5"/>
  <c r="P25" i="5"/>
  <c r="Q25" i="5"/>
  <c r="R25" i="5"/>
  <c r="S25" i="5"/>
  <c r="T25" i="5"/>
  <c r="U25" i="5"/>
  <c r="V25" i="5"/>
  <c r="W25" i="5"/>
  <c r="X25" i="5"/>
  <c r="Y25" i="5"/>
  <c r="Z25" i="5"/>
  <c r="O25" i="5"/>
  <c r="P23" i="5"/>
  <c r="Q23" i="5"/>
  <c r="R23" i="5"/>
  <c r="S23" i="5"/>
  <c r="T23" i="5"/>
  <c r="U23" i="5"/>
  <c r="V23" i="5"/>
  <c r="W23" i="5"/>
  <c r="X23" i="5"/>
  <c r="Y23" i="5"/>
  <c r="Z23" i="5"/>
  <c r="O23" i="5"/>
  <c r="P21" i="5"/>
  <c r="Q21" i="5"/>
  <c r="R21" i="5"/>
  <c r="S21" i="5"/>
  <c r="T21" i="5"/>
  <c r="U21" i="5"/>
  <c r="V21" i="5"/>
  <c r="W21" i="5"/>
  <c r="X21" i="5"/>
  <c r="Y21" i="5"/>
  <c r="Z21" i="5"/>
  <c r="O21" i="5"/>
  <c r="P19" i="5"/>
  <c r="Q19" i="5"/>
  <c r="R19" i="5"/>
  <c r="S19" i="5"/>
  <c r="T19" i="5"/>
  <c r="U19" i="5"/>
  <c r="V19" i="5"/>
  <c r="W19" i="5"/>
  <c r="X19" i="5"/>
  <c r="Y19" i="5"/>
  <c r="Z19" i="5"/>
  <c r="O19" i="5"/>
  <c r="P17" i="5"/>
  <c r="Q17" i="5"/>
  <c r="R17" i="5"/>
  <c r="S17" i="5"/>
  <c r="T17" i="5"/>
  <c r="U17" i="5"/>
  <c r="V17" i="5"/>
  <c r="W17" i="5"/>
  <c r="X17" i="5"/>
  <c r="Y17" i="5"/>
  <c r="Z17" i="5"/>
  <c r="O17" i="5"/>
  <c r="P15" i="5" l="1"/>
  <c r="Q15" i="5"/>
  <c r="R15" i="5"/>
  <c r="S15" i="5"/>
  <c r="T15" i="5"/>
  <c r="U15" i="5"/>
  <c r="V15" i="5"/>
  <c r="W15" i="5"/>
  <c r="X15" i="5"/>
  <c r="Y15" i="5"/>
  <c r="Z15" i="5"/>
  <c r="O15" i="5"/>
  <c r="P11" i="5"/>
  <c r="Q11" i="5"/>
  <c r="R11" i="5"/>
  <c r="S11" i="5"/>
  <c r="T11" i="5"/>
  <c r="U11" i="5"/>
  <c r="V11" i="5"/>
  <c r="W11" i="5"/>
  <c r="X11" i="5"/>
  <c r="Y11" i="5"/>
  <c r="Z11" i="5"/>
  <c r="O11" i="5"/>
  <c r="P9" i="5"/>
  <c r="Q9" i="5"/>
  <c r="R9" i="5"/>
  <c r="S9" i="5"/>
  <c r="T9" i="5"/>
  <c r="U9" i="5"/>
  <c r="V9" i="5"/>
  <c r="W9" i="5"/>
  <c r="X9" i="5"/>
  <c r="Y9" i="5"/>
  <c r="Z9" i="5"/>
  <c r="O9" i="5"/>
  <c r="Q6" i="5"/>
  <c r="R6" i="5"/>
  <c r="S6" i="5"/>
  <c r="T6" i="5"/>
  <c r="U6" i="5"/>
  <c r="V6" i="5"/>
  <c r="W6" i="5"/>
  <c r="X6" i="5"/>
  <c r="Y6" i="5"/>
  <c r="Z6" i="5"/>
  <c r="P4" i="5"/>
  <c r="Q4" i="5"/>
  <c r="R4" i="5"/>
  <c r="S4" i="5"/>
  <c r="T4" i="5"/>
  <c r="U4" i="5"/>
  <c r="V4" i="5"/>
  <c r="W4" i="5"/>
  <c r="X4" i="5"/>
  <c r="Y4" i="5"/>
  <c r="Z4" i="5"/>
  <c r="O4" i="5"/>
  <c r="P2" i="5"/>
  <c r="Q2" i="5"/>
  <c r="R2" i="5"/>
  <c r="S2" i="5"/>
  <c r="T2" i="5"/>
  <c r="U2" i="5"/>
  <c r="V2" i="5"/>
  <c r="W2" i="5"/>
  <c r="X2" i="5"/>
  <c r="Y2" i="5"/>
  <c r="Z2" i="5"/>
  <c r="O2" i="5"/>
  <c r="M28" i="5" l="1"/>
  <c r="R93" i="5" l="1"/>
  <c r="R82" i="5"/>
  <c r="R28" i="5"/>
  <c r="R71" i="5" l="1"/>
  <c r="O84" i="5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Z84" i="5" s="1"/>
  <c r="P71" i="5" l="1"/>
  <c r="P70" i="5" s="1"/>
  <c r="Q71" i="5"/>
  <c r="S71" i="5"/>
  <c r="T71" i="5"/>
  <c r="U71" i="5"/>
  <c r="V71" i="5"/>
  <c r="W71" i="5"/>
  <c r="X71" i="5"/>
  <c r="Y71" i="5"/>
  <c r="Z71" i="5"/>
  <c r="M54" i="5"/>
  <c r="M38" i="5" l="1"/>
  <c r="M93" i="5" l="1"/>
  <c r="M92" i="5"/>
  <c r="M82" i="5"/>
  <c r="M81" i="5"/>
  <c r="M71" i="5"/>
  <c r="M70" i="5"/>
  <c r="M27" i="5"/>
  <c r="M7" i="5"/>
  <c r="M6" i="5"/>
  <c r="M96" i="5" l="1"/>
  <c r="M95" i="5"/>
  <c r="L55" i="5" l="1"/>
  <c r="L39" i="5"/>
  <c r="P93" i="5" l="1"/>
  <c r="P92" i="5" s="1"/>
  <c r="Q93" i="5"/>
  <c r="S93" i="5"/>
  <c r="T93" i="5"/>
  <c r="U93" i="5"/>
  <c r="V93" i="5"/>
  <c r="W93" i="5"/>
  <c r="X93" i="5"/>
  <c r="Y93" i="5"/>
  <c r="Z93" i="5"/>
  <c r="O93" i="5"/>
  <c r="O92" i="5" s="1"/>
  <c r="G93" i="5"/>
  <c r="H93" i="5"/>
  <c r="I93" i="5"/>
  <c r="J93" i="5"/>
  <c r="K93" i="5"/>
  <c r="L93" i="5"/>
  <c r="F93" i="5"/>
  <c r="G92" i="5"/>
  <c r="H92" i="5"/>
  <c r="I92" i="5"/>
  <c r="J92" i="5"/>
  <c r="K92" i="5"/>
  <c r="L92" i="5"/>
  <c r="F92" i="5"/>
  <c r="L54" i="5" l="1"/>
  <c r="L38" i="5"/>
  <c r="L7" i="5"/>
  <c r="G81" i="5" l="1"/>
  <c r="H81" i="5"/>
  <c r="I81" i="5"/>
  <c r="J81" i="5"/>
  <c r="K81" i="5"/>
  <c r="L81" i="5"/>
  <c r="G82" i="5"/>
  <c r="H82" i="5"/>
  <c r="I82" i="5"/>
  <c r="J82" i="5"/>
  <c r="K82" i="5"/>
  <c r="L82" i="5"/>
  <c r="G70" i="5"/>
  <c r="I70" i="5"/>
  <c r="J70" i="5"/>
  <c r="K70" i="5"/>
  <c r="L70" i="5"/>
  <c r="H71" i="5"/>
  <c r="I71" i="5"/>
  <c r="J71" i="5"/>
  <c r="K71" i="5"/>
  <c r="L71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6" i="5" l="1"/>
  <c r="G95" i="5"/>
  <c r="K95" i="5"/>
  <c r="H96" i="5"/>
  <c r="L96" i="5"/>
  <c r="I95" i="5"/>
  <c r="J96" i="5"/>
  <c r="L95" i="5"/>
  <c r="J95" i="5"/>
  <c r="K96" i="5"/>
  <c r="P82" i="5"/>
  <c r="P81" i="5" s="1"/>
  <c r="Q82" i="5"/>
  <c r="S82" i="5"/>
  <c r="T82" i="5"/>
  <c r="U82" i="5"/>
  <c r="V82" i="5"/>
  <c r="W82" i="5"/>
  <c r="X82" i="5"/>
  <c r="Y82" i="5"/>
  <c r="Z82" i="5"/>
  <c r="O82" i="5"/>
  <c r="O81" i="5" s="1"/>
  <c r="F81" i="5"/>
  <c r="F82" i="5"/>
  <c r="F27" i="5"/>
  <c r="F28" i="5"/>
  <c r="P28" i="5"/>
  <c r="P27" i="5" s="1"/>
  <c r="Q28" i="5"/>
  <c r="S28" i="5"/>
  <c r="T28" i="5"/>
  <c r="U28" i="5"/>
  <c r="V28" i="5"/>
  <c r="W28" i="5"/>
  <c r="X28" i="5"/>
  <c r="Y28" i="5"/>
  <c r="Z28" i="5"/>
  <c r="O28" i="5"/>
  <c r="O27" i="5" s="1"/>
  <c r="G71" i="5" l="1"/>
  <c r="G96" i="5" s="1"/>
  <c r="F71" i="5"/>
  <c r="F70" i="5"/>
  <c r="F7" i="5"/>
  <c r="F6" i="5"/>
  <c r="X7" i="5"/>
  <c r="X96" i="5" s="1"/>
  <c r="Y7" i="5"/>
  <c r="Y96" i="5" s="1"/>
  <c r="Z7" i="5"/>
  <c r="Z96" i="5" s="1"/>
  <c r="O71" i="5"/>
  <c r="O70" i="5" s="1"/>
  <c r="Z86" i="5"/>
  <c r="Y86" i="5"/>
  <c r="X86" i="5"/>
  <c r="W86" i="5"/>
  <c r="V86" i="5"/>
  <c r="U86" i="5"/>
  <c r="T86" i="5"/>
  <c r="S86" i="5"/>
  <c r="R86" i="5"/>
  <c r="Q86" i="5"/>
  <c r="P86" i="5"/>
  <c r="O86" i="5"/>
  <c r="W7" i="5"/>
  <c r="W96" i="5" s="1"/>
  <c r="V7" i="5"/>
  <c r="V96" i="5" s="1"/>
  <c r="U7" i="5"/>
  <c r="U96" i="5" s="1"/>
  <c r="T7" i="5"/>
  <c r="T96" i="5" s="1"/>
  <c r="S7" i="5"/>
  <c r="S96" i="5" s="1"/>
  <c r="R7" i="5"/>
  <c r="Q7" i="5"/>
  <c r="Q96" i="5" s="1"/>
  <c r="P7" i="5"/>
  <c r="O7" i="5"/>
  <c r="O6" i="5" s="1"/>
  <c r="Q60" i="5"/>
  <c r="S60" i="5"/>
  <c r="T60" i="5"/>
  <c r="U60" i="5"/>
  <c r="V60" i="5"/>
  <c r="W60" i="5"/>
  <c r="X60" i="5"/>
  <c r="Y60" i="5"/>
  <c r="Z60" i="5"/>
  <c r="R60" i="5"/>
  <c r="P60" i="5"/>
  <c r="O60" i="5"/>
  <c r="P96" i="5" l="1"/>
  <c r="P95" i="5" s="1"/>
  <c r="P6" i="5"/>
  <c r="R96" i="5"/>
  <c r="F95" i="5"/>
  <c r="F96" i="5"/>
  <c r="O96" i="5"/>
  <c r="O95" i="5" s="1"/>
  <c r="H70" i="5"/>
  <c r="H95" i="5" s="1"/>
  <c r="O77" i="5"/>
  <c r="P77" i="5" s="1"/>
  <c r="Q77" i="5" s="1"/>
  <c r="R77" i="5" s="1"/>
  <c r="S77" i="5" s="1"/>
  <c r="T77" i="5" s="1"/>
  <c r="U77" i="5" s="1"/>
  <c r="V77" i="5" s="1"/>
  <c r="W77" i="5" s="1"/>
  <c r="X77" i="5" s="1"/>
  <c r="Y77" i="5" s="1"/>
  <c r="Z77" i="5" s="1"/>
</calcChain>
</file>

<file path=xl/sharedStrings.xml><?xml version="1.0" encoding="utf-8"?>
<sst xmlns="http://schemas.openxmlformats.org/spreadsheetml/2006/main" count="152" uniqueCount="64">
  <si>
    <t>účet</t>
  </si>
  <si>
    <t>501 17 002 drogistické zboží</t>
  </si>
  <si>
    <t>501 19 002 prádlo pacientů</t>
  </si>
  <si>
    <t>501 19 099 netkaný textil</t>
  </si>
  <si>
    <t>501 17 190 technické plyny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</si>
  <si>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</si>
  <si>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</si>
  <si>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</si>
  <si>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</si>
  <si>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</si>
  <si>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</si>
  <si>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</si>
  <si>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</si>
  <si>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</si>
  <si>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</si>
  <si>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</si>
  <si>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</si>
  <si>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</si>
  <si>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518 04 005 nájem plynových lahví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</si>
  <si>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</si>
  <si>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</si>
  <si>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</si>
  <si>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</si>
  <si>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</si>
  <si>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</si>
  <si>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</si>
  <si>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</si>
  <si>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</si>
  <si>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</si>
  <si>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</si>
  <si>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</si>
  <si>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</si>
  <si>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</si>
  <si>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</si>
  <si>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</si>
  <si>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</si>
  <si>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</si>
  <si>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</si>
  <si>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</si>
  <si>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</si>
  <si>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</si>
  <si>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</si>
  <si>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</si>
  <si>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</si>
  <si>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</si>
  <si>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</si>
  <si>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</si>
  <si>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</si>
  <si>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</si>
  <si>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</si>
  <si>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</si>
  <si>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501 13 190 mediciální plyny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</si>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</sst>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0" fillId="3" borderId="23" xfId="0" applyNumberForma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8" fillId="6" borderId="19" xfId="0" applyNumberFormat="1" applyFont="1" applyFill="1" applyBorder="1" applyAlignment="1">
      <alignment horizontal="right"/>
    </xf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3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164" fontId="4" fillId="10" borderId="30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3"/>
  <sheetViews>
    <sheetView tabSelected="1" zoomScaleNormal="100" workbookViewId="0">
      <pane xSplit="5" ySplit="1" topLeftCell="J2" activePane="bottomRight" state="frozen"/>
      <selection pane="topRight" activeCell="F1" sqref="F1"/>
      <selection pane="bottomLeft" activeCell="A2" sqref="A2"/>
      <selection pane="bottomRight" activeCell="P92" sqref="P92"/>
    </sheetView>
  </sheetViews>
  <sheetFormatPr defaultRowHeight="13.2" x14ac:dyDescent="0.25"/>
  <cols>
    <col min="4" max="5" width="9.109375" customWidth="1"/>
    <col min="6" max="9" width="9.109375" hidden="1" customWidth="1"/>
    <col min="10" max="14" width="9.109375" customWidth="1"/>
    <col min="15" max="15" width="10.33203125" customWidth="1"/>
    <col min="16" max="21" width="9.109375" customWidth="1"/>
    <col min="22" max="22" width="9.6640625" customWidth="1"/>
    <col min="23" max="26" width="9.109375" customWidth="1"/>
  </cols>
  <sheetData>
    <row r="1" spans="1:134" s="28" customFormat="1" ht="13.8" thickBot="1" x14ac:dyDescent="0.3">
      <c r="A1" s="108" t="s">
        <v>0</v>
      </c>
      <c r="B1" s="109"/>
      <c r="C1" s="109"/>
      <c r="D1" s="110"/>
      <c r="E1" s="32" t="s">
        <v>59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31">
        <v>2021</v>
      </c>
      <c r="O1" s="71" t="s">
        <v>21</v>
      </c>
      <c r="P1" s="71" t="s">
        <v>22</v>
      </c>
      <c r="Q1" s="71" t="s">
        <v>23</v>
      </c>
      <c r="R1" s="71" t="s">
        <v>24</v>
      </c>
      <c r="S1" s="71" t="s">
        <v>25</v>
      </c>
      <c r="T1" s="71" t="s">
        <v>26</v>
      </c>
      <c r="U1" s="71" t="s">
        <v>27</v>
      </c>
      <c r="V1" s="71" t="s">
        <v>28</v>
      </c>
      <c r="W1" s="71" t="s">
        <v>29</v>
      </c>
      <c r="X1" s="71" t="s">
        <v>30</v>
      </c>
      <c r="Y1" s="71" t="s">
        <v>31</v>
      </c>
      <c r="Z1" s="71" t="s">
        <v>32</v>
      </c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</row>
    <row r="2" spans="1:134" s="1" customFormat="1" x14ac:dyDescent="0.25">
      <c r="A2" s="111" t="s">
        <v>10</v>
      </c>
      <c r="B2" s="112"/>
      <c r="C2" s="112"/>
      <c r="D2" s="113"/>
      <c r="E2" s="29" t="s">
        <v>7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33">
        <v>30</v>
      </c>
      <c r="O2" s="72">
        <f>O3/$N$2</f>
        <v>0.12272</v>
      </c>
      <c r="P2" s="72">
        <f t="shared" ref="P2:Z2" si="0">P3/$N$2</f>
        <v>0.41451433333333332</v>
      </c>
      <c r="Q2" s="72">
        <f t="shared" si="0"/>
        <v>0</v>
      </c>
      <c r="R2" s="72">
        <f t="shared" si="0"/>
        <v>0</v>
      </c>
      <c r="S2" s="72">
        <f t="shared" si="0"/>
        <v>0</v>
      </c>
      <c r="T2" s="72">
        <f t="shared" si="0"/>
        <v>0</v>
      </c>
      <c r="U2" s="72">
        <f t="shared" si="0"/>
        <v>0</v>
      </c>
      <c r="V2" s="72">
        <f t="shared" si="0"/>
        <v>0</v>
      </c>
      <c r="W2" s="72">
        <f t="shared" si="0"/>
        <v>0</v>
      </c>
      <c r="X2" s="72">
        <f t="shared" si="0"/>
        <v>0</v>
      </c>
      <c r="Y2" s="72">
        <f t="shared" si="0"/>
        <v>0</v>
      </c>
      <c r="Z2" s="72">
        <f t="shared" si="0"/>
        <v>0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34" s="22" customFormat="1" ht="13.8" thickBot="1" x14ac:dyDescent="0.3">
      <c r="A3" s="114"/>
      <c r="B3" s="115"/>
      <c r="C3" s="115"/>
      <c r="D3" s="116"/>
      <c r="E3" s="21" t="s">
        <v>6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7">
        <v>20.058</v>
      </c>
      <c r="M3" s="97">
        <v>42.261920000000003</v>
      </c>
      <c r="N3" s="97"/>
      <c r="O3" s="73">
        <v>3.6816</v>
      </c>
      <c r="P3" s="73">
        <v>12.43543</v>
      </c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134" s="8" customFormat="1" x14ac:dyDescent="0.25">
      <c r="A4" s="111" t="s">
        <v>5</v>
      </c>
      <c r="B4" s="112"/>
      <c r="C4" s="112"/>
      <c r="D4" s="113"/>
      <c r="E4" s="29" t="s">
        <v>7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6">
        <v>300</v>
      </c>
      <c r="M4" s="96">
        <v>320</v>
      </c>
      <c r="N4" s="96">
        <v>330</v>
      </c>
      <c r="O4" s="74">
        <f>O5/$N$4</f>
        <v>8.9393939393939401E-2</v>
      </c>
      <c r="P4" s="74">
        <f t="shared" ref="P4:Z4" si="1">P5/$N$4</f>
        <v>0.18057575757575758</v>
      </c>
      <c r="Q4" s="74">
        <f t="shared" si="1"/>
        <v>0</v>
      </c>
      <c r="R4" s="74">
        <f t="shared" si="1"/>
        <v>0</v>
      </c>
      <c r="S4" s="74">
        <f t="shared" si="1"/>
        <v>0</v>
      </c>
      <c r="T4" s="74">
        <f t="shared" si="1"/>
        <v>0</v>
      </c>
      <c r="U4" s="74">
        <f t="shared" si="1"/>
        <v>0</v>
      </c>
      <c r="V4" s="74">
        <f t="shared" si="1"/>
        <v>0</v>
      </c>
      <c r="W4" s="74">
        <f t="shared" si="1"/>
        <v>0</v>
      </c>
      <c r="X4" s="74">
        <f t="shared" si="1"/>
        <v>0</v>
      </c>
      <c r="Y4" s="74">
        <f t="shared" si="1"/>
        <v>0</v>
      </c>
      <c r="Z4" s="74">
        <f t="shared" si="1"/>
        <v>0</v>
      </c>
    </row>
    <row r="5" spans="1:134" s="22" customFormat="1" ht="13.8" thickBot="1" x14ac:dyDescent="0.3">
      <c r="A5" s="114"/>
      <c r="B5" s="115"/>
      <c r="C5" s="115"/>
      <c r="D5" s="116"/>
      <c r="E5" s="21" t="s">
        <v>6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8">
        <v>327.14800000000002</v>
      </c>
      <c r="M5" s="98">
        <v>281.47897</v>
      </c>
      <c r="N5" s="98"/>
      <c r="O5" s="75">
        <v>29.5</v>
      </c>
      <c r="P5" s="75">
        <v>59.59</v>
      </c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134" s="8" customFormat="1" x14ac:dyDescent="0.25">
      <c r="A6" s="117" t="s">
        <v>35</v>
      </c>
      <c r="B6" s="118"/>
      <c r="C6" s="118"/>
      <c r="D6" s="119"/>
      <c r="E6" s="30" t="s">
        <v>7</v>
      </c>
      <c r="F6" s="70">
        <f t="shared" ref="F6:F7" si="2">F2+F4</f>
        <v>457</v>
      </c>
      <c r="G6" s="70">
        <f t="shared" ref="G6:N6" si="3">G2+G4</f>
        <v>500</v>
      </c>
      <c r="H6" s="70">
        <f t="shared" si="3"/>
        <v>380</v>
      </c>
      <c r="I6" s="70">
        <f t="shared" si="3"/>
        <v>345</v>
      </c>
      <c r="J6" s="70">
        <f t="shared" si="3"/>
        <v>340</v>
      </c>
      <c r="K6" s="70">
        <f t="shared" si="3"/>
        <v>345</v>
      </c>
      <c r="L6" s="70">
        <f t="shared" si="3"/>
        <v>345</v>
      </c>
      <c r="M6" s="70">
        <f t="shared" si="3"/>
        <v>350</v>
      </c>
      <c r="N6" s="70">
        <f t="shared" si="3"/>
        <v>360</v>
      </c>
      <c r="O6" s="76">
        <f>O7/$N$6</f>
        <v>9.217111111111112E-2</v>
      </c>
      <c r="P6" s="76">
        <f t="shared" ref="P6:Z6" si="4">P7/$N$6</f>
        <v>0.2000706388888889</v>
      </c>
      <c r="Q6" s="76">
        <f t="shared" si="4"/>
        <v>0</v>
      </c>
      <c r="R6" s="76">
        <f t="shared" si="4"/>
        <v>0</v>
      </c>
      <c r="S6" s="76">
        <f t="shared" si="4"/>
        <v>0</v>
      </c>
      <c r="T6" s="76">
        <f t="shared" si="4"/>
        <v>0</v>
      </c>
      <c r="U6" s="76">
        <f t="shared" si="4"/>
        <v>0</v>
      </c>
      <c r="V6" s="76">
        <f t="shared" si="4"/>
        <v>0</v>
      </c>
      <c r="W6" s="76">
        <f t="shared" si="4"/>
        <v>0</v>
      </c>
      <c r="X6" s="76">
        <f t="shared" si="4"/>
        <v>0</v>
      </c>
      <c r="Y6" s="76">
        <f t="shared" si="4"/>
        <v>0</v>
      </c>
      <c r="Z6" s="76">
        <f t="shared" si="4"/>
        <v>0</v>
      </c>
    </row>
    <row r="7" spans="1:134" s="22" customFormat="1" ht="13.8" thickBot="1" x14ac:dyDescent="0.3">
      <c r="A7" s="120"/>
      <c r="B7" s="121"/>
      <c r="C7" s="121"/>
      <c r="D7" s="122"/>
      <c r="E7" s="40" t="s">
        <v>6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5"/>
      <c r="O7" s="39">
        <f>O3+O5</f>
        <v>33.181600000000003</v>
      </c>
      <c r="P7" s="39">
        <f>P3+P5</f>
        <v>72.02543</v>
      </c>
      <c r="Q7" s="39">
        <f>Q3+Q5</f>
        <v>0</v>
      </c>
      <c r="R7" s="39">
        <f t="shared" ref="R7:Z7" si="6">R3+R5</f>
        <v>0</v>
      </c>
      <c r="S7" s="39">
        <f t="shared" si="6"/>
        <v>0</v>
      </c>
      <c r="T7" s="39">
        <f t="shared" si="6"/>
        <v>0</v>
      </c>
      <c r="U7" s="39">
        <f t="shared" si="6"/>
        <v>0</v>
      </c>
      <c r="V7" s="39">
        <f t="shared" si="6"/>
        <v>0</v>
      </c>
      <c r="W7" s="39">
        <f t="shared" si="6"/>
        <v>0</v>
      </c>
      <c r="X7" s="39">
        <f t="shared" si="6"/>
        <v>0</v>
      </c>
      <c r="Y7" s="39">
        <f t="shared" si="6"/>
        <v>0</v>
      </c>
      <c r="Z7" s="39">
        <f t="shared" si="6"/>
        <v>0</v>
      </c>
    </row>
    <row r="8" spans="1:134" s="8" customFormat="1" ht="13.8" thickBot="1" x14ac:dyDescent="0.3">
      <c r="A8" s="9"/>
      <c r="F8" s="36"/>
      <c r="G8" s="36"/>
      <c r="H8" s="36"/>
      <c r="I8" s="36"/>
      <c r="J8" s="36"/>
      <c r="K8" s="36"/>
      <c r="L8" s="36"/>
      <c r="M8" s="36"/>
      <c r="N8" s="3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134" s="8" customFormat="1" x14ac:dyDescent="0.25">
      <c r="A9" s="123" t="s">
        <v>36</v>
      </c>
      <c r="B9" s="124"/>
      <c r="C9" s="124"/>
      <c r="D9" s="124"/>
      <c r="E9" s="24" t="s">
        <v>7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37">
        <v>480</v>
      </c>
      <c r="O9" s="77">
        <f>O10/$N$9</f>
        <v>5.6737916666666673E-2</v>
      </c>
      <c r="P9" s="77">
        <f t="shared" ref="P9:Z9" si="7">P10/$N$9</f>
        <v>0.11162447916666667</v>
      </c>
      <c r="Q9" s="77">
        <f t="shared" si="7"/>
        <v>0</v>
      </c>
      <c r="R9" s="77">
        <f t="shared" si="7"/>
        <v>0</v>
      </c>
      <c r="S9" s="77">
        <f t="shared" si="7"/>
        <v>0</v>
      </c>
      <c r="T9" s="77">
        <f t="shared" si="7"/>
        <v>0</v>
      </c>
      <c r="U9" s="77">
        <f t="shared" si="7"/>
        <v>0</v>
      </c>
      <c r="V9" s="77">
        <f t="shared" si="7"/>
        <v>0</v>
      </c>
      <c r="W9" s="77">
        <f t="shared" si="7"/>
        <v>0</v>
      </c>
      <c r="X9" s="77">
        <f t="shared" si="7"/>
        <v>0</v>
      </c>
      <c r="Y9" s="77">
        <f t="shared" si="7"/>
        <v>0</v>
      </c>
      <c r="Z9" s="77">
        <f t="shared" si="7"/>
        <v>0</v>
      </c>
    </row>
    <row r="10" spans="1:134" s="22" customFormat="1" ht="13.8" thickBot="1" x14ac:dyDescent="0.3">
      <c r="A10" s="125"/>
      <c r="B10" s="126"/>
      <c r="C10" s="126"/>
      <c r="D10" s="126"/>
      <c r="E10" s="41" t="s">
        <v>6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8">
        <v>462.85300000000001</v>
      </c>
      <c r="M10" s="98">
        <v>290.08321999999998</v>
      </c>
      <c r="N10" s="98"/>
      <c r="O10" s="78">
        <v>27.234200000000001</v>
      </c>
      <c r="P10" s="78">
        <v>53.579749999999997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134" s="8" customFormat="1" x14ac:dyDescent="0.25">
      <c r="A11" s="123" t="s">
        <v>8</v>
      </c>
      <c r="B11" s="124"/>
      <c r="C11" s="124"/>
      <c r="D11" s="124"/>
      <c r="E11" s="24" t="s">
        <v>7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37">
        <v>2600</v>
      </c>
      <c r="O11" s="77">
        <f>O12/$N$11</f>
        <v>6.1126730769230767E-2</v>
      </c>
      <c r="P11" s="77">
        <f t="shared" ref="P11:Z11" si="8">P12/$N$11</f>
        <v>0.12204215384615384</v>
      </c>
      <c r="Q11" s="77">
        <f t="shared" si="8"/>
        <v>0</v>
      </c>
      <c r="R11" s="77">
        <f t="shared" si="8"/>
        <v>0</v>
      </c>
      <c r="S11" s="77">
        <f t="shared" si="8"/>
        <v>0</v>
      </c>
      <c r="T11" s="77">
        <f t="shared" si="8"/>
        <v>0</v>
      </c>
      <c r="U11" s="77">
        <f t="shared" si="8"/>
        <v>0</v>
      </c>
      <c r="V11" s="77">
        <f t="shared" si="8"/>
        <v>0</v>
      </c>
      <c r="W11" s="77">
        <f t="shared" si="8"/>
        <v>0</v>
      </c>
      <c r="X11" s="77">
        <f t="shared" si="8"/>
        <v>0</v>
      </c>
      <c r="Y11" s="77">
        <f t="shared" si="8"/>
        <v>0</v>
      </c>
      <c r="Z11" s="77">
        <f t="shared" si="8"/>
        <v>0</v>
      </c>
    </row>
    <row r="12" spans="1:134" s="22" customFormat="1" ht="13.8" thickBot="1" x14ac:dyDescent="0.3">
      <c r="A12" s="125"/>
      <c r="B12" s="126"/>
      <c r="C12" s="126"/>
      <c r="D12" s="126"/>
      <c r="E12" s="41" t="s">
        <v>6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8">
        <v>2550.6379999999999</v>
      </c>
      <c r="M12" s="98">
        <v>2235.9048400000001</v>
      </c>
      <c r="N12" s="98"/>
      <c r="O12" s="78">
        <v>158.92949999999999</v>
      </c>
      <c r="P12" s="78">
        <v>317.30959999999999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134" s="8" customFormat="1" x14ac:dyDescent="0.25">
      <c r="A13" s="123" t="s">
        <v>9</v>
      </c>
      <c r="B13" s="124"/>
      <c r="C13" s="124"/>
      <c r="D13" s="124"/>
      <c r="E13" s="24" t="s">
        <v>7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</row>
    <row r="14" spans="1:134" s="22" customFormat="1" ht="13.8" thickBot="1" x14ac:dyDescent="0.3">
      <c r="A14" s="125"/>
      <c r="B14" s="126"/>
      <c r="C14" s="126"/>
      <c r="D14" s="126"/>
      <c r="E14" s="41" t="s">
        <v>6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8">
        <v>0</v>
      </c>
      <c r="M14" s="98">
        <v>0</v>
      </c>
      <c r="N14" s="98"/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</row>
    <row r="15" spans="1:134" s="22" customFormat="1" x14ac:dyDescent="0.25">
      <c r="A15" s="123" t="s">
        <v>60</v>
      </c>
      <c r="B15" s="124"/>
      <c r="C15" s="124"/>
      <c r="D15" s="137"/>
      <c r="E15" s="24" t="s">
        <v>7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37">
        <v>180</v>
      </c>
      <c r="O15" s="77">
        <f>O16/$N$15</f>
        <v>0.10152777777777777</v>
      </c>
      <c r="P15" s="77">
        <f t="shared" ref="P15:Z15" si="9">P16/$N$15</f>
        <v>0.19097666666666666</v>
      </c>
      <c r="Q15" s="77">
        <f t="shared" si="9"/>
        <v>0</v>
      </c>
      <c r="R15" s="77">
        <f t="shared" si="9"/>
        <v>0</v>
      </c>
      <c r="S15" s="77">
        <f t="shared" si="9"/>
        <v>0</v>
      </c>
      <c r="T15" s="77">
        <f t="shared" si="9"/>
        <v>0</v>
      </c>
      <c r="U15" s="77">
        <f t="shared" si="9"/>
        <v>0</v>
      </c>
      <c r="V15" s="77">
        <f t="shared" si="9"/>
        <v>0</v>
      </c>
      <c r="W15" s="77">
        <f t="shared" si="9"/>
        <v>0</v>
      </c>
      <c r="X15" s="77">
        <f t="shared" si="9"/>
        <v>0</v>
      </c>
      <c r="Y15" s="77">
        <f t="shared" si="9"/>
        <v>0</v>
      </c>
      <c r="Z15" s="77">
        <f t="shared" si="9"/>
        <v>0</v>
      </c>
    </row>
    <row r="16" spans="1:134" s="22" customFormat="1" ht="13.8" thickBot="1" x14ac:dyDescent="0.3">
      <c r="A16" s="125"/>
      <c r="B16" s="126"/>
      <c r="C16" s="126"/>
      <c r="D16" s="138"/>
      <c r="E16" s="41" t="s">
        <v>6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9">
        <v>168.18299999999999</v>
      </c>
      <c r="M16" s="99">
        <v>160.85266999999999</v>
      </c>
      <c r="N16" s="99"/>
      <c r="O16" s="79">
        <v>18.274999999999999</v>
      </c>
      <c r="P16" s="79">
        <v>34.375799999999998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s="8" customFormat="1" x14ac:dyDescent="0.25">
      <c r="A17" s="123" t="s">
        <v>13</v>
      </c>
      <c r="B17" s="124"/>
      <c r="C17" s="124"/>
      <c r="D17" s="124"/>
      <c r="E17" s="24" t="s">
        <v>7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37">
        <v>500</v>
      </c>
      <c r="O17" s="77">
        <f>O18/$N$17</f>
        <v>3.1558740000000002E-2</v>
      </c>
      <c r="P17" s="77">
        <f t="shared" ref="P17:Z17" si="10">P18/$N$17</f>
        <v>6.7790920000000005E-2</v>
      </c>
      <c r="Q17" s="77">
        <f t="shared" si="10"/>
        <v>0</v>
      </c>
      <c r="R17" s="77">
        <f t="shared" si="10"/>
        <v>0</v>
      </c>
      <c r="S17" s="77">
        <f t="shared" si="10"/>
        <v>0</v>
      </c>
      <c r="T17" s="77">
        <f t="shared" si="10"/>
        <v>0</v>
      </c>
      <c r="U17" s="77">
        <f t="shared" si="10"/>
        <v>0</v>
      </c>
      <c r="V17" s="77">
        <f t="shared" si="10"/>
        <v>0</v>
      </c>
      <c r="W17" s="77">
        <f t="shared" si="10"/>
        <v>0</v>
      </c>
      <c r="X17" s="77">
        <f t="shared" si="10"/>
        <v>0</v>
      </c>
      <c r="Y17" s="77">
        <f t="shared" si="10"/>
        <v>0</v>
      </c>
      <c r="Z17" s="77">
        <f t="shared" si="10"/>
        <v>0</v>
      </c>
    </row>
    <row r="18" spans="1:26" s="22" customFormat="1" ht="13.8" thickBot="1" x14ac:dyDescent="0.3">
      <c r="A18" s="125"/>
      <c r="B18" s="126"/>
      <c r="C18" s="126"/>
      <c r="D18" s="126"/>
      <c r="E18" s="41" t="s">
        <v>6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8">
        <v>458.358</v>
      </c>
      <c r="M18" s="98">
        <v>518.12639999999999</v>
      </c>
      <c r="N18" s="98"/>
      <c r="O18" s="78">
        <v>15.77937</v>
      </c>
      <c r="P18" s="78">
        <v>33.89546</v>
      </c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s="8" customFormat="1" x14ac:dyDescent="0.25">
      <c r="A19" s="123" t="s">
        <v>17</v>
      </c>
      <c r="B19" s="124"/>
      <c r="C19" s="124"/>
      <c r="D19" s="124"/>
      <c r="E19" s="24" t="s">
        <v>7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37">
        <v>3000</v>
      </c>
      <c r="O19" s="77">
        <f>O20/$N$19</f>
        <v>8.6251893333333329E-2</v>
      </c>
      <c r="P19" s="77">
        <f t="shared" ref="P19:Z19" si="11">P20/$N$19</f>
        <v>0.10741641666666667</v>
      </c>
      <c r="Q19" s="77">
        <f t="shared" si="11"/>
        <v>0</v>
      </c>
      <c r="R19" s="77">
        <f t="shared" si="11"/>
        <v>0</v>
      </c>
      <c r="S19" s="77">
        <f t="shared" si="11"/>
        <v>0</v>
      </c>
      <c r="T19" s="77">
        <f t="shared" si="11"/>
        <v>0</v>
      </c>
      <c r="U19" s="77">
        <f t="shared" si="11"/>
        <v>0</v>
      </c>
      <c r="V19" s="77">
        <f t="shared" si="11"/>
        <v>0</v>
      </c>
      <c r="W19" s="77">
        <f t="shared" si="11"/>
        <v>0</v>
      </c>
      <c r="X19" s="77">
        <f t="shared" si="11"/>
        <v>0</v>
      </c>
      <c r="Y19" s="77">
        <f t="shared" si="11"/>
        <v>0</v>
      </c>
      <c r="Z19" s="77">
        <f t="shared" si="11"/>
        <v>0</v>
      </c>
    </row>
    <row r="20" spans="1:26" s="22" customFormat="1" ht="13.8" thickBot="1" x14ac:dyDescent="0.3">
      <c r="A20" s="125"/>
      <c r="B20" s="126"/>
      <c r="C20" s="126"/>
      <c r="D20" s="126"/>
      <c r="E20" s="41" t="s">
        <v>6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8">
        <v>2929.4340000000002</v>
      </c>
      <c r="M20" s="98">
        <v>2618.4447300000002</v>
      </c>
      <c r="N20" s="98"/>
      <c r="O20" s="78">
        <v>258.75567999999998</v>
      </c>
      <c r="P20" s="78">
        <v>322.24925000000002</v>
      </c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s="8" customFormat="1" x14ac:dyDescent="0.25">
      <c r="A21" s="123" t="s">
        <v>37</v>
      </c>
      <c r="B21" s="124"/>
      <c r="C21" s="124"/>
      <c r="D21" s="124"/>
      <c r="E21" s="24" t="s">
        <v>7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37">
        <v>350</v>
      </c>
      <c r="O21" s="77">
        <f>O22/$N$21</f>
        <v>7.0439771428571427E-2</v>
      </c>
      <c r="P21" s="77">
        <f t="shared" ref="P21:Z21" si="12">P22/$N$21</f>
        <v>0.12430817142857144</v>
      </c>
      <c r="Q21" s="77">
        <f t="shared" si="12"/>
        <v>0</v>
      </c>
      <c r="R21" s="77">
        <f t="shared" si="12"/>
        <v>0</v>
      </c>
      <c r="S21" s="77">
        <f t="shared" si="12"/>
        <v>0</v>
      </c>
      <c r="T21" s="77">
        <f t="shared" si="12"/>
        <v>0</v>
      </c>
      <c r="U21" s="77">
        <f t="shared" si="12"/>
        <v>0</v>
      </c>
      <c r="V21" s="77">
        <f t="shared" si="12"/>
        <v>0</v>
      </c>
      <c r="W21" s="77">
        <f t="shared" si="12"/>
        <v>0</v>
      </c>
      <c r="X21" s="77">
        <f t="shared" si="12"/>
        <v>0</v>
      </c>
      <c r="Y21" s="77">
        <f t="shared" si="12"/>
        <v>0</v>
      </c>
      <c r="Z21" s="77">
        <f t="shared" si="12"/>
        <v>0</v>
      </c>
    </row>
    <row r="22" spans="1:26" s="22" customFormat="1" ht="13.8" thickBot="1" x14ac:dyDescent="0.3">
      <c r="A22" s="125"/>
      <c r="B22" s="126"/>
      <c r="C22" s="126"/>
      <c r="D22" s="126"/>
      <c r="E22" s="41" t="s">
        <v>6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8">
        <v>319.709</v>
      </c>
      <c r="M22" s="98">
        <v>379.27193</v>
      </c>
      <c r="N22" s="98"/>
      <c r="O22" s="78">
        <v>24.653919999999999</v>
      </c>
      <c r="P22" s="78">
        <v>43.507860000000001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s="8" customFormat="1" x14ac:dyDescent="0.25">
      <c r="A23" s="123" t="s">
        <v>19</v>
      </c>
      <c r="B23" s="124"/>
      <c r="C23" s="124"/>
      <c r="D23" s="124"/>
      <c r="E23" s="24" t="s">
        <v>7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37">
        <v>20</v>
      </c>
      <c r="O23" s="77">
        <f>O24/$N$23</f>
        <v>0.75</v>
      </c>
      <c r="P23" s="77">
        <f t="shared" ref="P23:Z23" si="13">P24/$N$23</f>
        <v>0.75</v>
      </c>
      <c r="Q23" s="77">
        <f t="shared" si="13"/>
        <v>0</v>
      </c>
      <c r="R23" s="77">
        <f t="shared" si="13"/>
        <v>0</v>
      </c>
      <c r="S23" s="77">
        <f t="shared" si="13"/>
        <v>0</v>
      </c>
      <c r="T23" s="77">
        <f t="shared" si="13"/>
        <v>0</v>
      </c>
      <c r="U23" s="77">
        <f t="shared" si="13"/>
        <v>0</v>
      </c>
      <c r="V23" s="77">
        <f t="shared" si="13"/>
        <v>0</v>
      </c>
      <c r="W23" s="77">
        <f t="shared" si="13"/>
        <v>0</v>
      </c>
      <c r="X23" s="77">
        <f t="shared" si="13"/>
        <v>0</v>
      </c>
      <c r="Y23" s="77">
        <f t="shared" si="13"/>
        <v>0</v>
      </c>
      <c r="Z23" s="77">
        <f t="shared" si="13"/>
        <v>0</v>
      </c>
    </row>
    <row r="24" spans="1:26" s="22" customFormat="1" ht="13.8" thickBot="1" x14ac:dyDescent="0.3">
      <c r="A24" s="125"/>
      <c r="B24" s="126"/>
      <c r="C24" s="126"/>
      <c r="D24" s="126"/>
      <c r="E24" s="41" t="s">
        <v>6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8">
        <v>18.13</v>
      </c>
      <c r="M24" s="98">
        <v>15</v>
      </c>
      <c r="N24" s="98"/>
      <c r="O24" s="78">
        <v>15</v>
      </c>
      <c r="P24" s="78">
        <v>15</v>
      </c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s="8" customFormat="1" x14ac:dyDescent="0.25">
      <c r="A25" s="123" t="s">
        <v>20</v>
      </c>
      <c r="B25" s="124"/>
      <c r="C25" s="124"/>
      <c r="D25" s="124"/>
      <c r="E25" s="24" t="s">
        <v>7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37">
        <v>900</v>
      </c>
      <c r="O25" s="77">
        <f>O26/$N$25</f>
        <v>0.24563888888888888</v>
      </c>
      <c r="P25" s="77">
        <f t="shared" ref="P25:Z25" si="14">P26/$N$25</f>
        <v>0.30119444444444443</v>
      </c>
      <c r="Q25" s="77">
        <f t="shared" si="14"/>
        <v>0</v>
      </c>
      <c r="R25" s="77">
        <f t="shared" si="14"/>
        <v>0</v>
      </c>
      <c r="S25" s="77">
        <f t="shared" si="14"/>
        <v>0</v>
      </c>
      <c r="T25" s="77">
        <f t="shared" si="14"/>
        <v>0</v>
      </c>
      <c r="U25" s="77">
        <f t="shared" si="14"/>
        <v>0</v>
      </c>
      <c r="V25" s="77">
        <f t="shared" si="14"/>
        <v>0</v>
      </c>
      <c r="W25" s="77">
        <f t="shared" si="14"/>
        <v>0</v>
      </c>
      <c r="X25" s="77">
        <f t="shared" si="14"/>
        <v>0</v>
      </c>
      <c r="Y25" s="77">
        <f t="shared" si="14"/>
        <v>0</v>
      </c>
      <c r="Z25" s="77">
        <f t="shared" si="14"/>
        <v>0</v>
      </c>
    </row>
    <row r="26" spans="1:26" s="22" customFormat="1" ht="13.8" thickBot="1" x14ac:dyDescent="0.3">
      <c r="A26" s="125"/>
      <c r="B26" s="126"/>
      <c r="C26" s="126"/>
      <c r="D26" s="126"/>
      <c r="E26" s="41" t="s">
        <v>6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8">
        <v>780.19500000000005</v>
      </c>
      <c r="M26" s="98">
        <v>872.78</v>
      </c>
      <c r="N26" s="98"/>
      <c r="O26" s="78">
        <v>221.07499999999999</v>
      </c>
      <c r="P26" s="78">
        <v>271.07499999999999</v>
      </c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8" customFormat="1" x14ac:dyDescent="0.25">
      <c r="A27" s="133" t="s">
        <v>38</v>
      </c>
      <c r="B27" s="134"/>
      <c r="C27" s="134"/>
      <c r="D27" s="134"/>
      <c r="E27" s="25" t="s">
        <v>7</v>
      </c>
      <c r="F27" s="38">
        <f>F9+F11+F13+F15+F17+F19+F21+F23+F25</f>
        <v>8100</v>
      </c>
      <c r="G27" s="38">
        <f t="shared" ref="G27:N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38">
        <f t="shared" si="15"/>
        <v>8030</v>
      </c>
      <c r="O27" s="80">
        <f>O28/$N$27</f>
        <v>9.2117393524283928E-2</v>
      </c>
      <c r="P27" s="80">
        <f t="shared" ref="P27:Z27" si="16">P28/$N$27</f>
        <v>0.13586459775840598</v>
      </c>
      <c r="Q27" s="80">
        <f t="shared" si="16"/>
        <v>0</v>
      </c>
      <c r="R27" s="80">
        <f t="shared" si="16"/>
        <v>0</v>
      </c>
      <c r="S27" s="80">
        <f t="shared" si="16"/>
        <v>0</v>
      </c>
      <c r="T27" s="80">
        <f t="shared" si="16"/>
        <v>0</v>
      </c>
      <c r="U27" s="80">
        <f t="shared" si="16"/>
        <v>0</v>
      </c>
      <c r="V27" s="80">
        <f t="shared" si="16"/>
        <v>0</v>
      </c>
      <c r="W27" s="80">
        <f t="shared" si="16"/>
        <v>0</v>
      </c>
      <c r="X27" s="80">
        <f t="shared" si="16"/>
        <v>0</v>
      </c>
      <c r="Y27" s="80">
        <f t="shared" si="16"/>
        <v>0</v>
      </c>
      <c r="Z27" s="80">
        <f t="shared" si="16"/>
        <v>0</v>
      </c>
    </row>
    <row r="28" spans="1:26" s="22" customFormat="1" ht="13.8" thickBot="1" x14ac:dyDescent="0.3">
      <c r="A28" s="135"/>
      <c r="B28" s="136"/>
      <c r="C28" s="136"/>
      <c r="D28" s="136"/>
      <c r="E28" s="40" t="s">
        <v>6</v>
      </c>
      <c r="F28" s="39">
        <f>F10+F12+F14+F16+F18+F20+F22+F24+F26</f>
        <v>7228</v>
      </c>
      <c r="G28" s="39">
        <f t="shared" ref="G28:N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si="17"/>
        <v>0</v>
      </c>
      <c r="O28" s="39">
        <f t="shared" ref="O28:Z28" si="18">O10+O12+O14+O16+O18+O20+O22+O24+O26</f>
        <v>739.7026699999999</v>
      </c>
      <c r="P28" s="39">
        <f t="shared" si="18"/>
        <v>1090.99272</v>
      </c>
      <c r="Q28" s="39">
        <f t="shared" si="18"/>
        <v>0</v>
      </c>
      <c r="R28" s="39">
        <f>R10+R12+R14+R16+R18+R20+R22+R24+R26</f>
        <v>0</v>
      </c>
      <c r="S28" s="39">
        <f t="shared" si="18"/>
        <v>0</v>
      </c>
      <c r="T28" s="39">
        <f t="shared" si="18"/>
        <v>0</v>
      </c>
      <c r="U28" s="39">
        <f t="shared" si="18"/>
        <v>0</v>
      </c>
      <c r="V28" s="39">
        <f t="shared" si="18"/>
        <v>0</v>
      </c>
      <c r="W28" s="39">
        <f t="shared" si="18"/>
        <v>0</v>
      </c>
      <c r="X28" s="39">
        <f t="shared" si="18"/>
        <v>0</v>
      </c>
      <c r="Y28" s="39">
        <f t="shared" si="18"/>
        <v>0</v>
      </c>
      <c r="Z28" s="39">
        <f t="shared" si="18"/>
        <v>0</v>
      </c>
    </row>
    <row r="29" spans="1:26" s="8" customFormat="1" ht="13.8" thickBot="1" x14ac:dyDescent="0.3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8" customFormat="1" x14ac:dyDescent="0.25">
      <c r="A30" s="127" t="s">
        <v>51</v>
      </c>
      <c r="B30" s="128"/>
      <c r="C30" s="128"/>
      <c r="D30" s="129"/>
      <c r="E30" s="42" t="s">
        <v>7</v>
      </c>
      <c r="F30" s="37">
        <v>5500</v>
      </c>
      <c r="G30" s="37">
        <v>5800</v>
      </c>
      <c r="H30" s="37">
        <v>5737</v>
      </c>
      <c r="I30" s="37">
        <v>5400</v>
      </c>
      <c r="J30" s="37">
        <v>5733</v>
      </c>
      <c r="K30" s="37">
        <v>5895</v>
      </c>
      <c r="L30" s="66">
        <v>5977</v>
      </c>
      <c r="M30" s="66">
        <v>5972</v>
      </c>
      <c r="N30" s="66">
        <v>6101</v>
      </c>
      <c r="O30" s="81">
        <f>O31/$N$30</f>
        <v>0.16468780363874774</v>
      </c>
      <c r="P30" s="81">
        <f t="shared" ref="P30:Z30" si="19">P31/$N$30</f>
        <v>0.29056365513850185</v>
      </c>
      <c r="Q30" s="81">
        <f t="shared" si="19"/>
        <v>0</v>
      </c>
      <c r="R30" s="81">
        <f t="shared" si="19"/>
        <v>0</v>
      </c>
      <c r="S30" s="81">
        <f t="shared" si="19"/>
        <v>0</v>
      </c>
      <c r="T30" s="81">
        <f t="shared" si="19"/>
        <v>0</v>
      </c>
      <c r="U30" s="81">
        <f t="shared" si="19"/>
        <v>0</v>
      </c>
      <c r="V30" s="81">
        <f t="shared" si="19"/>
        <v>0</v>
      </c>
      <c r="W30" s="81">
        <f t="shared" si="19"/>
        <v>0</v>
      </c>
      <c r="X30" s="81">
        <f t="shared" si="19"/>
        <v>0</v>
      </c>
      <c r="Y30" s="81">
        <f t="shared" si="19"/>
        <v>0</v>
      </c>
      <c r="Z30" s="81">
        <f t="shared" si="19"/>
        <v>0</v>
      </c>
    </row>
    <row r="31" spans="1:26" s="22" customFormat="1" ht="13.8" thickBot="1" x14ac:dyDescent="0.3">
      <c r="A31" s="130"/>
      <c r="B31" s="131"/>
      <c r="C31" s="131"/>
      <c r="D31" s="132"/>
      <c r="E31" s="43" t="s">
        <v>6</v>
      </c>
      <c r="F31" s="44">
        <v>5549</v>
      </c>
      <c r="G31" s="44">
        <v>5630</v>
      </c>
      <c r="H31" s="44">
        <v>5473.7573000000002</v>
      </c>
      <c r="I31" s="44">
        <v>5622</v>
      </c>
      <c r="J31" s="44">
        <v>5771.41932</v>
      </c>
      <c r="K31" s="44">
        <v>5288.6120000000001</v>
      </c>
      <c r="L31" s="97">
        <v>5791.5730000000003</v>
      </c>
      <c r="M31" s="97">
        <v>7588.1585800000003</v>
      </c>
      <c r="N31" s="97"/>
      <c r="O31" s="82">
        <v>1004.7602900000001</v>
      </c>
      <c r="P31" s="82">
        <v>1772.7288599999999</v>
      </c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s="8" customFormat="1" x14ac:dyDescent="0.25">
      <c r="A32" s="127" t="s">
        <v>1</v>
      </c>
      <c r="B32" s="128"/>
      <c r="C32" s="128"/>
      <c r="D32" s="129"/>
      <c r="E32" s="42" t="s">
        <v>7</v>
      </c>
      <c r="F32" s="37">
        <v>1900</v>
      </c>
      <c r="G32" s="37">
        <v>1900</v>
      </c>
      <c r="H32" s="37">
        <v>1800</v>
      </c>
      <c r="I32" s="37">
        <v>1900</v>
      </c>
      <c r="J32" s="37">
        <v>3500</v>
      </c>
      <c r="K32" s="37">
        <v>3100</v>
      </c>
      <c r="L32" s="66">
        <v>2677</v>
      </c>
      <c r="M32" s="66">
        <v>2641</v>
      </c>
      <c r="N32" s="66">
        <v>2720</v>
      </c>
      <c r="O32" s="81">
        <f>O33/$N$32</f>
        <v>8.373251470588236E-2</v>
      </c>
      <c r="P32" s="81">
        <f t="shared" ref="P32:Z32" si="20">P33/$N$32</f>
        <v>0.15844386397058824</v>
      </c>
      <c r="Q32" s="81">
        <f t="shared" si="20"/>
        <v>0</v>
      </c>
      <c r="R32" s="81">
        <f t="shared" si="20"/>
        <v>0</v>
      </c>
      <c r="S32" s="81">
        <f t="shared" si="20"/>
        <v>0</v>
      </c>
      <c r="T32" s="81">
        <f t="shared" si="20"/>
        <v>0</v>
      </c>
      <c r="U32" s="81">
        <f t="shared" si="20"/>
        <v>0</v>
      </c>
      <c r="V32" s="81">
        <f t="shared" si="20"/>
        <v>0</v>
      </c>
      <c r="W32" s="81">
        <f t="shared" si="20"/>
        <v>0</v>
      </c>
      <c r="X32" s="81">
        <f t="shared" si="20"/>
        <v>0</v>
      </c>
      <c r="Y32" s="81">
        <f t="shared" si="20"/>
        <v>0</v>
      </c>
      <c r="Z32" s="81">
        <f t="shared" si="20"/>
        <v>0</v>
      </c>
    </row>
    <row r="33" spans="1:26" s="22" customFormat="1" ht="13.8" thickBot="1" x14ac:dyDescent="0.3">
      <c r="A33" s="130"/>
      <c r="B33" s="131"/>
      <c r="C33" s="131"/>
      <c r="D33" s="132"/>
      <c r="E33" s="43" t="s">
        <v>6</v>
      </c>
      <c r="F33" s="44">
        <v>1890</v>
      </c>
      <c r="G33" s="44">
        <v>1813</v>
      </c>
      <c r="H33" s="44">
        <v>1667.8593000000001</v>
      </c>
      <c r="I33" s="44">
        <v>1839</v>
      </c>
      <c r="J33" s="44">
        <v>2455.3067599999999</v>
      </c>
      <c r="K33" s="44">
        <v>239.88399999999999</v>
      </c>
      <c r="L33" s="97">
        <v>2628.3409999999999</v>
      </c>
      <c r="M33" s="97">
        <v>2717.43768</v>
      </c>
      <c r="N33" s="97"/>
      <c r="O33" s="82">
        <v>227.75244000000001</v>
      </c>
      <c r="P33" s="82">
        <v>430.96731</v>
      </c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26" s="8" customFormat="1" x14ac:dyDescent="0.25">
      <c r="A34" s="127" t="s">
        <v>39</v>
      </c>
      <c r="B34" s="128"/>
      <c r="C34" s="128"/>
      <c r="D34" s="129"/>
      <c r="E34" s="42" t="s">
        <v>7</v>
      </c>
      <c r="F34" s="37">
        <v>5500</v>
      </c>
      <c r="G34" s="37">
        <v>5200</v>
      </c>
      <c r="H34" s="37">
        <v>5300</v>
      </c>
      <c r="I34" s="37">
        <v>4813</v>
      </c>
      <c r="J34" s="37">
        <v>5100</v>
      </c>
      <c r="K34" s="37">
        <v>5300</v>
      </c>
      <c r="L34" s="66">
        <v>5370</v>
      </c>
      <c r="M34" s="66">
        <v>5781</v>
      </c>
      <c r="N34" s="66">
        <v>5415.5</v>
      </c>
      <c r="O34" s="81">
        <f>O35/$N$34</f>
        <v>8.1708549533745733E-2</v>
      </c>
      <c r="P34" s="81">
        <f t="shared" ref="P34:Z34" si="21">P35/$N$34</f>
        <v>0.15577383621087618</v>
      </c>
      <c r="Q34" s="81">
        <f t="shared" si="21"/>
        <v>0</v>
      </c>
      <c r="R34" s="81">
        <f t="shared" si="21"/>
        <v>0</v>
      </c>
      <c r="S34" s="81">
        <f t="shared" si="21"/>
        <v>0</v>
      </c>
      <c r="T34" s="81">
        <f t="shared" si="21"/>
        <v>0</v>
      </c>
      <c r="U34" s="81">
        <f t="shared" si="21"/>
        <v>0</v>
      </c>
      <c r="V34" s="81">
        <f t="shared" si="21"/>
        <v>0</v>
      </c>
      <c r="W34" s="81">
        <f t="shared" si="21"/>
        <v>0</v>
      </c>
      <c r="X34" s="81">
        <f t="shared" si="21"/>
        <v>0</v>
      </c>
      <c r="Y34" s="81">
        <f t="shared" si="21"/>
        <v>0</v>
      </c>
      <c r="Z34" s="81">
        <f t="shared" si="21"/>
        <v>0</v>
      </c>
    </row>
    <row r="35" spans="1:26" s="22" customFormat="1" ht="13.8" thickBot="1" x14ac:dyDescent="0.3">
      <c r="A35" s="130"/>
      <c r="B35" s="131"/>
      <c r="C35" s="131"/>
      <c r="D35" s="132"/>
      <c r="E35" s="43" t="s">
        <v>6</v>
      </c>
      <c r="F35" s="44">
        <v>5058</v>
      </c>
      <c r="G35" s="44">
        <v>4776</v>
      </c>
      <c r="H35" s="44">
        <v>5013.2416000000003</v>
      </c>
      <c r="I35" s="44">
        <v>4959</v>
      </c>
      <c r="J35" s="44">
        <v>5326.1034499999996</v>
      </c>
      <c r="K35" s="44">
        <v>5652.3140000000003</v>
      </c>
      <c r="L35" s="97">
        <v>5691.6880000000001</v>
      </c>
      <c r="M35" s="97">
        <v>5356.1434900000004</v>
      </c>
      <c r="N35" s="97"/>
      <c r="O35" s="82">
        <v>442.49265000000003</v>
      </c>
      <c r="P35" s="82">
        <v>843.59321</v>
      </c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s="8" customFormat="1" x14ac:dyDescent="0.25">
      <c r="A36" s="127" t="s">
        <v>12</v>
      </c>
      <c r="B36" s="128"/>
      <c r="C36" s="128"/>
      <c r="D36" s="129"/>
      <c r="E36" s="42" t="s">
        <v>7</v>
      </c>
      <c r="F36" s="37">
        <v>2800</v>
      </c>
      <c r="G36" s="37">
        <v>2900</v>
      </c>
      <c r="H36" s="37">
        <v>3500</v>
      </c>
      <c r="I36" s="37">
        <v>3500</v>
      </c>
      <c r="J36" s="37">
        <v>3300</v>
      </c>
      <c r="K36" s="37">
        <v>3100</v>
      </c>
      <c r="L36" s="66">
        <v>3367</v>
      </c>
      <c r="M36" s="66">
        <v>3147</v>
      </c>
      <c r="N36" s="66">
        <v>3123</v>
      </c>
      <c r="O36" s="81">
        <f>O37/$N$36</f>
        <v>2.1286199167467178E-2</v>
      </c>
      <c r="P36" s="81">
        <f t="shared" ref="P36:Z36" si="22">P37/$N$36</f>
        <v>4.4133868075568364E-2</v>
      </c>
      <c r="Q36" s="81">
        <f t="shared" si="22"/>
        <v>0</v>
      </c>
      <c r="R36" s="81">
        <f t="shared" si="22"/>
        <v>0</v>
      </c>
      <c r="S36" s="81">
        <f t="shared" si="22"/>
        <v>0</v>
      </c>
      <c r="T36" s="81">
        <f t="shared" si="22"/>
        <v>0</v>
      </c>
      <c r="U36" s="81">
        <f t="shared" si="22"/>
        <v>0</v>
      </c>
      <c r="V36" s="81">
        <f t="shared" si="22"/>
        <v>0</v>
      </c>
      <c r="W36" s="81">
        <f t="shared" si="22"/>
        <v>0</v>
      </c>
      <c r="X36" s="81">
        <f t="shared" si="22"/>
        <v>0</v>
      </c>
      <c r="Y36" s="81">
        <f t="shared" si="22"/>
        <v>0</v>
      </c>
      <c r="Z36" s="81">
        <f t="shared" si="22"/>
        <v>0</v>
      </c>
    </row>
    <row r="37" spans="1:26" s="22" customFormat="1" ht="13.8" thickBot="1" x14ac:dyDescent="0.3">
      <c r="A37" s="130"/>
      <c r="B37" s="131"/>
      <c r="C37" s="131"/>
      <c r="D37" s="132"/>
      <c r="E37" s="43" t="s">
        <v>6</v>
      </c>
      <c r="F37" s="44">
        <v>2833</v>
      </c>
      <c r="G37" s="44">
        <v>3316</v>
      </c>
      <c r="H37" s="44">
        <v>3234.8519000000001</v>
      </c>
      <c r="I37" s="44">
        <v>2991</v>
      </c>
      <c r="J37" s="44">
        <v>3030.12482</v>
      </c>
      <c r="K37" s="44">
        <v>3244</v>
      </c>
      <c r="L37" s="97">
        <v>3091.3539999999998</v>
      </c>
      <c r="M37" s="97">
        <v>2926.7005899999999</v>
      </c>
      <c r="N37" s="97"/>
      <c r="O37" s="82">
        <v>66.476799999999997</v>
      </c>
      <c r="P37" s="82">
        <v>137.83007000000001</v>
      </c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s="8" customFormat="1" x14ac:dyDescent="0.25">
      <c r="A38" s="127" t="s">
        <v>62</v>
      </c>
      <c r="B38" s="128"/>
      <c r="C38" s="128"/>
      <c r="D38" s="129"/>
      <c r="E38" s="42" t="s">
        <v>7</v>
      </c>
      <c r="F38" s="37">
        <v>7300</v>
      </c>
      <c r="G38" s="37">
        <v>6500</v>
      </c>
      <c r="H38" s="37">
        <v>5125</v>
      </c>
      <c r="I38" s="37">
        <v>5840</v>
      </c>
      <c r="J38" s="37">
        <v>7640</v>
      </c>
      <c r="K38" s="37">
        <v>8865</v>
      </c>
      <c r="L38" s="66">
        <f>400+450+100+180+8200+5</f>
        <v>9335</v>
      </c>
      <c r="M38" s="66">
        <f>450+300+120+180+8309+5</f>
        <v>9364</v>
      </c>
      <c r="N38" s="66">
        <v>9524.5</v>
      </c>
      <c r="O38" s="81">
        <f>O39/$N$38</f>
        <v>9.1769377920100786E-2</v>
      </c>
      <c r="P38" s="81">
        <f t="shared" ref="P38:Z38" si="23">P39/$N$38</f>
        <v>0.17252185731534464</v>
      </c>
      <c r="Q38" s="81">
        <f t="shared" si="23"/>
        <v>0</v>
      </c>
      <c r="R38" s="81">
        <f t="shared" si="23"/>
        <v>0</v>
      </c>
      <c r="S38" s="81">
        <f t="shared" si="23"/>
        <v>0</v>
      </c>
      <c r="T38" s="81">
        <f t="shared" si="23"/>
        <v>0</v>
      </c>
      <c r="U38" s="81">
        <f t="shared" si="23"/>
        <v>0</v>
      </c>
      <c r="V38" s="81">
        <f t="shared" si="23"/>
        <v>0</v>
      </c>
      <c r="W38" s="81">
        <f t="shared" si="23"/>
        <v>0</v>
      </c>
      <c r="X38" s="81">
        <f t="shared" si="23"/>
        <v>0</v>
      </c>
      <c r="Y38" s="81">
        <f t="shared" si="23"/>
        <v>0</v>
      </c>
      <c r="Z38" s="81">
        <f t="shared" si="23"/>
        <v>0</v>
      </c>
    </row>
    <row r="39" spans="1:26" s="22" customFormat="1" ht="13.8" thickBot="1" x14ac:dyDescent="0.3">
      <c r="A39" s="130" t="s">
        <v>56</v>
      </c>
      <c r="B39" s="131"/>
      <c r="C39" s="131"/>
      <c r="D39" s="132"/>
      <c r="E39" s="43" t="s">
        <v>6</v>
      </c>
      <c r="F39" s="44">
        <v>7069</v>
      </c>
      <c r="G39" s="44">
        <v>7886</v>
      </c>
      <c r="H39" s="44">
        <v>5793.8991999999998</v>
      </c>
      <c r="I39" s="44">
        <v>8344</v>
      </c>
      <c r="J39" s="44">
        <v>8963.6679500000009</v>
      </c>
      <c r="K39" s="44">
        <v>9631</v>
      </c>
      <c r="L39" s="97">
        <f>347.437+304.102+66.051+156.495+8368.195+4.162</f>
        <v>9246.4419999999991</v>
      </c>
      <c r="M39" s="97">
        <v>9861.0174299999999</v>
      </c>
      <c r="N39" s="97"/>
      <c r="O39" s="82">
        <f>93.33829+16.63045+1.24999+3.14709+759.69162</f>
        <v>874.05743999999993</v>
      </c>
      <c r="P39" s="82">
        <f>95.17131+29.50695+2.49997+12.43215+1503.57405</f>
        <v>1643.18443</v>
      </c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s="8" customFormat="1" x14ac:dyDescent="0.25">
      <c r="A40" s="127" t="s">
        <v>4</v>
      </c>
      <c r="B40" s="128"/>
      <c r="C40" s="128"/>
      <c r="D40" s="129"/>
      <c r="E40" s="42" t="s">
        <v>7</v>
      </c>
      <c r="F40" s="37">
        <v>1840</v>
      </c>
      <c r="G40" s="37">
        <v>1900</v>
      </c>
      <c r="H40" s="37">
        <v>2030</v>
      </c>
      <c r="I40" s="37">
        <v>2200</v>
      </c>
      <c r="J40" s="37">
        <v>2600</v>
      </c>
      <c r="K40" s="37">
        <v>1400</v>
      </c>
      <c r="L40" s="66">
        <v>1480</v>
      </c>
      <c r="M40" s="66">
        <v>1620</v>
      </c>
      <c r="N40" s="66">
        <v>1620</v>
      </c>
      <c r="O40" s="81">
        <f>O41/$N$40</f>
        <v>7.3964759259259258E-2</v>
      </c>
      <c r="P40" s="81">
        <f t="shared" ref="P40:Z40" si="24">P41/$N$40</f>
        <v>0.17539024691358027</v>
      </c>
      <c r="Q40" s="81">
        <f t="shared" si="24"/>
        <v>0</v>
      </c>
      <c r="R40" s="81">
        <f t="shared" si="24"/>
        <v>0</v>
      </c>
      <c r="S40" s="81">
        <f t="shared" si="24"/>
        <v>0</v>
      </c>
      <c r="T40" s="81">
        <f t="shared" si="24"/>
        <v>0</v>
      </c>
      <c r="U40" s="81">
        <f t="shared" si="24"/>
        <v>0</v>
      </c>
      <c r="V40" s="81">
        <f t="shared" si="24"/>
        <v>0</v>
      </c>
      <c r="W40" s="81">
        <f t="shared" si="24"/>
        <v>0</v>
      </c>
      <c r="X40" s="81">
        <f t="shared" si="24"/>
        <v>0</v>
      </c>
      <c r="Y40" s="81">
        <f t="shared" si="24"/>
        <v>0</v>
      </c>
      <c r="Z40" s="81">
        <f t="shared" si="24"/>
        <v>0</v>
      </c>
    </row>
    <row r="41" spans="1:26" s="22" customFormat="1" ht="13.8" thickBot="1" x14ac:dyDescent="0.3">
      <c r="A41" s="130"/>
      <c r="B41" s="131"/>
      <c r="C41" s="131"/>
      <c r="D41" s="132"/>
      <c r="E41" s="43" t="s">
        <v>6</v>
      </c>
      <c r="F41" s="44">
        <v>1930</v>
      </c>
      <c r="G41" s="44">
        <v>1878</v>
      </c>
      <c r="H41" s="44">
        <v>1396.6922</v>
      </c>
      <c r="I41" s="44">
        <v>1328</v>
      </c>
      <c r="J41" s="44">
        <v>1388.59484</v>
      </c>
      <c r="K41" s="44">
        <v>1441</v>
      </c>
      <c r="L41" s="97">
        <v>1676.2660000000001</v>
      </c>
      <c r="M41" s="97">
        <v>1784.7365600000001</v>
      </c>
      <c r="N41" s="97"/>
      <c r="O41" s="82">
        <v>119.82290999999999</v>
      </c>
      <c r="P41" s="82">
        <v>284.13220000000001</v>
      </c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 s="8" customFormat="1" x14ac:dyDescent="0.25">
      <c r="A42" s="127" t="s">
        <v>40</v>
      </c>
      <c r="B42" s="128"/>
      <c r="C42" s="128"/>
      <c r="D42" s="129"/>
      <c r="E42" s="42" t="s">
        <v>7</v>
      </c>
      <c r="F42" s="37">
        <v>230</v>
      </c>
      <c r="G42" s="37">
        <v>200</v>
      </c>
      <c r="H42" s="37">
        <v>150</v>
      </c>
      <c r="I42" s="37">
        <v>150</v>
      </c>
      <c r="J42" s="37">
        <v>100</v>
      </c>
      <c r="K42" s="37">
        <v>100</v>
      </c>
      <c r="L42" s="66">
        <v>140</v>
      </c>
      <c r="M42" s="66">
        <v>0</v>
      </c>
      <c r="N42" s="66">
        <v>120</v>
      </c>
      <c r="O42" s="81">
        <f>O43/$N$42</f>
        <v>0.2493475</v>
      </c>
      <c r="P42" s="81">
        <f t="shared" ref="P42:Z42" si="25">P43/$N$42</f>
        <v>0.36730283333333336</v>
      </c>
      <c r="Q42" s="81">
        <f t="shared" si="25"/>
        <v>0</v>
      </c>
      <c r="R42" s="81">
        <f t="shared" si="25"/>
        <v>0</v>
      </c>
      <c r="S42" s="81">
        <f t="shared" si="25"/>
        <v>0</v>
      </c>
      <c r="T42" s="81">
        <f t="shared" si="25"/>
        <v>0</v>
      </c>
      <c r="U42" s="81">
        <f t="shared" si="25"/>
        <v>0</v>
      </c>
      <c r="V42" s="81">
        <f t="shared" si="25"/>
        <v>0</v>
      </c>
      <c r="W42" s="81">
        <f t="shared" si="25"/>
        <v>0</v>
      </c>
      <c r="X42" s="81">
        <f t="shared" si="25"/>
        <v>0</v>
      </c>
      <c r="Y42" s="81">
        <f t="shared" si="25"/>
        <v>0</v>
      </c>
      <c r="Z42" s="81">
        <f t="shared" si="25"/>
        <v>0</v>
      </c>
    </row>
    <row r="43" spans="1:26" s="22" customFormat="1" ht="13.8" thickBot="1" x14ac:dyDescent="0.3">
      <c r="A43" s="130"/>
      <c r="B43" s="131"/>
      <c r="C43" s="131"/>
      <c r="D43" s="132"/>
      <c r="E43" s="43" t="s">
        <v>6</v>
      </c>
      <c r="F43" s="44">
        <v>127</v>
      </c>
      <c r="G43" s="44">
        <v>63</v>
      </c>
      <c r="H43" s="44">
        <v>118.96380000000001</v>
      </c>
      <c r="I43" s="44">
        <v>89</v>
      </c>
      <c r="J43" s="44">
        <v>226.27035000000001</v>
      </c>
      <c r="K43" s="44">
        <v>170</v>
      </c>
      <c r="L43" s="97">
        <v>245.31200000000001</v>
      </c>
      <c r="M43" s="97">
        <v>207.07066</v>
      </c>
      <c r="N43" s="97"/>
      <c r="O43" s="82">
        <v>29.921700000000001</v>
      </c>
      <c r="P43" s="82">
        <v>44.076340000000002</v>
      </c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s="8" customFormat="1" x14ac:dyDescent="0.25">
      <c r="A44" s="127" t="s">
        <v>2</v>
      </c>
      <c r="B44" s="128"/>
      <c r="C44" s="128"/>
      <c r="D44" s="129"/>
      <c r="E44" s="42" t="s">
        <v>7</v>
      </c>
      <c r="F44" s="37">
        <v>2200</v>
      </c>
      <c r="G44" s="37">
        <v>2200</v>
      </c>
      <c r="H44" s="37">
        <v>3060</v>
      </c>
      <c r="I44" s="37">
        <v>3060</v>
      </c>
      <c r="J44" s="37">
        <v>3100</v>
      </c>
      <c r="K44" s="37">
        <v>2020</v>
      </c>
      <c r="L44" s="66">
        <v>2000</v>
      </c>
      <c r="M44" s="66">
        <v>400</v>
      </c>
      <c r="N44" s="66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</row>
    <row r="45" spans="1:26" s="22" customFormat="1" ht="13.8" thickBot="1" x14ac:dyDescent="0.3">
      <c r="A45" s="130"/>
      <c r="B45" s="131"/>
      <c r="C45" s="131"/>
      <c r="D45" s="132"/>
      <c r="E45" s="43" t="s">
        <v>6</v>
      </c>
      <c r="F45" s="44">
        <v>2473</v>
      </c>
      <c r="G45" s="44">
        <v>2074</v>
      </c>
      <c r="H45" s="44">
        <v>2750.0173</v>
      </c>
      <c r="I45" s="44">
        <v>3229</v>
      </c>
      <c r="J45" s="44">
        <v>3238.79412</v>
      </c>
      <c r="K45" s="44">
        <v>1490</v>
      </c>
      <c r="L45" s="97">
        <v>293.52600000000001</v>
      </c>
      <c r="M45" s="97">
        <v>5.3674999999999997</v>
      </c>
      <c r="N45" s="97"/>
      <c r="O45" s="82">
        <v>0</v>
      </c>
      <c r="P45" s="82">
        <v>0</v>
      </c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s="8" customFormat="1" x14ac:dyDescent="0.25">
      <c r="A46" s="127" t="s">
        <v>14</v>
      </c>
      <c r="B46" s="128"/>
      <c r="C46" s="128"/>
      <c r="D46" s="129"/>
      <c r="E46" s="42" t="s">
        <v>7</v>
      </c>
      <c r="F46" s="37">
        <v>1480</v>
      </c>
      <c r="G46" s="37">
        <v>1600</v>
      </c>
      <c r="H46" s="37">
        <v>1500</v>
      </c>
      <c r="I46" s="37">
        <v>1500</v>
      </c>
      <c r="J46" s="37">
        <v>2115</v>
      </c>
      <c r="K46" s="37">
        <v>2900</v>
      </c>
      <c r="L46" s="66">
        <v>2900</v>
      </c>
      <c r="M46" s="66">
        <v>1000</v>
      </c>
      <c r="N46" s="66">
        <v>1800</v>
      </c>
      <c r="O46" s="81">
        <f>O47/$N$46</f>
        <v>7.5583027777777784E-2</v>
      </c>
      <c r="P46" s="81">
        <f t="shared" ref="P46:Z46" si="26">P47/$N$46</f>
        <v>0.12269408888888889</v>
      </c>
      <c r="Q46" s="81">
        <f t="shared" si="26"/>
        <v>0</v>
      </c>
      <c r="R46" s="81">
        <f t="shared" si="26"/>
        <v>0</v>
      </c>
      <c r="S46" s="81">
        <f t="shared" si="26"/>
        <v>0</v>
      </c>
      <c r="T46" s="81">
        <f t="shared" si="26"/>
        <v>0</v>
      </c>
      <c r="U46" s="81">
        <f t="shared" si="26"/>
        <v>0</v>
      </c>
      <c r="V46" s="81">
        <f t="shared" si="26"/>
        <v>0</v>
      </c>
      <c r="W46" s="81">
        <f t="shared" si="26"/>
        <v>0</v>
      </c>
      <c r="X46" s="81">
        <f t="shared" si="26"/>
        <v>0</v>
      </c>
      <c r="Y46" s="81">
        <f t="shared" si="26"/>
        <v>0</v>
      </c>
      <c r="Z46" s="81">
        <f t="shared" si="26"/>
        <v>0</v>
      </c>
    </row>
    <row r="47" spans="1:26" s="22" customFormat="1" ht="13.8" thickBot="1" x14ac:dyDescent="0.3">
      <c r="A47" s="130"/>
      <c r="B47" s="131"/>
      <c r="C47" s="131"/>
      <c r="D47" s="132"/>
      <c r="E47" s="43" t="s">
        <v>6</v>
      </c>
      <c r="F47" s="58" t="s">
        <v>53</v>
      </c>
      <c r="G47" s="58" t="s">
        <v>55</v>
      </c>
      <c r="H47" s="58">
        <v>1739</v>
      </c>
      <c r="I47" s="58">
        <v>2094</v>
      </c>
      <c r="J47" s="58">
        <v>2592.6892200000002</v>
      </c>
      <c r="K47" s="58">
        <v>3654</v>
      </c>
      <c r="L47" s="97">
        <v>2164.5390000000002</v>
      </c>
      <c r="M47" s="97">
        <v>2100.7148299999999</v>
      </c>
      <c r="N47" s="97"/>
      <c r="O47" s="82">
        <v>136.04945000000001</v>
      </c>
      <c r="P47" s="82">
        <v>220.84935999999999</v>
      </c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s="8" customFormat="1" x14ac:dyDescent="0.25">
      <c r="A48" s="127" t="s">
        <v>15</v>
      </c>
      <c r="B48" s="128"/>
      <c r="C48" s="128"/>
      <c r="D48" s="129"/>
      <c r="E48" s="42" t="s">
        <v>7</v>
      </c>
      <c r="F48" s="37">
        <v>90</v>
      </c>
      <c r="G48" s="37">
        <v>50</v>
      </c>
      <c r="H48" s="37">
        <v>80</v>
      </c>
      <c r="I48" s="37">
        <v>30</v>
      </c>
      <c r="J48" s="37">
        <v>30</v>
      </c>
      <c r="K48" s="37">
        <v>90</v>
      </c>
      <c r="L48" s="66">
        <v>64</v>
      </c>
      <c r="M48" s="66">
        <v>125</v>
      </c>
      <c r="N48" s="66">
        <v>100</v>
      </c>
      <c r="O48" s="81">
        <f>O49/$N$48</f>
        <v>9.9694400000000002E-2</v>
      </c>
      <c r="P48" s="81">
        <f t="shared" ref="P48:Z48" si="27">P49/$N$48</f>
        <v>0.2356306</v>
      </c>
      <c r="Q48" s="81">
        <f t="shared" si="27"/>
        <v>0</v>
      </c>
      <c r="R48" s="81">
        <f t="shared" si="27"/>
        <v>0</v>
      </c>
      <c r="S48" s="81">
        <f t="shared" si="27"/>
        <v>0</v>
      </c>
      <c r="T48" s="81">
        <f t="shared" si="27"/>
        <v>0</v>
      </c>
      <c r="U48" s="81">
        <f t="shared" si="27"/>
        <v>0</v>
      </c>
      <c r="V48" s="81">
        <f t="shared" si="27"/>
        <v>0</v>
      </c>
      <c r="W48" s="81">
        <f t="shared" si="27"/>
        <v>0</v>
      </c>
      <c r="X48" s="81">
        <f t="shared" si="27"/>
        <v>0</v>
      </c>
      <c r="Y48" s="81">
        <f t="shared" si="27"/>
        <v>0</v>
      </c>
      <c r="Z48" s="81">
        <f t="shared" si="27"/>
        <v>0</v>
      </c>
    </row>
    <row r="49" spans="1:26" s="22" customFormat="1" ht="13.8" thickBot="1" x14ac:dyDescent="0.3">
      <c r="A49" s="130"/>
      <c r="B49" s="131"/>
      <c r="C49" s="131"/>
      <c r="D49" s="132"/>
      <c r="E49" s="43" t="s">
        <v>6</v>
      </c>
      <c r="F49" s="44">
        <v>48</v>
      </c>
      <c r="G49" s="44">
        <v>76</v>
      </c>
      <c r="H49" s="44">
        <v>27.234300000000001</v>
      </c>
      <c r="I49" s="44">
        <v>75</v>
      </c>
      <c r="J49" s="44">
        <v>94.187939999999998</v>
      </c>
      <c r="K49" s="44">
        <v>66</v>
      </c>
      <c r="L49" s="97">
        <v>145.05000000000001</v>
      </c>
      <c r="M49" s="97">
        <v>138.71097</v>
      </c>
      <c r="N49" s="97"/>
      <c r="O49" s="82">
        <v>9.9694400000000005</v>
      </c>
      <c r="P49" s="82">
        <v>23.56306</v>
      </c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spans="1:26" s="8" customFormat="1" x14ac:dyDescent="0.25">
      <c r="A50" s="127" t="s">
        <v>16</v>
      </c>
      <c r="B50" s="128"/>
      <c r="C50" s="128"/>
      <c r="D50" s="129"/>
      <c r="E50" s="42" t="s">
        <v>7</v>
      </c>
      <c r="F50" s="37">
        <v>210</v>
      </c>
      <c r="G50" s="37">
        <v>170</v>
      </c>
      <c r="H50" s="37">
        <v>170</v>
      </c>
      <c r="I50" s="37">
        <v>170</v>
      </c>
      <c r="J50" s="37">
        <v>430</v>
      </c>
      <c r="K50" s="37">
        <v>1600</v>
      </c>
      <c r="L50" s="66">
        <v>1524</v>
      </c>
      <c r="M50" s="66">
        <v>250</v>
      </c>
      <c r="N50" s="66">
        <v>150</v>
      </c>
      <c r="O50" s="81">
        <f>O51/$N$50</f>
        <v>3.319486666666667E-2</v>
      </c>
      <c r="P50" s="81">
        <f t="shared" ref="P50:Z50" si="28">P51/$N$50</f>
        <v>0.43190053333333328</v>
      </c>
      <c r="Q50" s="81">
        <f t="shared" si="28"/>
        <v>0</v>
      </c>
      <c r="R50" s="81">
        <f t="shared" si="28"/>
        <v>0</v>
      </c>
      <c r="S50" s="81">
        <f t="shared" si="28"/>
        <v>0</v>
      </c>
      <c r="T50" s="81">
        <f t="shared" si="28"/>
        <v>0</v>
      </c>
      <c r="U50" s="81">
        <f t="shared" si="28"/>
        <v>0</v>
      </c>
      <c r="V50" s="81">
        <f t="shared" si="28"/>
        <v>0</v>
      </c>
      <c r="W50" s="81">
        <f t="shared" si="28"/>
        <v>0</v>
      </c>
      <c r="X50" s="81">
        <f t="shared" si="28"/>
        <v>0</v>
      </c>
      <c r="Y50" s="81">
        <f t="shared" si="28"/>
        <v>0</v>
      </c>
      <c r="Z50" s="81">
        <f t="shared" si="28"/>
        <v>0</v>
      </c>
    </row>
    <row r="51" spans="1:26" s="22" customFormat="1" ht="13.8" thickBot="1" x14ac:dyDescent="0.3">
      <c r="A51" s="130"/>
      <c r="B51" s="131"/>
      <c r="C51" s="131"/>
      <c r="D51" s="132"/>
      <c r="E51" s="43" t="s">
        <v>6</v>
      </c>
      <c r="F51" s="44">
        <v>106</v>
      </c>
      <c r="G51" s="44">
        <v>195</v>
      </c>
      <c r="H51" s="44">
        <v>263.8143</v>
      </c>
      <c r="I51" s="44">
        <v>256</v>
      </c>
      <c r="J51" s="44">
        <v>190.79435000000001</v>
      </c>
      <c r="K51" s="44">
        <v>2203</v>
      </c>
      <c r="L51" s="97">
        <v>439.18200000000002</v>
      </c>
      <c r="M51" s="97">
        <v>256.92975000000001</v>
      </c>
      <c r="N51" s="97"/>
      <c r="O51" s="82">
        <v>4.9792300000000003</v>
      </c>
      <c r="P51" s="82">
        <v>64.785079999999994</v>
      </c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 s="8" customFormat="1" x14ac:dyDescent="0.25">
      <c r="A52" s="127" t="s">
        <v>3</v>
      </c>
      <c r="B52" s="128"/>
      <c r="C52" s="128"/>
      <c r="D52" s="129"/>
      <c r="E52" s="42" t="s">
        <v>7</v>
      </c>
      <c r="F52" s="37">
        <v>12902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66">
        <v>0</v>
      </c>
      <c r="M52" s="66">
        <v>0</v>
      </c>
      <c r="N52" s="66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</row>
    <row r="53" spans="1:26" s="22" customFormat="1" ht="13.8" thickBot="1" x14ac:dyDescent="0.3">
      <c r="A53" s="130"/>
      <c r="B53" s="131"/>
      <c r="C53" s="131"/>
      <c r="D53" s="132"/>
      <c r="E53" s="43" t="s">
        <v>6</v>
      </c>
      <c r="F53" s="44">
        <v>12587</v>
      </c>
      <c r="G53" s="44">
        <v>0</v>
      </c>
      <c r="H53" s="44">
        <v>0</v>
      </c>
      <c r="I53" s="44">
        <v>0</v>
      </c>
      <c r="J53" s="44">
        <v>-0.53239999999999998</v>
      </c>
      <c r="K53" s="44">
        <v>-12</v>
      </c>
      <c r="L53" s="97">
        <v>-18.027999999999999</v>
      </c>
      <c r="M53" s="97">
        <v>-14.424239999999999</v>
      </c>
      <c r="N53" s="97"/>
      <c r="O53" s="82">
        <v>0</v>
      </c>
      <c r="P53" s="82">
        <v>0</v>
      </c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spans="1:26" s="8" customFormat="1" x14ac:dyDescent="0.25">
      <c r="A54" s="127" t="s">
        <v>54</v>
      </c>
      <c r="B54" s="128"/>
      <c r="C54" s="128"/>
      <c r="D54" s="129"/>
      <c r="E54" s="42" t="s">
        <v>7</v>
      </c>
      <c r="F54" s="37">
        <v>0</v>
      </c>
      <c r="G54" s="37">
        <v>17100</v>
      </c>
      <c r="H54" s="37">
        <v>25300</v>
      </c>
      <c r="I54" s="37">
        <v>23500</v>
      </c>
      <c r="J54" s="37">
        <v>22800</v>
      </c>
      <c r="K54" s="37">
        <v>24350</v>
      </c>
      <c r="L54" s="66">
        <f>6648+13152+5824</f>
        <v>25624</v>
      </c>
      <c r="M54" s="66">
        <f>6905+14250.706+5919</f>
        <v>27074.705999999998</v>
      </c>
      <c r="N54" s="66">
        <v>46757.36</v>
      </c>
      <c r="O54" s="81">
        <f>O55/$N$54</f>
        <v>0.15851786627816455</v>
      </c>
      <c r="P54" s="81">
        <f t="shared" ref="P54:Z54" si="29">P55/$N$54</f>
        <v>0.25853160422230853</v>
      </c>
      <c r="Q54" s="81">
        <f t="shared" si="29"/>
        <v>0</v>
      </c>
      <c r="R54" s="81">
        <f t="shared" si="29"/>
        <v>0</v>
      </c>
      <c r="S54" s="81">
        <f t="shared" si="29"/>
        <v>0</v>
      </c>
      <c r="T54" s="81">
        <f t="shared" si="29"/>
        <v>0</v>
      </c>
      <c r="U54" s="81">
        <f t="shared" si="29"/>
        <v>0</v>
      </c>
      <c r="V54" s="81">
        <f t="shared" si="29"/>
        <v>0</v>
      </c>
      <c r="W54" s="81">
        <f t="shared" si="29"/>
        <v>0</v>
      </c>
      <c r="X54" s="81">
        <f t="shared" si="29"/>
        <v>0</v>
      </c>
      <c r="Y54" s="81">
        <f t="shared" si="29"/>
        <v>0</v>
      </c>
      <c r="Z54" s="81">
        <f t="shared" si="29"/>
        <v>0</v>
      </c>
    </row>
    <row r="55" spans="1:26" s="22" customFormat="1" ht="13.8" thickBot="1" x14ac:dyDescent="0.3">
      <c r="A55" s="130"/>
      <c r="B55" s="131"/>
      <c r="C55" s="131"/>
      <c r="D55" s="132"/>
      <c r="E55" s="43" t="s">
        <v>6</v>
      </c>
      <c r="F55" s="44"/>
      <c r="G55" s="44">
        <v>19988</v>
      </c>
      <c r="H55" s="44">
        <v>24624.534</v>
      </c>
      <c r="I55" s="44">
        <v>23748</v>
      </c>
      <c r="J55" s="44">
        <v>24210.658369999997</v>
      </c>
      <c r="K55" s="44">
        <v>25599</v>
      </c>
      <c r="L55" s="97">
        <f>6626.177+13876.703+5955.428</f>
        <v>26458.307999999997</v>
      </c>
      <c r="M55" s="97">
        <v>45346.01872</v>
      </c>
      <c r="N55" s="97"/>
      <c r="O55" s="82">
        <f>5684.94678+937.97573+788.95443</f>
        <v>7411.8769400000001</v>
      </c>
      <c r="P55" s="82">
        <f>8771.03305+1962.87894+1354.3433</f>
        <v>12088.255290000001</v>
      </c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spans="1:26" s="8" customFormat="1" x14ac:dyDescent="0.25">
      <c r="A56" s="127" t="s">
        <v>18</v>
      </c>
      <c r="B56" s="128"/>
      <c r="C56" s="128"/>
      <c r="D56" s="129"/>
      <c r="E56" s="42" t="s">
        <v>7</v>
      </c>
      <c r="F56" s="37">
        <v>940</v>
      </c>
      <c r="G56" s="37">
        <v>1300</v>
      </c>
      <c r="H56" s="37">
        <v>1300</v>
      </c>
      <c r="I56" s="37">
        <v>2000</v>
      </c>
      <c r="J56" s="37">
        <v>2000</v>
      </c>
      <c r="K56" s="37">
        <v>2300</v>
      </c>
      <c r="L56" s="66">
        <v>1800</v>
      </c>
      <c r="M56" s="66">
        <v>1920</v>
      </c>
      <c r="N56" s="66">
        <v>1920</v>
      </c>
      <c r="O56" s="81">
        <f>O57/$N$56</f>
        <v>0.65939044791666668</v>
      </c>
      <c r="P56" s="81">
        <f t="shared" ref="P56:Z56" si="30">P57/$N$56</f>
        <v>0.66915552604166673</v>
      </c>
      <c r="Q56" s="81">
        <f t="shared" si="30"/>
        <v>0</v>
      </c>
      <c r="R56" s="81">
        <f t="shared" si="30"/>
        <v>0</v>
      </c>
      <c r="S56" s="81">
        <f t="shared" si="30"/>
        <v>0</v>
      </c>
      <c r="T56" s="81">
        <f t="shared" si="30"/>
        <v>0</v>
      </c>
      <c r="U56" s="81">
        <f t="shared" si="30"/>
        <v>0</v>
      </c>
      <c r="V56" s="81">
        <f t="shared" si="30"/>
        <v>0</v>
      </c>
      <c r="W56" s="81">
        <f t="shared" si="30"/>
        <v>0</v>
      </c>
      <c r="X56" s="81">
        <f t="shared" si="30"/>
        <v>0</v>
      </c>
      <c r="Y56" s="81">
        <f t="shared" si="30"/>
        <v>0</v>
      </c>
      <c r="Z56" s="81">
        <f t="shared" si="30"/>
        <v>0</v>
      </c>
    </row>
    <row r="57" spans="1:26" s="22" customFormat="1" ht="13.8" thickBot="1" x14ac:dyDescent="0.3">
      <c r="A57" s="145"/>
      <c r="B57" s="146"/>
      <c r="C57" s="146"/>
      <c r="D57" s="147"/>
      <c r="E57" s="45" t="s">
        <v>6</v>
      </c>
      <c r="F57" s="46">
        <v>1438</v>
      </c>
      <c r="G57" s="46">
        <v>1689</v>
      </c>
      <c r="H57" s="46">
        <v>1761.3996</v>
      </c>
      <c r="I57" s="46">
        <v>1607</v>
      </c>
      <c r="J57" s="46">
        <v>1674.28593</v>
      </c>
      <c r="K57" s="46">
        <v>1711</v>
      </c>
      <c r="L57" s="100">
        <v>1813.3979999999999</v>
      </c>
      <c r="M57" s="100">
        <v>1883.02655</v>
      </c>
      <c r="N57" s="100"/>
      <c r="O57" s="85">
        <v>1266.0296599999999</v>
      </c>
      <c r="P57" s="85">
        <v>1284.7786100000001</v>
      </c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s="8" customFormat="1" x14ac:dyDescent="0.25">
      <c r="A58" s="127" t="s">
        <v>42</v>
      </c>
      <c r="B58" s="128"/>
      <c r="C58" s="128"/>
      <c r="D58" s="129"/>
      <c r="E58" s="42" t="s">
        <v>7</v>
      </c>
      <c r="F58" s="37">
        <v>80</v>
      </c>
      <c r="G58" s="37">
        <v>70</v>
      </c>
      <c r="H58" s="37">
        <v>100</v>
      </c>
      <c r="I58" s="37">
        <v>200</v>
      </c>
      <c r="J58" s="37">
        <v>735</v>
      </c>
      <c r="K58" s="37">
        <v>900</v>
      </c>
      <c r="L58" s="66">
        <v>860</v>
      </c>
      <c r="M58" s="101">
        <v>860</v>
      </c>
      <c r="N58" s="101">
        <v>520</v>
      </c>
      <c r="O58" s="81">
        <f>O59/$N$58</f>
        <v>0.15555865384615386</v>
      </c>
      <c r="P58" s="81">
        <f t="shared" ref="P58:Z58" si="31">P59/$N$58</f>
        <v>0.24328653846153847</v>
      </c>
      <c r="Q58" s="81">
        <f t="shared" si="31"/>
        <v>0</v>
      </c>
      <c r="R58" s="81">
        <f t="shared" si="31"/>
        <v>0</v>
      </c>
      <c r="S58" s="81">
        <f t="shared" si="31"/>
        <v>0</v>
      </c>
      <c r="T58" s="81">
        <f t="shared" si="31"/>
        <v>0</v>
      </c>
      <c r="U58" s="81">
        <f t="shared" si="31"/>
        <v>0</v>
      </c>
      <c r="V58" s="81">
        <f t="shared" si="31"/>
        <v>0</v>
      </c>
      <c r="W58" s="81">
        <f t="shared" si="31"/>
        <v>0</v>
      </c>
      <c r="X58" s="81">
        <f t="shared" si="31"/>
        <v>0</v>
      </c>
      <c r="Y58" s="81">
        <f t="shared" si="31"/>
        <v>0</v>
      </c>
      <c r="Z58" s="81">
        <f t="shared" si="31"/>
        <v>0</v>
      </c>
    </row>
    <row r="59" spans="1:26" s="22" customFormat="1" ht="13.8" thickBot="1" x14ac:dyDescent="0.3">
      <c r="A59" s="130"/>
      <c r="B59" s="131"/>
      <c r="C59" s="131"/>
      <c r="D59" s="132"/>
      <c r="E59" s="43" t="s">
        <v>6</v>
      </c>
      <c r="F59" s="44">
        <v>37</v>
      </c>
      <c r="G59" s="44">
        <v>59</v>
      </c>
      <c r="H59" s="44">
        <v>524.37419999999997</v>
      </c>
      <c r="I59" s="44">
        <v>475</v>
      </c>
      <c r="J59" s="44">
        <v>655.05777999999998</v>
      </c>
      <c r="K59" s="44">
        <v>783</v>
      </c>
      <c r="L59" s="97">
        <v>919.90599999999995</v>
      </c>
      <c r="M59" s="97">
        <v>890.39522999999997</v>
      </c>
      <c r="N59" s="97"/>
      <c r="O59" s="82">
        <v>80.890500000000003</v>
      </c>
      <c r="P59" s="82">
        <v>126.509</v>
      </c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 s="8" customFormat="1" ht="14.4" hidden="1" thickTop="1" thickBot="1" x14ac:dyDescent="0.3">
      <c r="A60" s="5" t="s">
        <v>33</v>
      </c>
      <c r="B60" s="6"/>
      <c r="C60" s="6"/>
      <c r="D60" s="7"/>
      <c r="E60" s="14" t="s">
        <v>7</v>
      </c>
      <c r="F60" s="60"/>
      <c r="G60" s="60"/>
      <c r="H60" s="60"/>
      <c r="I60" s="60"/>
      <c r="J60" s="60"/>
      <c r="K60" s="60"/>
      <c r="L60" s="60"/>
      <c r="M60" s="104"/>
      <c r="N60" s="104"/>
      <c r="O60" s="83" t="e">
        <f>O61/G60</f>
        <v>#DIV/0!</v>
      </c>
      <c r="P60" s="83" t="e">
        <f>P61/G60</f>
        <v>#DIV/0!</v>
      </c>
      <c r="Q60" s="83" t="e">
        <f>Q61/G60</f>
        <v>#DIV/0!</v>
      </c>
      <c r="R60" s="83" t="e">
        <f>R61/G60</f>
        <v>#DIV/0!</v>
      </c>
      <c r="S60" s="83" t="e">
        <f>S61/G60</f>
        <v>#DIV/0!</v>
      </c>
      <c r="T60" s="83" t="e">
        <f>T61/G60</f>
        <v>#DIV/0!</v>
      </c>
      <c r="U60" s="83" t="e">
        <f>U61/G60</f>
        <v>#DIV/0!</v>
      </c>
      <c r="V60" s="83" t="e">
        <f>V61/G60</f>
        <v>#DIV/0!</v>
      </c>
      <c r="W60" s="83" t="e">
        <f>W61/G60</f>
        <v>#DIV/0!</v>
      </c>
      <c r="X60" s="83" t="e">
        <f>X61/G60</f>
        <v>#DIV/0!</v>
      </c>
      <c r="Y60" s="83" t="e">
        <f>Y61/G60</f>
        <v>#DIV/0!</v>
      </c>
      <c r="Z60" s="83" t="e">
        <f>Z61/G60</f>
        <v>#DIV/0!</v>
      </c>
    </row>
    <row r="61" spans="1:26" s="8" customFormat="1" ht="13.8" hidden="1" thickBot="1" x14ac:dyDescent="0.3">
      <c r="A61" s="3"/>
      <c r="B61" s="4"/>
      <c r="C61" s="4"/>
      <c r="D61" s="15"/>
      <c r="E61" s="20" t="s">
        <v>6</v>
      </c>
      <c r="F61" s="61"/>
      <c r="G61" s="61"/>
      <c r="H61" s="61"/>
      <c r="I61" s="61"/>
      <c r="J61" s="61"/>
      <c r="K61" s="61"/>
      <c r="L61" s="61"/>
      <c r="M61" s="105"/>
      <c r="N61" s="105"/>
      <c r="O61" s="84">
        <v>89</v>
      </c>
      <c r="P61" s="84">
        <v>532</v>
      </c>
      <c r="Q61" s="84">
        <v>935</v>
      </c>
      <c r="R61" s="84">
        <v>1342</v>
      </c>
      <c r="S61" s="84">
        <v>1778</v>
      </c>
      <c r="T61" s="84">
        <v>2014</v>
      </c>
      <c r="U61" s="84">
        <v>2120</v>
      </c>
      <c r="V61" s="84">
        <v>2102</v>
      </c>
      <c r="W61" s="84">
        <v>1343</v>
      </c>
      <c r="X61" s="84">
        <v>1455</v>
      </c>
      <c r="Y61" s="84">
        <v>2463</v>
      </c>
      <c r="Z61" s="84">
        <v>9920</v>
      </c>
    </row>
    <row r="62" spans="1:26" s="8" customFormat="1" x14ac:dyDescent="0.25">
      <c r="A62" s="127" t="s">
        <v>49</v>
      </c>
      <c r="B62" s="128"/>
      <c r="C62" s="128"/>
      <c r="D62" s="129"/>
      <c r="E62" s="42" t="s">
        <v>7</v>
      </c>
      <c r="F62" s="37">
        <v>700</v>
      </c>
      <c r="G62" s="37">
        <v>500</v>
      </c>
      <c r="H62" s="37">
        <v>596</v>
      </c>
      <c r="I62" s="37">
        <v>670</v>
      </c>
      <c r="J62" s="37">
        <v>2690</v>
      </c>
      <c r="K62" s="37">
        <v>611</v>
      </c>
      <c r="L62" s="66">
        <v>480</v>
      </c>
      <c r="M62" s="101">
        <v>510</v>
      </c>
      <c r="N62" s="101">
        <v>850</v>
      </c>
      <c r="O62" s="81">
        <f>O63/$N$62</f>
        <v>8.973929411764707E-2</v>
      </c>
      <c r="P62" s="81">
        <f t="shared" ref="P62:Z62" si="32">P63/$N$62</f>
        <v>0.14265354117647058</v>
      </c>
      <c r="Q62" s="81">
        <f t="shared" si="32"/>
        <v>0</v>
      </c>
      <c r="R62" s="81">
        <f t="shared" si="32"/>
        <v>0</v>
      </c>
      <c r="S62" s="81">
        <f t="shared" si="32"/>
        <v>0</v>
      </c>
      <c r="T62" s="81">
        <f t="shared" si="32"/>
        <v>0</v>
      </c>
      <c r="U62" s="81">
        <f t="shared" si="32"/>
        <v>0</v>
      </c>
      <c r="V62" s="81">
        <f t="shared" si="32"/>
        <v>0</v>
      </c>
      <c r="W62" s="81">
        <f t="shared" si="32"/>
        <v>0</v>
      </c>
      <c r="X62" s="81">
        <f t="shared" si="32"/>
        <v>0</v>
      </c>
      <c r="Y62" s="81">
        <f t="shared" si="32"/>
        <v>0</v>
      </c>
      <c r="Z62" s="81">
        <f t="shared" si="32"/>
        <v>0</v>
      </c>
    </row>
    <row r="63" spans="1:26" s="22" customFormat="1" ht="13.8" thickBot="1" x14ac:dyDescent="0.3">
      <c r="A63" s="130"/>
      <c r="B63" s="131"/>
      <c r="C63" s="131"/>
      <c r="D63" s="132"/>
      <c r="E63" s="43" t="s">
        <v>6</v>
      </c>
      <c r="F63" s="44">
        <v>557</v>
      </c>
      <c r="G63" s="44">
        <v>801</v>
      </c>
      <c r="H63" s="44">
        <v>451.4418</v>
      </c>
      <c r="I63" s="44">
        <v>443</v>
      </c>
      <c r="J63" s="44">
        <v>491.48545000000001</v>
      </c>
      <c r="K63" s="44">
        <v>333</v>
      </c>
      <c r="L63" s="97">
        <v>597.40899999999999</v>
      </c>
      <c r="M63" s="97">
        <v>973.03315999999995</v>
      </c>
      <c r="N63" s="97"/>
      <c r="O63" s="82">
        <v>76.278400000000005</v>
      </c>
      <c r="P63" s="82">
        <v>121.25551</v>
      </c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 s="8" customFormat="1" x14ac:dyDescent="0.25">
      <c r="A64" s="127" t="s">
        <v>50</v>
      </c>
      <c r="B64" s="128"/>
      <c r="C64" s="128"/>
      <c r="D64" s="129"/>
      <c r="E64" s="42" t="s">
        <v>7</v>
      </c>
      <c r="F64" s="37">
        <v>350</v>
      </c>
      <c r="G64" s="37">
        <v>350</v>
      </c>
      <c r="H64" s="37">
        <v>80</v>
      </c>
      <c r="I64" s="37">
        <v>80</v>
      </c>
      <c r="J64" s="37">
        <v>90</v>
      </c>
      <c r="K64" s="37">
        <v>205</v>
      </c>
      <c r="L64" s="66">
        <v>205</v>
      </c>
      <c r="M64" s="101">
        <v>200</v>
      </c>
      <c r="N64" s="101">
        <v>250</v>
      </c>
      <c r="O64" s="81">
        <f>O65/$N$64</f>
        <v>0.10232728000000001</v>
      </c>
      <c r="P64" s="81">
        <f t="shared" ref="P64:Z64" si="33">P65/$N$64</f>
        <v>0.10232728000000001</v>
      </c>
      <c r="Q64" s="81">
        <f t="shared" si="33"/>
        <v>0</v>
      </c>
      <c r="R64" s="81">
        <f t="shared" si="33"/>
        <v>0</v>
      </c>
      <c r="S64" s="81">
        <f t="shared" si="33"/>
        <v>0</v>
      </c>
      <c r="T64" s="81">
        <f t="shared" si="33"/>
        <v>0</v>
      </c>
      <c r="U64" s="81">
        <f t="shared" si="33"/>
        <v>0</v>
      </c>
      <c r="V64" s="81">
        <f t="shared" si="33"/>
        <v>0</v>
      </c>
      <c r="W64" s="81">
        <f t="shared" si="33"/>
        <v>0</v>
      </c>
      <c r="X64" s="81">
        <f t="shared" si="33"/>
        <v>0</v>
      </c>
      <c r="Y64" s="81">
        <f t="shared" si="33"/>
        <v>0</v>
      </c>
      <c r="Z64" s="81">
        <f t="shared" si="33"/>
        <v>0</v>
      </c>
    </row>
    <row r="65" spans="1:80" s="22" customFormat="1" ht="13.8" thickBot="1" x14ac:dyDescent="0.3">
      <c r="A65" s="130"/>
      <c r="B65" s="131"/>
      <c r="C65" s="131"/>
      <c r="D65" s="132"/>
      <c r="E65" s="43" t="s">
        <v>6</v>
      </c>
      <c r="F65" s="44">
        <v>245</v>
      </c>
      <c r="G65" s="44">
        <v>159</v>
      </c>
      <c r="H65" s="44">
        <v>38.531100000000002</v>
      </c>
      <c r="I65" s="44">
        <v>107</v>
      </c>
      <c r="J65" s="44">
        <v>100.09638</v>
      </c>
      <c r="K65" s="44">
        <v>214</v>
      </c>
      <c r="L65" s="97">
        <v>151.19399999999999</v>
      </c>
      <c r="M65" s="97">
        <v>235.74321</v>
      </c>
      <c r="N65" s="97"/>
      <c r="O65" s="82">
        <v>25.58182</v>
      </c>
      <c r="P65" s="82">
        <v>25.58182</v>
      </c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spans="1:80" s="8" customFormat="1" x14ac:dyDescent="0.25">
      <c r="A66" s="127" t="s">
        <v>52</v>
      </c>
      <c r="B66" s="128"/>
      <c r="C66" s="128"/>
      <c r="D66" s="129"/>
      <c r="E66" s="42" t="s">
        <v>7</v>
      </c>
      <c r="F66" s="37">
        <v>3000</v>
      </c>
      <c r="G66" s="37">
        <v>13500</v>
      </c>
      <c r="H66" s="37">
        <v>6870</v>
      </c>
      <c r="I66" s="37">
        <v>7500</v>
      </c>
      <c r="J66" s="37">
        <v>8540</v>
      </c>
      <c r="K66" s="37">
        <v>30434</v>
      </c>
      <c r="L66" s="66">
        <v>9000</v>
      </c>
      <c r="M66" s="101">
        <v>13500</v>
      </c>
      <c r="N66" s="101">
        <v>12250</v>
      </c>
      <c r="O66" s="81">
        <f>O67/$N$66</f>
        <v>1.634938775510204E-2</v>
      </c>
      <c r="P66" s="81">
        <f t="shared" ref="P66:Z66" si="34">P67/$N$66</f>
        <v>3.4575029387755099E-2</v>
      </c>
      <c r="Q66" s="81">
        <f t="shared" si="34"/>
        <v>0</v>
      </c>
      <c r="R66" s="81">
        <f t="shared" si="34"/>
        <v>0</v>
      </c>
      <c r="S66" s="81">
        <f t="shared" si="34"/>
        <v>0</v>
      </c>
      <c r="T66" s="81">
        <f t="shared" si="34"/>
        <v>0</v>
      </c>
      <c r="U66" s="81">
        <f t="shared" si="34"/>
        <v>0</v>
      </c>
      <c r="V66" s="81">
        <f t="shared" si="34"/>
        <v>0</v>
      </c>
      <c r="W66" s="81">
        <f t="shared" si="34"/>
        <v>0</v>
      </c>
      <c r="X66" s="81">
        <f t="shared" si="34"/>
        <v>0</v>
      </c>
      <c r="Y66" s="81">
        <f t="shared" si="34"/>
        <v>0</v>
      </c>
      <c r="Z66" s="81">
        <f t="shared" si="34"/>
        <v>0</v>
      </c>
    </row>
    <row r="67" spans="1:80" s="22" customFormat="1" ht="13.8" thickBot="1" x14ac:dyDescent="0.3">
      <c r="A67" s="130"/>
      <c r="B67" s="131"/>
      <c r="C67" s="131"/>
      <c r="D67" s="132"/>
      <c r="E67" s="43" t="s">
        <v>6</v>
      </c>
      <c r="F67" s="44">
        <v>3801</v>
      </c>
      <c r="G67" s="44">
        <v>7527</v>
      </c>
      <c r="H67" s="44">
        <v>5672.8467000000001</v>
      </c>
      <c r="I67" s="44">
        <v>4322</v>
      </c>
      <c r="J67" s="44">
        <v>7109.32089</v>
      </c>
      <c r="K67" s="44">
        <v>11407</v>
      </c>
      <c r="L67" s="97">
        <v>5181.5320000000002</v>
      </c>
      <c r="M67" s="97">
        <v>8880.5187800000003</v>
      </c>
      <c r="N67" s="97"/>
      <c r="O67" s="82">
        <v>200.28</v>
      </c>
      <c r="P67" s="82">
        <v>423.54410999999999</v>
      </c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80" s="8" customFormat="1" x14ac:dyDescent="0.25">
      <c r="A68" s="127" t="s">
        <v>41</v>
      </c>
      <c r="B68" s="128"/>
      <c r="C68" s="128"/>
      <c r="D68" s="129"/>
      <c r="E68" s="42" t="s">
        <v>7</v>
      </c>
      <c r="F68" s="37">
        <v>1105</v>
      </c>
      <c r="G68" s="37">
        <v>5000</v>
      </c>
      <c r="H68" s="37">
        <v>2152</v>
      </c>
      <c r="I68" s="37">
        <v>2300</v>
      </c>
      <c r="J68" s="37">
        <v>2050</v>
      </c>
      <c r="K68" s="37">
        <v>1937</v>
      </c>
      <c r="L68" s="66">
        <v>1500</v>
      </c>
      <c r="M68" s="101">
        <v>1000</v>
      </c>
      <c r="N68" s="101">
        <v>900</v>
      </c>
      <c r="O68" s="81">
        <f>O69/$N$68</f>
        <v>0</v>
      </c>
      <c r="P68" s="81">
        <f t="shared" ref="P68:Z68" si="35">P69/$N$68</f>
        <v>6.0455555555555558E-3</v>
      </c>
      <c r="Q68" s="81">
        <f t="shared" si="35"/>
        <v>0</v>
      </c>
      <c r="R68" s="81">
        <f t="shared" si="35"/>
        <v>0</v>
      </c>
      <c r="S68" s="81">
        <f t="shared" si="35"/>
        <v>0</v>
      </c>
      <c r="T68" s="81">
        <f t="shared" si="35"/>
        <v>0</v>
      </c>
      <c r="U68" s="81">
        <f t="shared" si="35"/>
        <v>0</v>
      </c>
      <c r="V68" s="81">
        <f t="shared" si="35"/>
        <v>0</v>
      </c>
      <c r="W68" s="81">
        <f t="shared" si="35"/>
        <v>0</v>
      </c>
      <c r="X68" s="81">
        <f t="shared" si="35"/>
        <v>0</v>
      </c>
      <c r="Y68" s="81">
        <f t="shared" si="35"/>
        <v>0</v>
      </c>
      <c r="Z68" s="81">
        <f t="shared" si="35"/>
        <v>0</v>
      </c>
    </row>
    <row r="69" spans="1:80" s="22" customFormat="1" ht="13.8" thickBot="1" x14ac:dyDescent="0.3">
      <c r="A69" s="130"/>
      <c r="B69" s="131"/>
      <c r="C69" s="131"/>
      <c r="D69" s="132"/>
      <c r="E69" s="43" t="s">
        <v>6</v>
      </c>
      <c r="F69" s="44">
        <v>660</v>
      </c>
      <c r="G69" s="44">
        <v>1300</v>
      </c>
      <c r="H69" s="44">
        <v>2289.3777</v>
      </c>
      <c r="I69" s="44">
        <v>1656</v>
      </c>
      <c r="J69" s="44">
        <v>1222.1398300000001</v>
      </c>
      <c r="K69" s="44">
        <v>1811</v>
      </c>
      <c r="L69" s="97">
        <v>739.40800000000002</v>
      </c>
      <c r="M69" s="97">
        <v>895.57737999999995</v>
      </c>
      <c r="N69" s="97"/>
      <c r="O69" s="82">
        <v>0</v>
      </c>
      <c r="P69" s="82">
        <v>5.4409999999999998</v>
      </c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spans="1:80" s="8" customFormat="1" x14ac:dyDescent="0.25">
      <c r="A70" s="148" t="s">
        <v>43</v>
      </c>
      <c r="B70" s="149"/>
      <c r="C70" s="149"/>
      <c r="D70" s="150"/>
      <c r="E70" s="25" t="s">
        <v>7</v>
      </c>
      <c r="F70" s="38">
        <f t="shared" ref="F70:N70" si="36">F30+F38+F32+F34+F36+F40+F42+F68+F66+F58+F46+F48+F50+F54+F52+F56</f>
        <v>44877</v>
      </c>
      <c r="G70" s="38">
        <f t="shared" si="36"/>
        <v>63190</v>
      </c>
      <c r="H70" s="38">
        <f t="shared" si="36"/>
        <v>61114</v>
      </c>
      <c r="I70" s="38">
        <f t="shared" si="36"/>
        <v>61003</v>
      </c>
      <c r="J70" s="38">
        <f t="shared" si="36"/>
        <v>66673</v>
      </c>
      <c r="K70" s="38">
        <f t="shared" si="36"/>
        <v>92271</v>
      </c>
      <c r="L70" s="67">
        <f t="shared" si="36"/>
        <v>71618</v>
      </c>
      <c r="M70" s="67">
        <f t="shared" si="36"/>
        <v>74254.706000000006</v>
      </c>
      <c r="N70" s="67">
        <f t="shared" si="36"/>
        <v>93021.36</v>
      </c>
      <c r="O70" s="80">
        <f>O71/$N$70</f>
        <v>0.12875773553515021</v>
      </c>
      <c r="P70" s="80">
        <f t="shared" ref="P70:Z70" si="37">P71/$N$70</f>
        <v>0.21007084028872511</v>
      </c>
      <c r="Q70" s="80">
        <f t="shared" si="37"/>
        <v>0</v>
      </c>
      <c r="R70" s="80">
        <f t="shared" si="37"/>
        <v>0</v>
      </c>
      <c r="S70" s="80">
        <f t="shared" si="37"/>
        <v>0</v>
      </c>
      <c r="T70" s="80">
        <f t="shared" si="37"/>
        <v>0</v>
      </c>
      <c r="U70" s="80">
        <f t="shared" si="37"/>
        <v>0</v>
      </c>
      <c r="V70" s="80">
        <f t="shared" si="37"/>
        <v>0</v>
      </c>
      <c r="W70" s="80">
        <f t="shared" si="37"/>
        <v>0</v>
      </c>
      <c r="X70" s="80">
        <f t="shared" si="37"/>
        <v>0</v>
      </c>
      <c r="Y70" s="80">
        <f t="shared" si="37"/>
        <v>0</v>
      </c>
      <c r="Z70" s="80">
        <f t="shared" si="37"/>
        <v>0</v>
      </c>
      <c r="AA70" s="106"/>
    </row>
    <row r="71" spans="1:80" s="22" customFormat="1" ht="13.8" thickBot="1" x14ac:dyDescent="0.3">
      <c r="A71" s="120"/>
      <c r="B71" s="121"/>
      <c r="C71" s="121"/>
      <c r="D71" s="122"/>
      <c r="E71" s="40" t="s">
        <v>6</v>
      </c>
      <c r="F71" s="47">
        <f t="shared" ref="F71:Z71" si="38">F31+F39+F33+F35+F37+F41+F43+F69+F67+F59+F63+F65+F45+F47+F49+F51+F55+F53+F57</f>
        <v>48193</v>
      </c>
      <c r="G71" s="47">
        <f t="shared" si="38"/>
        <v>61051</v>
      </c>
      <c r="H71" s="47">
        <f t="shared" si="38"/>
        <v>62841.836299999995</v>
      </c>
      <c r="I71" s="47">
        <f t="shared" si="38"/>
        <v>63184</v>
      </c>
      <c r="J71" s="47">
        <f t="shared" si="38"/>
        <v>68740.465349999999</v>
      </c>
      <c r="K71" s="47">
        <f t="shared" si="38"/>
        <v>74925.81</v>
      </c>
      <c r="L71" s="69">
        <f t="shared" si="38"/>
        <v>67256.400000000009</v>
      </c>
      <c r="M71" s="69">
        <f t="shared" si="38"/>
        <v>92032.876830000008</v>
      </c>
      <c r="N71" s="69">
        <f t="shared" si="38"/>
        <v>0</v>
      </c>
      <c r="O71" s="35">
        <f t="shared" si="38"/>
        <v>11977.21967</v>
      </c>
      <c r="P71" s="35">
        <f t="shared" si="38"/>
        <v>19541.075260000001</v>
      </c>
      <c r="Q71" s="35">
        <f t="shared" si="38"/>
        <v>0</v>
      </c>
      <c r="R71" s="35">
        <f>R31+R39+R33+R35+R37+R41+R43+R69+R67+R59+R63+R65+R45+R47+R49+R51+R55+R53+R57</f>
        <v>0</v>
      </c>
      <c r="S71" s="35">
        <f t="shared" si="38"/>
        <v>0</v>
      </c>
      <c r="T71" s="35">
        <f t="shared" si="38"/>
        <v>0</v>
      </c>
      <c r="U71" s="35">
        <f t="shared" si="38"/>
        <v>0</v>
      </c>
      <c r="V71" s="35">
        <f t="shared" si="38"/>
        <v>0</v>
      </c>
      <c r="W71" s="35">
        <f t="shared" si="38"/>
        <v>0</v>
      </c>
      <c r="X71" s="35">
        <f t="shared" si="38"/>
        <v>0</v>
      </c>
      <c r="Y71" s="35">
        <f t="shared" si="38"/>
        <v>0</v>
      </c>
      <c r="Z71" s="35">
        <f t="shared" si="38"/>
        <v>0</v>
      </c>
    </row>
    <row r="72" spans="1:80" s="8" customFormat="1" ht="13.8" thickBot="1" x14ac:dyDescent="0.3">
      <c r="A72" s="9"/>
      <c r="B72" s="9"/>
      <c r="F72" s="62"/>
      <c r="G72" s="62"/>
      <c r="H72" s="62"/>
      <c r="I72" s="62"/>
      <c r="J72" s="62"/>
      <c r="K72" s="62"/>
      <c r="L72" s="62"/>
      <c r="M72" s="62"/>
      <c r="N72" s="62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1"/>
      <c r="AB72" s="1"/>
      <c r="AC72" s="1"/>
      <c r="AD72" s="1"/>
      <c r="AE72" s="1"/>
      <c r="AF72" s="1"/>
      <c r="AG72" s="1"/>
      <c r="AH72" s="1"/>
    </row>
    <row r="73" spans="1:80" s="1" customFormat="1" x14ac:dyDescent="0.25">
      <c r="A73" s="139" t="s">
        <v>44</v>
      </c>
      <c r="B73" s="140"/>
      <c r="C73" s="140"/>
      <c r="D73" s="141"/>
      <c r="E73" s="50" t="s">
        <v>7</v>
      </c>
      <c r="F73" s="37">
        <v>38500</v>
      </c>
      <c r="G73" s="37">
        <v>40000</v>
      </c>
      <c r="H73" s="37">
        <v>40500</v>
      </c>
      <c r="I73" s="37">
        <v>39871</v>
      </c>
      <c r="J73" s="37">
        <v>41100</v>
      </c>
      <c r="K73" s="37">
        <v>46750</v>
      </c>
      <c r="L73" s="66">
        <v>49000</v>
      </c>
      <c r="M73" s="66">
        <v>55700</v>
      </c>
      <c r="N73" s="66">
        <v>60000</v>
      </c>
      <c r="O73" s="86">
        <f>O74/$N$73</f>
        <v>8.0321634833333336E-2</v>
      </c>
      <c r="P73" s="86">
        <f t="shared" ref="P73:Z73" si="39">P74/$N$73</f>
        <v>0.16135411933333335</v>
      </c>
      <c r="Q73" s="86">
        <f t="shared" si="39"/>
        <v>0</v>
      </c>
      <c r="R73" s="86">
        <f t="shared" si="39"/>
        <v>0</v>
      </c>
      <c r="S73" s="86">
        <f t="shared" si="39"/>
        <v>0</v>
      </c>
      <c r="T73" s="86">
        <f t="shared" si="39"/>
        <v>0</v>
      </c>
      <c r="U73" s="86">
        <f t="shared" si="39"/>
        <v>0</v>
      </c>
      <c r="V73" s="86">
        <f t="shared" si="39"/>
        <v>0</v>
      </c>
      <c r="W73" s="86">
        <f t="shared" si="39"/>
        <v>0</v>
      </c>
      <c r="X73" s="86">
        <f t="shared" si="39"/>
        <v>0</v>
      </c>
      <c r="Y73" s="86">
        <f t="shared" si="39"/>
        <v>0</v>
      </c>
      <c r="Z73" s="86">
        <f t="shared" si="39"/>
        <v>0</v>
      </c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</row>
    <row r="74" spans="1:80" s="49" customFormat="1" ht="13.8" thickBot="1" x14ac:dyDescent="0.3">
      <c r="A74" s="151"/>
      <c r="B74" s="152"/>
      <c r="C74" s="152"/>
      <c r="D74" s="153"/>
      <c r="E74" s="51" t="s">
        <v>6</v>
      </c>
      <c r="F74" s="44">
        <v>39846</v>
      </c>
      <c r="G74" s="44">
        <v>37693</v>
      </c>
      <c r="H74" s="44">
        <v>38797.184000000001</v>
      </c>
      <c r="I74" s="44">
        <v>39556</v>
      </c>
      <c r="J74" s="44">
        <v>40931.802000000003</v>
      </c>
      <c r="K74" s="44">
        <v>44541</v>
      </c>
      <c r="L74" s="97">
        <v>47797.521999999997</v>
      </c>
      <c r="M74" s="97">
        <v>53670.366309999998</v>
      </c>
      <c r="N74" s="97"/>
      <c r="O74" s="87">
        <v>4819.2980900000002</v>
      </c>
      <c r="P74" s="87">
        <v>9681.2471600000008</v>
      </c>
      <c r="Q74" s="87"/>
      <c r="R74" s="87"/>
      <c r="S74" s="87"/>
      <c r="T74" s="87"/>
      <c r="U74" s="87"/>
      <c r="V74" s="87"/>
      <c r="W74" s="87"/>
      <c r="X74" s="87"/>
      <c r="Y74" s="87"/>
      <c r="Z74" s="87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</row>
    <row r="75" spans="1:80" s="1" customFormat="1" x14ac:dyDescent="0.25">
      <c r="A75" s="139" t="s">
        <v>61</v>
      </c>
      <c r="B75" s="140"/>
      <c r="C75" s="140"/>
      <c r="D75" s="141"/>
      <c r="E75" s="50" t="s">
        <v>7</v>
      </c>
      <c r="F75" s="37">
        <v>0</v>
      </c>
      <c r="G75" s="37">
        <v>0</v>
      </c>
      <c r="H75" s="37">
        <v>0</v>
      </c>
      <c r="I75" s="37">
        <v>1500</v>
      </c>
      <c r="J75" s="37">
        <v>2100</v>
      </c>
      <c r="K75" s="37">
        <v>1300</v>
      </c>
      <c r="L75" s="101">
        <v>1500</v>
      </c>
      <c r="M75" s="101">
        <v>2200</v>
      </c>
      <c r="N75" s="101">
        <v>2800</v>
      </c>
      <c r="O75" s="86">
        <f>O76/$N$75</f>
        <v>0.18615471428571428</v>
      </c>
      <c r="P75" s="86">
        <f t="shared" ref="P75:Z75" si="40">P76/$N$75</f>
        <v>0.36193636785714284</v>
      </c>
      <c r="Q75" s="86">
        <f t="shared" si="40"/>
        <v>0</v>
      </c>
      <c r="R75" s="86">
        <f t="shared" si="40"/>
        <v>0</v>
      </c>
      <c r="S75" s="86">
        <f t="shared" si="40"/>
        <v>0</v>
      </c>
      <c r="T75" s="86">
        <f t="shared" si="40"/>
        <v>0</v>
      </c>
      <c r="U75" s="86">
        <f t="shared" si="40"/>
        <v>0</v>
      </c>
      <c r="V75" s="86">
        <f t="shared" si="40"/>
        <v>0</v>
      </c>
      <c r="W75" s="86">
        <f t="shared" si="40"/>
        <v>0</v>
      </c>
      <c r="X75" s="86">
        <f t="shared" si="40"/>
        <v>0</v>
      </c>
      <c r="Y75" s="86">
        <f t="shared" si="40"/>
        <v>0</v>
      </c>
      <c r="Z75" s="86">
        <f t="shared" si="40"/>
        <v>0</v>
      </c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</row>
    <row r="76" spans="1:80" s="49" customFormat="1" ht="13.8" thickBot="1" x14ac:dyDescent="0.3">
      <c r="A76" s="142"/>
      <c r="B76" s="143"/>
      <c r="C76" s="143"/>
      <c r="D76" s="144"/>
      <c r="E76" s="52" t="s">
        <v>6</v>
      </c>
      <c r="F76" s="46">
        <v>0</v>
      </c>
      <c r="G76" s="46">
        <v>0</v>
      </c>
      <c r="H76" s="46">
        <v>0</v>
      </c>
      <c r="I76" s="46">
        <v>1537.3869999999999</v>
      </c>
      <c r="J76" s="46">
        <v>1306.1559999999999</v>
      </c>
      <c r="K76" s="46">
        <v>2720</v>
      </c>
      <c r="L76" s="100">
        <v>3594.299</v>
      </c>
      <c r="M76" s="100">
        <v>3531.6731599999998</v>
      </c>
      <c r="N76" s="100"/>
      <c r="O76" s="88">
        <v>521.23320000000001</v>
      </c>
      <c r="P76" s="88">
        <v>1013.42183</v>
      </c>
      <c r="Q76" s="88"/>
      <c r="R76" s="88"/>
      <c r="S76" s="88"/>
      <c r="T76" s="88"/>
      <c r="U76" s="88"/>
      <c r="V76" s="88"/>
      <c r="W76" s="88"/>
      <c r="X76" s="88"/>
      <c r="Y76" s="88"/>
      <c r="Z76" s="88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</row>
    <row r="77" spans="1:80" s="1" customFormat="1" x14ac:dyDescent="0.25">
      <c r="A77" s="139" t="s">
        <v>58</v>
      </c>
      <c r="B77" s="140"/>
      <c r="C77" s="140"/>
      <c r="D77" s="141"/>
      <c r="E77" s="50" t="s">
        <v>7</v>
      </c>
      <c r="F77" s="37">
        <v>670</v>
      </c>
      <c r="G77" s="37">
        <v>550</v>
      </c>
      <c r="H77" s="37">
        <v>600</v>
      </c>
      <c r="I77" s="37">
        <v>600</v>
      </c>
      <c r="J77" s="37">
        <v>600</v>
      </c>
      <c r="K77" s="37">
        <v>600</v>
      </c>
      <c r="L77" s="101">
        <v>50</v>
      </c>
      <c r="M77" s="101">
        <v>0</v>
      </c>
      <c r="N77" s="101">
        <v>0</v>
      </c>
      <c r="O77" s="86">
        <f>IF(M77,+O77/M77,0)</f>
        <v>0</v>
      </c>
      <c r="P77" s="86">
        <f t="shared" ref="P77:Z77" si="41">IF(O77,+P77/O77,0)</f>
        <v>0</v>
      </c>
      <c r="Q77" s="86">
        <f t="shared" si="41"/>
        <v>0</v>
      </c>
      <c r="R77" s="86">
        <f t="shared" si="41"/>
        <v>0</v>
      </c>
      <c r="S77" s="86">
        <f t="shared" si="41"/>
        <v>0</v>
      </c>
      <c r="T77" s="86">
        <f t="shared" si="41"/>
        <v>0</v>
      </c>
      <c r="U77" s="86">
        <f t="shared" si="41"/>
        <v>0</v>
      </c>
      <c r="V77" s="86">
        <f t="shared" si="41"/>
        <v>0</v>
      </c>
      <c r="W77" s="86">
        <f t="shared" si="41"/>
        <v>0</v>
      </c>
      <c r="X77" s="86">
        <f t="shared" si="41"/>
        <v>0</v>
      </c>
      <c r="Y77" s="86">
        <f t="shared" si="41"/>
        <v>0</v>
      </c>
      <c r="Z77" s="86">
        <f t="shared" si="41"/>
        <v>0</v>
      </c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</row>
    <row r="78" spans="1:80" s="49" customFormat="1" ht="13.8" thickBot="1" x14ac:dyDescent="0.3">
      <c r="A78" s="142"/>
      <c r="B78" s="143"/>
      <c r="C78" s="143"/>
      <c r="D78" s="144"/>
      <c r="E78" s="52" t="s">
        <v>6</v>
      </c>
      <c r="F78" s="46">
        <v>570</v>
      </c>
      <c r="G78" s="46">
        <v>524</v>
      </c>
      <c r="H78" s="46">
        <v>663.31399999999996</v>
      </c>
      <c r="I78" s="46">
        <v>620</v>
      </c>
      <c r="J78" s="46">
        <v>414.05</v>
      </c>
      <c r="K78" s="46">
        <v>38</v>
      </c>
      <c r="L78" s="100">
        <v>0</v>
      </c>
      <c r="M78" s="100">
        <v>0</v>
      </c>
      <c r="N78" s="100"/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</row>
    <row r="79" spans="1:80" s="1" customFormat="1" x14ac:dyDescent="0.25">
      <c r="A79" s="139" t="s">
        <v>57</v>
      </c>
      <c r="B79" s="140"/>
      <c r="C79" s="140"/>
      <c r="D79" s="141"/>
      <c r="E79" s="50" t="s">
        <v>7</v>
      </c>
      <c r="F79" s="37">
        <v>5800</v>
      </c>
      <c r="G79" s="37">
        <v>5900</v>
      </c>
      <c r="H79" s="37">
        <v>746</v>
      </c>
      <c r="I79" s="37">
        <v>350</v>
      </c>
      <c r="J79" s="37">
        <v>330</v>
      </c>
      <c r="K79" s="37">
        <v>330</v>
      </c>
      <c r="L79" s="101">
        <v>1830</v>
      </c>
      <c r="M79" s="101">
        <v>1830</v>
      </c>
      <c r="N79" s="101">
        <v>830</v>
      </c>
      <c r="O79" s="86">
        <f>O80/$N$79</f>
        <v>7.1433734939759042E-3</v>
      </c>
      <c r="P79" s="86">
        <f t="shared" ref="P79:Z79" si="42">P80/$N$79</f>
        <v>1.3266265060240963E-2</v>
      </c>
      <c r="Q79" s="86">
        <f t="shared" si="42"/>
        <v>0</v>
      </c>
      <c r="R79" s="86">
        <f t="shared" si="42"/>
        <v>0</v>
      </c>
      <c r="S79" s="86">
        <f t="shared" si="42"/>
        <v>0</v>
      </c>
      <c r="T79" s="86">
        <f t="shared" si="42"/>
        <v>0</v>
      </c>
      <c r="U79" s="86">
        <f t="shared" si="42"/>
        <v>0</v>
      </c>
      <c r="V79" s="86">
        <f t="shared" si="42"/>
        <v>0</v>
      </c>
      <c r="W79" s="86">
        <f t="shared" si="42"/>
        <v>0</v>
      </c>
      <c r="X79" s="86">
        <f t="shared" si="42"/>
        <v>0</v>
      </c>
      <c r="Y79" s="86">
        <f t="shared" si="42"/>
        <v>0</v>
      </c>
      <c r="Z79" s="86">
        <f t="shared" si="42"/>
        <v>0</v>
      </c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</row>
    <row r="80" spans="1:80" s="49" customFormat="1" ht="13.8" thickBot="1" x14ac:dyDescent="0.3">
      <c r="A80" s="151"/>
      <c r="B80" s="152"/>
      <c r="C80" s="152"/>
      <c r="D80" s="153"/>
      <c r="E80" s="51" t="s">
        <v>6</v>
      </c>
      <c r="F80" s="44">
        <v>5851</v>
      </c>
      <c r="G80" s="44">
        <v>5864</v>
      </c>
      <c r="H80" s="44">
        <v>1250.0707</v>
      </c>
      <c r="I80" s="44">
        <v>313</v>
      </c>
      <c r="J80" s="44">
        <v>315.142</v>
      </c>
      <c r="K80" s="44">
        <v>324</v>
      </c>
      <c r="L80" s="97">
        <v>336.74400000000003</v>
      </c>
      <c r="M80" s="97">
        <v>284.28949999999998</v>
      </c>
      <c r="N80" s="97"/>
      <c r="O80" s="87">
        <v>5.9290000000000003</v>
      </c>
      <c r="P80" s="87">
        <v>11.010999999999999</v>
      </c>
      <c r="Q80" s="87"/>
      <c r="R80" s="87"/>
      <c r="S80" s="87"/>
      <c r="T80" s="87"/>
      <c r="U80" s="87"/>
      <c r="V80" s="87"/>
      <c r="W80" s="87"/>
      <c r="X80" s="87"/>
      <c r="Y80" s="87"/>
      <c r="Z80" s="87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</row>
    <row r="81" spans="1:80" s="8" customFormat="1" x14ac:dyDescent="0.25">
      <c r="A81" s="148" t="s">
        <v>45</v>
      </c>
      <c r="B81" s="149"/>
      <c r="C81" s="149"/>
      <c r="D81" s="154"/>
      <c r="E81" s="25" t="s">
        <v>7</v>
      </c>
      <c r="F81" s="38">
        <f t="shared" ref="F81:N82" si="43">F73+F79+F77+F75</f>
        <v>44970</v>
      </c>
      <c r="G81" s="38">
        <f t="shared" si="43"/>
        <v>46450</v>
      </c>
      <c r="H81" s="38">
        <f t="shared" si="43"/>
        <v>41846</v>
      </c>
      <c r="I81" s="38">
        <f t="shared" si="43"/>
        <v>42321</v>
      </c>
      <c r="J81" s="38">
        <f t="shared" si="43"/>
        <v>44130</v>
      </c>
      <c r="K81" s="38">
        <f t="shared" si="43"/>
        <v>48980</v>
      </c>
      <c r="L81" s="67">
        <f t="shared" si="43"/>
        <v>52380</v>
      </c>
      <c r="M81" s="67">
        <f t="shared" si="43"/>
        <v>59730</v>
      </c>
      <c r="N81" s="67">
        <f t="shared" si="43"/>
        <v>63630</v>
      </c>
      <c r="O81" s="80">
        <f>O82/$N$81</f>
        <v>8.4024206977840646E-2</v>
      </c>
      <c r="P81" s="80">
        <f t="shared" ref="P81:Z81" si="44">P82/$N$81</f>
        <v>0.16824893902247368</v>
      </c>
      <c r="Q81" s="80">
        <f t="shared" si="44"/>
        <v>0</v>
      </c>
      <c r="R81" s="80">
        <f t="shared" si="44"/>
        <v>0</v>
      </c>
      <c r="S81" s="80">
        <f t="shared" si="44"/>
        <v>0</v>
      </c>
      <c r="T81" s="80">
        <f t="shared" si="44"/>
        <v>0</v>
      </c>
      <c r="U81" s="80">
        <f t="shared" si="44"/>
        <v>0</v>
      </c>
      <c r="V81" s="80">
        <f t="shared" si="44"/>
        <v>0</v>
      </c>
      <c r="W81" s="80">
        <f t="shared" si="44"/>
        <v>0</v>
      </c>
      <c r="X81" s="80">
        <f t="shared" si="44"/>
        <v>0</v>
      </c>
      <c r="Y81" s="80">
        <f t="shared" si="44"/>
        <v>0</v>
      </c>
      <c r="Z81" s="80">
        <f t="shared" si="44"/>
        <v>0</v>
      </c>
    </row>
    <row r="82" spans="1:80" s="22" customFormat="1" ht="13.8" thickBot="1" x14ac:dyDescent="0.3">
      <c r="A82" s="120"/>
      <c r="B82" s="121"/>
      <c r="C82" s="121"/>
      <c r="D82" s="155"/>
      <c r="E82" s="40" t="s">
        <v>6</v>
      </c>
      <c r="F82" s="39">
        <f t="shared" si="43"/>
        <v>46267</v>
      </c>
      <c r="G82" s="39">
        <f t="shared" si="43"/>
        <v>44081</v>
      </c>
      <c r="H82" s="39">
        <f t="shared" si="43"/>
        <v>40710.568699999996</v>
      </c>
      <c r="I82" s="39">
        <f t="shared" si="43"/>
        <v>42026.387000000002</v>
      </c>
      <c r="J82" s="39">
        <f t="shared" si="43"/>
        <v>42967.150000000009</v>
      </c>
      <c r="K82" s="39">
        <f t="shared" si="43"/>
        <v>47623</v>
      </c>
      <c r="L82" s="68">
        <f t="shared" si="43"/>
        <v>51728.564999999995</v>
      </c>
      <c r="M82" s="68">
        <f t="shared" si="43"/>
        <v>57486.328969999995</v>
      </c>
      <c r="N82" s="68">
        <f t="shared" si="43"/>
        <v>0</v>
      </c>
      <c r="O82" s="35">
        <f t="shared" ref="O82:Z82" si="45">O74+O80+O78+O76</f>
        <v>5346.46029</v>
      </c>
      <c r="P82" s="35">
        <f t="shared" si="45"/>
        <v>10705.679990000001</v>
      </c>
      <c r="Q82" s="35">
        <f t="shared" si="45"/>
        <v>0</v>
      </c>
      <c r="R82" s="35">
        <f>R74+R80+R78+R76</f>
        <v>0</v>
      </c>
      <c r="S82" s="35">
        <f t="shared" si="45"/>
        <v>0</v>
      </c>
      <c r="T82" s="35">
        <f t="shared" si="45"/>
        <v>0</v>
      </c>
      <c r="U82" s="35">
        <f t="shared" si="45"/>
        <v>0</v>
      </c>
      <c r="V82" s="35">
        <f t="shared" si="45"/>
        <v>0</v>
      </c>
      <c r="W82" s="35">
        <f t="shared" si="45"/>
        <v>0</v>
      </c>
      <c r="X82" s="35">
        <f t="shared" si="45"/>
        <v>0</v>
      </c>
      <c r="Y82" s="35">
        <f t="shared" si="45"/>
        <v>0</v>
      </c>
      <c r="Z82" s="35">
        <f t="shared" si="45"/>
        <v>0</v>
      </c>
    </row>
    <row r="83" spans="1:80" s="8" customFormat="1" ht="13.8" thickBot="1" x14ac:dyDescent="0.3">
      <c r="A83" s="1"/>
      <c r="B83" s="1"/>
      <c r="C83" s="1"/>
      <c r="D83" s="1"/>
      <c r="E83" s="1"/>
      <c r="F83" s="49"/>
      <c r="G83" s="49"/>
      <c r="H83" s="49"/>
      <c r="I83" s="49"/>
      <c r="J83" s="49"/>
      <c r="K83" s="49"/>
      <c r="L83" s="49"/>
      <c r="M83" s="49"/>
      <c r="N83" s="4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80" s="8" customFormat="1" x14ac:dyDescent="0.25">
      <c r="A84" s="156" t="s">
        <v>11</v>
      </c>
      <c r="B84" s="157"/>
      <c r="C84" s="157"/>
      <c r="D84" s="158"/>
      <c r="E84" s="54" t="s">
        <v>7</v>
      </c>
      <c r="F84" s="37">
        <v>1450</v>
      </c>
      <c r="G84" s="37">
        <v>1400</v>
      </c>
      <c r="H84" s="37">
        <v>1400</v>
      </c>
      <c r="I84" s="37">
        <v>1200</v>
      </c>
      <c r="J84" s="37">
        <v>1200</v>
      </c>
      <c r="K84" s="37">
        <v>1250</v>
      </c>
      <c r="L84" s="66">
        <v>1200</v>
      </c>
      <c r="M84" s="66">
        <v>0</v>
      </c>
      <c r="N84" s="66">
        <v>0</v>
      </c>
      <c r="O84" s="89">
        <f>IF(M84,+O84/M84,0)</f>
        <v>0</v>
      </c>
      <c r="P84" s="89">
        <f t="shared" ref="P84:Z84" si="46">IF(O84,+P84/O84,0)</f>
        <v>0</v>
      </c>
      <c r="Q84" s="89">
        <f t="shared" si="46"/>
        <v>0</v>
      </c>
      <c r="R84" s="89">
        <f t="shared" si="46"/>
        <v>0</v>
      </c>
      <c r="S84" s="89">
        <f t="shared" si="46"/>
        <v>0</v>
      </c>
      <c r="T84" s="89">
        <f t="shared" si="46"/>
        <v>0</v>
      </c>
      <c r="U84" s="89">
        <f t="shared" si="46"/>
        <v>0</v>
      </c>
      <c r="V84" s="89">
        <f t="shared" si="46"/>
        <v>0</v>
      </c>
      <c r="W84" s="89">
        <f t="shared" si="46"/>
        <v>0</v>
      </c>
      <c r="X84" s="89">
        <f t="shared" si="46"/>
        <v>0</v>
      </c>
      <c r="Y84" s="89">
        <f t="shared" si="46"/>
        <v>0</v>
      </c>
      <c r="Z84" s="89">
        <f t="shared" si="46"/>
        <v>0</v>
      </c>
    </row>
    <row r="85" spans="1:80" s="22" customFormat="1" ht="13.8" thickBot="1" x14ac:dyDescent="0.3">
      <c r="A85" s="159"/>
      <c r="B85" s="160"/>
      <c r="C85" s="160"/>
      <c r="D85" s="161"/>
      <c r="E85" s="55" t="s">
        <v>6</v>
      </c>
      <c r="F85" s="44">
        <v>1380</v>
      </c>
      <c r="G85" s="44">
        <v>1169</v>
      </c>
      <c r="H85" s="44">
        <v>1139.3315</v>
      </c>
      <c r="I85" s="44">
        <v>1202</v>
      </c>
      <c r="J85" s="44">
        <v>1178.4190000000001</v>
      </c>
      <c r="K85" s="44">
        <v>1190</v>
      </c>
      <c r="L85" s="97">
        <v>296.07299999999998</v>
      </c>
      <c r="M85" s="97">
        <v>0</v>
      </c>
      <c r="N85" s="97"/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  <c r="Z85" s="90">
        <v>0</v>
      </c>
    </row>
    <row r="86" spans="1:80" s="8" customFormat="1" ht="13.8" hidden="1" thickBot="1" x14ac:dyDescent="0.3">
      <c r="A86" s="16" t="s">
        <v>34</v>
      </c>
      <c r="B86" s="17"/>
      <c r="C86" s="17"/>
      <c r="D86" s="18"/>
      <c r="E86" s="53" t="s">
        <v>7</v>
      </c>
      <c r="F86" s="63"/>
      <c r="G86" s="63"/>
      <c r="H86" s="63"/>
      <c r="I86" s="63"/>
      <c r="J86" s="63"/>
      <c r="K86" s="63"/>
      <c r="L86" s="102"/>
      <c r="M86" s="104"/>
      <c r="N86" s="104"/>
      <c r="O86" s="91" t="e">
        <f>O87/G86</f>
        <v>#DIV/0!</v>
      </c>
      <c r="P86" s="91" t="e">
        <f>P87/G86</f>
        <v>#DIV/0!</v>
      </c>
      <c r="Q86" s="91" t="e">
        <f>Q87/G86</f>
        <v>#DIV/0!</v>
      </c>
      <c r="R86" s="91" t="e">
        <f>R87/G86</f>
        <v>#DIV/0!</v>
      </c>
      <c r="S86" s="91" t="e">
        <f>S87/G86</f>
        <v>#DIV/0!</v>
      </c>
      <c r="T86" s="91" t="e">
        <f>T87/G86</f>
        <v>#DIV/0!</v>
      </c>
      <c r="U86" s="91" t="e">
        <f>U87/G86</f>
        <v>#DIV/0!</v>
      </c>
      <c r="V86" s="91" t="e">
        <f>V87/G86</f>
        <v>#DIV/0!</v>
      </c>
      <c r="W86" s="91" t="e">
        <f>W87/G86</f>
        <v>#DIV/0!</v>
      </c>
      <c r="X86" s="91" t="e">
        <f>X87/G86</f>
        <v>#DIV/0!</v>
      </c>
      <c r="Y86" s="91" t="e">
        <f>Y87/G86</f>
        <v>#DIV/0!</v>
      </c>
      <c r="Z86" s="91" t="e">
        <f>Z87/G86</f>
        <v>#DIV/0!</v>
      </c>
    </row>
    <row r="87" spans="1:80" s="8" customFormat="1" ht="13.8" hidden="1" thickBot="1" x14ac:dyDescent="0.3">
      <c r="A87" s="16"/>
      <c r="B87" s="17"/>
      <c r="C87" s="17"/>
      <c r="D87" s="18"/>
      <c r="E87" s="19" t="s">
        <v>6</v>
      </c>
      <c r="F87" s="64"/>
      <c r="G87" s="64"/>
      <c r="H87" s="64"/>
      <c r="I87" s="64"/>
      <c r="J87" s="64"/>
      <c r="K87" s="64"/>
      <c r="L87" s="103"/>
      <c r="M87" s="105"/>
      <c r="N87" s="105"/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  <c r="Z87" s="92">
        <v>0</v>
      </c>
    </row>
    <row r="88" spans="1:80" s="8" customFormat="1" x14ac:dyDescent="0.25">
      <c r="A88" s="156" t="s">
        <v>46</v>
      </c>
      <c r="B88" s="157"/>
      <c r="C88" s="157"/>
      <c r="D88" s="158"/>
      <c r="E88" s="54" t="s">
        <v>7</v>
      </c>
      <c r="F88" s="37">
        <v>250</v>
      </c>
      <c r="G88" s="37">
        <v>250</v>
      </c>
      <c r="H88" s="37">
        <v>200</v>
      </c>
      <c r="I88" s="37">
        <v>350</v>
      </c>
      <c r="J88" s="37">
        <v>300</v>
      </c>
      <c r="K88" s="37">
        <v>300</v>
      </c>
      <c r="L88" s="101">
        <v>300</v>
      </c>
      <c r="M88" s="101">
        <v>150</v>
      </c>
      <c r="N88" s="101">
        <v>100</v>
      </c>
      <c r="O88" s="89">
        <f>O89/$N$88</f>
        <v>2.6246200000000001E-2</v>
      </c>
      <c r="P88" s="89">
        <f t="shared" ref="P88:Z88" si="47">P89/$N$88</f>
        <v>4.6111399999999997E-2</v>
      </c>
      <c r="Q88" s="89">
        <f t="shared" si="47"/>
        <v>0</v>
      </c>
      <c r="R88" s="89">
        <f t="shared" si="47"/>
        <v>0</v>
      </c>
      <c r="S88" s="89">
        <f t="shared" si="47"/>
        <v>0</v>
      </c>
      <c r="T88" s="89">
        <f t="shared" si="47"/>
        <v>0</v>
      </c>
      <c r="U88" s="89">
        <f t="shared" si="47"/>
        <v>0</v>
      </c>
      <c r="V88" s="89">
        <f t="shared" si="47"/>
        <v>0</v>
      </c>
      <c r="W88" s="89">
        <f t="shared" si="47"/>
        <v>0</v>
      </c>
      <c r="X88" s="89">
        <f t="shared" si="47"/>
        <v>0</v>
      </c>
      <c r="Y88" s="89">
        <f t="shared" si="47"/>
        <v>0</v>
      </c>
      <c r="Z88" s="89">
        <f t="shared" si="47"/>
        <v>0</v>
      </c>
    </row>
    <row r="89" spans="1:80" s="22" customFormat="1" ht="13.8" thickBot="1" x14ac:dyDescent="0.3">
      <c r="A89" s="162"/>
      <c r="B89" s="163"/>
      <c r="C89" s="163"/>
      <c r="D89" s="164"/>
      <c r="E89" s="56" t="s">
        <v>6</v>
      </c>
      <c r="F89" s="46">
        <v>144</v>
      </c>
      <c r="G89" s="46">
        <v>171</v>
      </c>
      <c r="H89" s="46">
        <v>314.4101</v>
      </c>
      <c r="I89" s="46">
        <v>251</v>
      </c>
      <c r="J89" s="46">
        <v>316.20666999999997</v>
      </c>
      <c r="K89" s="46">
        <v>307</v>
      </c>
      <c r="L89" s="100">
        <v>100.161</v>
      </c>
      <c r="M89" s="100">
        <v>59.289250000000003</v>
      </c>
      <c r="N89" s="100"/>
      <c r="O89" s="93">
        <v>2.6246200000000002</v>
      </c>
      <c r="P89" s="93">
        <v>4.6111399999999998</v>
      </c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80" s="8" customFormat="1" x14ac:dyDescent="0.25">
      <c r="A90" s="156" t="s">
        <v>63</v>
      </c>
      <c r="B90" s="157"/>
      <c r="C90" s="157"/>
      <c r="D90" s="158"/>
      <c r="E90" s="54" t="s">
        <v>7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101">
        <v>0</v>
      </c>
      <c r="M90" s="101">
        <v>38500</v>
      </c>
      <c r="N90" s="101">
        <v>42000</v>
      </c>
      <c r="O90" s="89">
        <f>O91/$N$90</f>
        <v>7.8624171666666659E-2</v>
      </c>
      <c r="P90" s="89">
        <f t="shared" ref="P90:Z90" si="48">P91/$N$90</f>
        <v>0.15483683714285715</v>
      </c>
      <c r="Q90" s="89">
        <f t="shared" si="48"/>
        <v>0</v>
      </c>
      <c r="R90" s="89">
        <f t="shared" si="48"/>
        <v>0</v>
      </c>
      <c r="S90" s="89">
        <f t="shared" si="48"/>
        <v>0</v>
      </c>
      <c r="T90" s="89">
        <f t="shared" si="48"/>
        <v>0</v>
      </c>
      <c r="U90" s="89">
        <f t="shared" si="48"/>
        <v>0</v>
      </c>
      <c r="V90" s="89">
        <f t="shared" si="48"/>
        <v>0</v>
      </c>
      <c r="W90" s="89">
        <f t="shared" si="48"/>
        <v>0</v>
      </c>
      <c r="X90" s="89">
        <f t="shared" si="48"/>
        <v>0</v>
      </c>
      <c r="Y90" s="89">
        <f t="shared" si="48"/>
        <v>0</v>
      </c>
      <c r="Z90" s="89">
        <f t="shared" si="48"/>
        <v>0</v>
      </c>
    </row>
    <row r="91" spans="1:80" s="22" customFormat="1" ht="13.8" thickBot="1" x14ac:dyDescent="0.3">
      <c r="A91" s="162"/>
      <c r="B91" s="163"/>
      <c r="C91" s="163"/>
      <c r="D91" s="164"/>
      <c r="E91" s="56" t="s">
        <v>6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100">
        <v>22003.819</v>
      </c>
      <c r="M91" s="100">
        <v>39959.863519999999</v>
      </c>
      <c r="N91" s="100"/>
      <c r="O91" s="93">
        <v>3302.2152099999998</v>
      </c>
      <c r="P91" s="93">
        <v>6503.1471600000004</v>
      </c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80" s="22" customFormat="1" x14ac:dyDescent="0.25">
      <c r="A92" s="148" t="s">
        <v>47</v>
      </c>
      <c r="B92" s="149"/>
      <c r="C92" s="149"/>
      <c r="D92" s="154"/>
      <c r="E92" s="25" t="s">
        <v>7</v>
      </c>
      <c r="F92" s="38">
        <f>F84+F88+F90</f>
        <v>1700</v>
      </c>
      <c r="G92" s="38">
        <f t="shared" ref="G92:N92" si="49">G84+G88+G90</f>
        <v>1650</v>
      </c>
      <c r="H92" s="38">
        <f t="shared" si="49"/>
        <v>1600</v>
      </c>
      <c r="I92" s="38">
        <f t="shared" si="49"/>
        <v>1550</v>
      </c>
      <c r="J92" s="38">
        <f t="shared" si="49"/>
        <v>1500</v>
      </c>
      <c r="K92" s="38">
        <f t="shared" si="49"/>
        <v>1550</v>
      </c>
      <c r="L92" s="38">
        <f t="shared" si="49"/>
        <v>1500</v>
      </c>
      <c r="M92" s="38">
        <f t="shared" si="49"/>
        <v>38650</v>
      </c>
      <c r="N92" s="38">
        <f t="shared" si="49"/>
        <v>42100</v>
      </c>
      <c r="O92" s="80">
        <f>O93/$N$92</f>
        <v>7.8499758432304029E-2</v>
      </c>
      <c r="P92" s="80">
        <f t="shared" ref="P92:Z92" si="50">P93/$N$92</f>
        <v>0.15457858194774349</v>
      </c>
      <c r="Q92" s="80">
        <f t="shared" si="50"/>
        <v>0</v>
      </c>
      <c r="R92" s="80">
        <f t="shared" si="50"/>
        <v>0</v>
      </c>
      <c r="S92" s="80">
        <f t="shared" si="50"/>
        <v>0</v>
      </c>
      <c r="T92" s="80">
        <f t="shared" si="50"/>
        <v>0</v>
      </c>
      <c r="U92" s="80">
        <f t="shared" si="50"/>
        <v>0</v>
      </c>
      <c r="V92" s="80">
        <f t="shared" si="50"/>
        <v>0</v>
      </c>
      <c r="W92" s="80">
        <f t="shared" si="50"/>
        <v>0</v>
      </c>
      <c r="X92" s="80">
        <f t="shared" si="50"/>
        <v>0</v>
      </c>
      <c r="Y92" s="80">
        <f t="shared" si="50"/>
        <v>0</v>
      </c>
      <c r="Z92" s="80">
        <f t="shared" si="50"/>
        <v>0</v>
      </c>
    </row>
    <row r="93" spans="1:80" s="22" customFormat="1" ht="13.8" thickBot="1" x14ac:dyDescent="0.3">
      <c r="A93" s="120"/>
      <c r="B93" s="121"/>
      <c r="C93" s="121"/>
      <c r="D93" s="155"/>
      <c r="E93" s="40" t="s">
        <v>6</v>
      </c>
      <c r="F93" s="39">
        <f>F85+F89+F91</f>
        <v>1524</v>
      </c>
      <c r="G93" s="39">
        <f t="shared" ref="G93:N93" si="51">G85+G89+G91</f>
        <v>1340</v>
      </c>
      <c r="H93" s="39">
        <f t="shared" si="51"/>
        <v>1453.7416000000001</v>
      </c>
      <c r="I93" s="39">
        <f t="shared" si="51"/>
        <v>1453</v>
      </c>
      <c r="J93" s="39">
        <f t="shared" si="51"/>
        <v>1494.6256700000001</v>
      </c>
      <c r="K93" s="39">
        <f t="shared" si="51"/>
        <v>1497</v>
      </c>
      <c r="L93" s="39">
        <f t="shared" si="51"/>
        <v>22400.053</v>
      </c>
      <c r="M93" s="39">
        <f t="shared" si="51"/>
        <v>40019.152770000001</v>
      </c>
      <c r="N93" s="39">
        <f t="shared" si="51"/>
        <v>0</v>
      </c>
      <c r="O93" s="35">
        <f>O85+O89+O91</f>
        <v>3304.8398299999999</v>
      </c>
      <c r="P93" s="35">
        <f t="shared" ref="P93:Z93" si="52">P85+P89+P91</f>
        <v>6507.7583000000004</v>
      </c>
      <c r="Q93" s="35">
        <f t="shared" si="52"/>
        <v>0</v>
      </c>
      <c r="R93" s="35">
        <f>R85+R89+R91</f>
        <v>0</v>
      </c>
      <c r="S93" s="35">
        <f t="shared" si="52"/>
        <v>0</v>
      </c>
      <c r="T93" s="35">
        <f t="shared" si="52"/>
        <v>0</v>
      </c>
      <c r="U93" s="35">
        <f t="shared" si="52"/>
        <v>0</v>
      </c>
      <c r="V93" s="35">
        <f t="shared" si="52"/>
        <v>0</v>
      </c>
      <c r="W93" s="35">
        <f t="shared" si="52"/>
        <v>0</v>
      </c>
      <c r="X93" s="35">
        <f t="shared" si="52"/>
        <v>0</v>
      </c>
      <c r="Y93" s="35">
        <f t="shared" si="52"/>
        <v>0</v>
      </c>
      <c r="Z93" s="35">
        <f t="shared" si="52"/>
        <v>0</v>
      </c>
    </row>
    <row r="94" spans="1:80" s="1" customFormat="1" ht="13.8" thickBot="1" x14ac:dyDescent="0.3">
      <c r="B94" s="48"/>
      <c r="F94" s="65"/>
      <c r="G94" s="65"/>
      <c r="H94" s="65"/>
      <c r="I94" s="65"/>
      <c r="J94" s="65"/>
      <c r="K94" s="65"/>
      <c r="L94" s="65"/>
      <c r="M94" s="65"/>
      <c r="N94" s="65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</row>
    <row r="95" spans="1:80" s="12" customFormat="1" x14ac:dyDescent="0.25">
      <c r="A95" s="165" t="s">
        <v>48</v>
      </c>
      <c r="B95" s="166"/>
      <c r="C95" s="166"/>
      <c r="D95" s="167"/>
      <c r="E95" s="23" t="s">
        <v>7</v>
      </c>
      <c r="F95" s="37">
        <f>F6+F27+F70+F81+F92</f>
        <v>100104</v>
      </c>
      <c r="G95" s="37">
        <f t="shared" ref="G95:N95" si="53">G6+G27+G70+G81+G92</f>
        <v>120275</v>
      </c>
      <c r="H95" s="37">
        <f t="shared" si="53"/>
        <v>114060</v>
      </c>
      <c r="I95" s="37">
        <f t="shared" si="53"/>
        <v>112829</v>
      </c>
      <c r="J95" s="37">
        <f t="shared" si="53"/>
        <v>118833</v>
      </c>
      <c r="K95" s="37">
        <f t="shared" si="53"/>
        <v>150356</v>
      </c>
      <c r="L95" s="37">
        <f t="shared" si="53"/>
        <v>133098</v>
      </c>
      <c r="M95" s="37">
        <f t="shared" si="53"/>
        <v>181009.70600000001</v>
      </c>
      <c r="N95" s="37">
        <f t="shared" si="53"/>
        <v>207141.36</v>
      </c>
      <c r="O95" s="94">
        <f>O96/$N$95</f>
        <v>0.10331786978708647</v>
      </c>
      <c r="P95" s="94">
        <f t="shared" ref="P95:Z95" si="54">P96/$N$95</f>
        <v>0.18305147605480626</v>
      </c>
      <c r="Q95" s="94">
        <f t="shared" si="54"/>
        <v>0</v>
      </c>
      <c r="R95" s="94">
        <f t="shared" si="54"/>
        <v>0</v>
      </c>
      <c r="S95" s="94">
        <f t="shared" si="54"/>
        <v>0</v>
      </c>
      <c r="T95" s="94">
        <f t="shared" si="54"/>
        <v>0</v>
      </c>
      <c r="U95" s="94">
        <f t="shared" si="54"/>
        <v>0</v>
      </c>
      <c r="V95" s="94">
        <f t="shared" si="54"/>
        <v>0</v>
      </c>
      <c r="W95" s="94">
        <f t="shared" si="54"/>
        <v>0</v>
      </c>
      <c r="X95" s="94">
        <f t="shared" si="54"/>
        <v>0</v>
      </c>
      <c r="Y95" s="94">
        <f t="shared" si="54"/>
        <v>0</v>
      </c>
      <c r="Z95" s="94">
        <f t="shared" si="54"/>
        <v>0</v>
      </c>
    </row>
    <row r="96" spans="1:80" s="57" customFormat="1" ht="13.8" thickBot="1" x14ac:dyDescent="0.3">
      <c r="A96" s="168"/>
      <c r="B96" s="169"/>
      <c r="C96" s="169"/>
      <c r="D96" s="170"/>
      <c r="E96" s="59" t="s">
        <v>6</v>
      </c>
      <c r="F96" s="58">
        <f>F7+F28+F71+F82+F93</f>
        <v>103648</v>
      </c>
      <c r="G96" s="58">
        <f t="shared" ref="G96:N96" si="55">G7+G28+G71+G82+G93</f>
        <v>114478</v>
      </c>
      <c r="H96" s="58">
        <f t="shared" si="55"/>
        <v>112197.38159999998</v>
      </c>
      <c r="I96" s="58">
        <f t="shared" si="55"/>
        <v>113485.387</v>
      </c>
      <c r="J96" s="58">
        <f t="shared" si="55"/>
        <v>120422.12733</v>
      </c>
      <c r="K96" s="58">
        <f t="shared" si="55"/>
        <v>131890.34599999999</v>
      </c>
      <c r="L96" s="58">
        <f t="shared" si="55"/>
        <v>149419.72399999999</v>
      </c>
      <c r="M96" s="58">
        <f t="shared" si="55"/>
        <v>196952.56325000001</v>
      </c>
      <c r="N96" s="58">
        <f t="shared" si="55"/>
        <v>0</v>
      </c>
      <c r="O96" s="95">
        <f>O7+O28+O71+O82+O93</f>
        <v>21401.404060000001</v>
      </c>
      <c r="P96" s="95">
        <f t="shared" ref="P96:Z96" si="56">P7+P28+P71+P82+P93</f>
        <v>37917.5317</v>
      </c>
      <c r="Q96" s="95">
        <f t="shared" si="56"/>
        <v>0</v>
      </c>
      <c r="R96" s="95">
        <f>R7+R28+R71+R82+R93</f>
        <v>0</v>
      </c>
      <c r="S96" s="95">
        <f t="shared" si="56"/>
        <v>0</v>
      </c>
      <c r="T96" s="95">
        <f t="shared" si="56"/>
        <v>0</v>
      </c>
      <c r="U96" s="95">
        <f t="shared" si="56"/>
        <v>0</v>
      </c>
      <c r="V96" s="95">
        <f t="shared" si="56"/>
        <v>0</v>
      </c>
      <c r="W96" s="95">
        <f t="shared" si="56"/>
        <v>0</v>
      </c>
      <c r="X96" s="95">
        <f t="shared" si="56"/>
        <v>0</v>
      </c>
      <c r="Y96" s="95">
        <f t="shared" si="56"/>
        <v>0</v>
      </c>
      <c r="Z96" s="95">
        <f t="shared" si="56"/>
        <v>0</v>
      </c>
    </row>
    <row r="97" spans="1:80" x14ac:dyDescent="0.25"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</row>
    <row r="98" spans="1:80" x14ac:dyDescent="0.25">
      <c r="A98" s="9"/>
      <c r="B98" s="9"/>
      <c r="C98" s="9"/>
      <c r="D98" s="9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</row>
    <row r="99" spans="1:80" x14ac:dyDescent="0.25">
      <c r="A99" s="9"/>
      <c r="B99" s="8"/>
      <c r="C99" s="8"/>
      <c r="D99" s="8"/>
      <c r="E99" s="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</row>
    <row r="100" spans="1:80" x14ac:dyDescent="0.25">
      <c r="A100" s="8"/>
      <c r="B100" s="8"/>
      <c r="C100" s="8"/>
      <c r="D100" s="8"/>
      <c r="E100" s="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</row>
    <row r="101" spans="1:80" x14ac:dyDescent="0.25">
      <c r="A101" s="8"/>
      <c r="B101" s="8"/>
      <c r="C101" s="8"/>
      <c r="D101" s="8"/>
      <c r="E101" s="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</row>
    <row r="102" spans="1:80" x14ac:dyDescent="0.25"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</row>
    <row r="103" spans="1:80" x14ac:dyDescent="0.25"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</row>
  </sheetData>
  <mergeCells count="44">
    <mergeCell ref="A81:D82"/>
    <mergeCell ref="A84:D85"/>
    <mergeCell ref="A88:D89"/>
    <mergeCell ref="A90:D91"/>
    <mergeCell ref="A95:D96"/>
    <mergeCell ref="A92:D93"/>
    <mergeCell ref="A75:D76"/>
    <mergeCell ref="A56:D57"/>
    <mergeCell ref="A70:D71"/>
    <mergeCell ref="A73:D74"/>
    <mergeCell ref="A79:D80"/>
    <mergeCell ref="A77:D78"/>
    <mergeCell ref="A68:D69"/>
    <mergeCell ref="A66:D67"/>
    <mergeCell ref="A58:D59"/>
    <mergeCell ref="A62:D63"/>
    <mergeCell ref="A64:D65"/>
    <mergeCell ref="A52:D53"/>
    <mergeCell ref="A42:D43"/>
    <mergeCell ref="A44:D45"/>
    <mergeCell ref="A46:D47"/>
    <mergeCell ref="A48:D49"/>
    <mergeCell ref="A50:D51"/>
    <mergeCell ref="A54:D55"/>
    <mergeCell ref="A40:D41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0:D31"/>
    <mergeCell ref="A38:D39"/>
    <mergeCell ref="A32:D33"/>
    <mergeCell ref="A34:D35"/>
    <mergeCell ref="A36:D3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2021</vt:lpstr>
    </vt:vector>
  </TitlesOfParts>
  <Company>Fakultní nemocnice Olomouc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2021-02-19T08:17:17Z</cp:lastPrinted>
  <dcterms:created xsi:type="dcterms:W3CDTF">2006-11-02T10:16:44Z</dcterms:created>
  <dcterms:modified xsi:type="dcterms:W3CDTF">2021-03-18T12:58:33Z</dcterms:modified>
</cp:coreProperties>
</file>