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2935" yWindow="-105" windowWidth="19440" windowHeight="12570"/>
  </bookViews>
  <sheets>
    <sheet name="ORTHO" sheetId="1" r:id="rId1"/>
  </sheets>
  <definedNames>
    <definedName name="_xlnm._FilterDatabase" localSheetId="0" hidden="1">ORTHO!$A$3:$IM$3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J177" i="1"/>
  <c r="EJ159"/>
  <c r="FP44"/>
  <c r="FP43"/>
  <c r="FL42"/>
  <c r="EW42"/>
  <c r="FM42" s="1"/>
  <c r="EU42"/>
  <c r="FM41"/>
  <c r="FL41"/>
  <c r="EX41"/>
  <c r="EW41"/>
  <c r="FQ41" s="1"/>
  <c r="EU41"/>
  <c r="FQ40"/>
  <c r="FM40"/>
  <c r="FP39"/>
  <c r="FQ38"/>
  <c r="FM38"/>
  <c r="FQ37"/>
  <c r="FM37"/>
  <c r="FP36"/>
  <c r="FP35"/>
  <c r="FO34"/>
  <c r="FM34"/>
  <c r="EX34"/>
  <c r="EW34"/>
  <c r="FP34" s="1"/>
  <c r="FQ33"/>
  <c r="FM33"/>
  <c r="FL32"/>
  <c r="EW32"/>
  <c r="FM32" s="1"/>
  <c r="EU32"/>
  <c r="FQ31"/>
  <c r="FM31"/>
  <c r="FL30"/>
  <c r="EW30"/>
  <c r="FM30" s="1"/>
  <c r="EU30"/>
  <c r="FM29"/>
  <c r="FL29"/>
  <c r="EX29"/>
  <c r="EW29"/>
  <c r="FQ29" s="1"/>
  <c r="EU29"/>
  <c r="FQ28"/>
  <c r="FL28"/>
  <c r="EX28"/>
  <c r="EW28"/>
  <c r="FM28" s="1"/>
  <c r="EU28"/>
  <c r="FM27"/>
  <c r="FL27"/>
  <c r="FC27"/>
  <c r="FD27" s="1"/>
  <c r="EX27"/>
  <c r="EW27"/>
  <c r="FQ27" s="1"/>
  <c r="EU27"/>
  <c r="FQ26"/>
  <c r="FM26"/>
  <c r="FQ25"/>
  <c r="FM25"/>
  <c r="FO24"/>
  <c r="FM24"/>
  <c r="EW24"/>
  <c r="FP24" s="1"/>
  <c r="FE27" l="1"/>
  <c r="FQ30"/>
  <c r="FQ32"/>
  <c r="EX24"/>
  <c r="EX30"/>
  <c r="EX32"/>
  <c r="EX42"/>
  <c r="FQ42"/>
  <c r="EF117" l="1"/>
  <c r="EJ120"/>
  <c r="GC106"/>
  <c r="B146"/>
  <c r="B21"/>
  <c r="B10"/>
  <c r="B174"/>
  <c r="B87"/>
  <c r="B44"/>
  <c r="B121"/>
  <c r="B48"/>
  <c r="B175"/>
  <c r="B49"/>
  <c r="B54"/>
  <c r="B98"/>
  <c r="B168"/>
  <c r="B179"/>
  <c r="B102"/>
  <c r="B97"/>
  <c r="B104"/>
  <c r="B103"/>
  <c r="B176"/>
  <c r="B162"/>
  <c r="B107"/>
  <c r="B169"/>
  <c r="B63"/>
  <c r="B36"/>
  <c r="B39"/>
  <c r="B12"/>
  <c r="B15"/>
  <c r="B43"/>
  <c r="B108"/>
  <c r="B64"/>
  <c r="B91"/>
  <c r="B163"/>
  <c r="B51"/>
  <c r="B181"/>
  <c r="B11"/>
  <c r="B53"/>
  <c r="B82"/>
  <c r="B136"/>
  <c r="B38"/>
  <c r="B37"/>
  <c r="B161"/>
  <c r="B93"/>
  <c r="B92"/>
  <c r="B7"/>
  <c r="B60"/>
  <c r="B178"/>
  <c r="B8"/>
  <c r="B9"/>
  <c r="B78"/>
  <c r="B139"/>
  <c r="B25"/>
  <c r="B20"/>
  <c r="B40"/>
  <c r="B31"/>
  <c r="B26"/>
  <c r="B154"/>
  <c r="B96"/>
  <c r="B109"/>
  <c r="B112"/>
  <c r="B138"/>
  <c r="B16"/>
  <c r="B50"/>
  <c r="B155"/>
  <c r="B101"/>
  <c r="B33"/>
  <c r="B147"/>
  <c r="B62"/>
  <c r="B89"/>
  <c r="B148"/>
  <c r="B56"/>
  <c r="B61"/>
  <c r="B153"/>
  <c r="B149"/>
  <c r="B156"/>
  <c r="B151"/>
  <c r="B66"/>
  <c r="B77"/>
  <c r="B67"/>
  <c r="B171"/>
  <c r="B57"/>
  <c r="B68"/>
  <c r="B27"/>
  <c r="B113"/>
  <c r="B128"/>
  <c r="B45"/>
  <c r="B94"/>
  <c r="B52"/>
  <c r="B65"/>
  <c r="B123"/>
  <c r="B28"/>
  <c r="B19"/>
  <c r="B46"/>
  <c r="B69"/>
  <c r="B129"/>
  <c r="B55"/>
  <c r="B157"/>
  <c r="B5"/>
  <c r="B42"/>
  <c r="B80"/>
  <c r="B99"/>
  <c r="B150"/>
  <c r="B30"/>
  <c r="B18"/>
  <c r="B32"/>
  <c r="B73"/>
  <c r="B41"/>
  <c r="B114"/>
  <c r="B140"/>
  <c r="B130"/>
  <c r="B29"/>
  <c r="B141"/>
  <c r="B70"/>
  <c r="B115"/>
  <c r="B131"/>
  <c r="B135"/>
  <c r="B79"/>
  <c r="B160"/>
  <c r="B142"/>
  <c r="B172"/>
  <c r="B132"/>
  <c r="B23"/>
  <c r="B152"/>
  <c r="B95"/>
  <c r="B22"/>
  <c r="B6"/>
  <c r="B85"/>
  <c r="B90"/>
  <c r="B164"/>
  <c r="B105"/>
  <c r="B76"/>
  <c r="B4"/>
  <c r="B47"/>
  <c r="B34"/>
  <c r="B86"/>
  <c r="B124"/>
  <c r="B106"/>
  <c r="B83"/>
  <c r="B84"/>
  <c r="B125"/>
  <c r="B133"/>
  <c r="B143"/>
  <c r="B116"/>
  <c r="B100"/>
  <c r="B180"/>
  <c r="B88"/>
  <c r="B137"/>
  <c r="B24"/>
  <c r="B81"/>
  <c r="B110"/>
  <c r="B165"/>
  <c r="B134"/>
  <c r="B173"/>
  <c r="B58"/>
  <c r="B126"/>
  <c r="B122"/>
  <c r="B158"/>
  <c r="B71"/>
  <c r="B17"/>
  <c r="B13"/>
  <c r="B72"/>
  <c r="B74"/>
  <c r="B170"/>
  <c r="B166"/>
  <c r="B117"/>
  <c r="B14"/>
  <c r="B59"/>
  <c r="B118"/>
  <c r="B75"/>
  <c r="B144"/>
  <c r="B111"/>
  <c r="B119"/>
  <c r="B167"/>
  <c r="B127"/>
  <c r="B177"/>
  <c r="B120"/>
  <c r="B159"/>
  <c r="B35"/>
  <c r="B145"/>
  <c r="IF3" l="1"/>
  <c r="GV3"/>
  <c r="GU3"/>
  <c r="GR3"/>
  <c r="HC3" s="1"/>
  <c r="FO3"/>
  <c r="FM3"/>
  <c r="EW3"/>
  <c r="FP3" s="1"/>
  <c r="EJ3"/>
  <c r="CL3"/>
  <c r="CC3"/>
  <c r="CA3"/>
  <c r="BY3"/>
  <c r="BV3"/>
  <c r="BS3"/>
  <c r="BN3"/>
  <c r="BL3"/>
  <c r="AW3"/>
  <c r="AU3"/>
  <c r="AT3"/>
  <c r="AS3"/>
  <c r="AR3"/>
  <c r="G3"/>
  <c r="EJ150"/>
  <c r="EJ92"/>
  <c r="EJ18"/>
  <c r="EJ129"/>
  <c r="EJ131"/>
  <c r="EJ137"/>
  <c r="EJ62"/>
  <c r="EJ152"/>
  <c r="EJ32"/>
  <c r="EJ106"/>
  <c r="EJ101"/>
  <c r="EJ153"/>
  <c r="EJ56"/>
  <c r="EJ4"/>
  <c r="EJ73"/>
  <c r="EJ6"/>
  <c r="EJ160"/>
  <c r="EJ123"/>
  <c r="EJ61"/>
  <c r="EJ105"/>
  <c r="EJ146"/>
  <c r="EJ102"/>
  <c r="EJ25"/>
  <c r="EJ96"/>
  <c r="EJ154"/>
  <c r="EJ109"/>
  <c r="EJ161"/>
  <c r="EJ112"/>
  <c r="EJ98"/>
  <c r="EJ51"/>
  <c r="EJ21"/>
  <c r="EJ180"/>
  <c r="EJ156"/>
  <c r="EJ173"/>
  <c r="EJ158"/>
  <c r="EJ145"/>
  <c r="EJ80"/>
  <c r="EJ33"/>
  <c r="EJ13"/>
  <c r="EJ14"/>
  <c r="EJ17"/>
  <c r="EJ45"/>
  <c r="EJ57"/>
  <c r="EJ58"/>
  <c r="EJ59"/>
  <c r="EJ67"/>
  <c r="EJ68"/>
  <c r="EJ69"/>
  <c r="EJ70"/>
  <c r="EJ71"/>
  <c r="EJ72"/>
  <c r="EJ74"/>
  <c r="EJ75"/>
  <c r="EJ110"/>
  <c r="EJ111"/>
  <c r="EJ113"/>
  <c r="EJ114"/>
  <c r="EJ115"/>
  <c r="EJ117"/>
  <c r="EJ118"/>
  <c r="EJ119"/>
  <c r="EJ128"/>
  <c r="EJ130"/>
  <c r="EJ132"/>
  <c r="EJ133"/>
  <c r="EJ134"/>
  <c r="EJ148"/>
  <c r="EJ149"/>
  <c r="EJ155"/>
  <c r="EJ165"/>
  <c r="EJ166"/>
  <c r="EJ167"/>
  <c r="EJ170"/>
  <c r="EJ171"/>
  <c r="IF176"/>
  <c r="FP176"/>
  <c r="EJ176"/>
  <c r="CL176"/>
  <c r="CC176"/>
  <c r="CA176"/>
  <c r="BY176"/>
  <c r="BV176"/>
  <c r="BS176"/>
  <c r="AY176"/>
  <c r="AW176" s="1"/>
  <c r="AU176"/>
  <c r="AT176"/>
  <c r="AS176"/>
  <c r="AR176"/>
  <c r="IF175"/>
  <c r="FP175"/>
  <c r="EJ175"/>
  <c r="CL175"/>
  <c r="CC175"/>
  <c r="CA175"/>
  <c r="BY175"/>
  <c r="BV175"/>
  <c r="BS175"/>
  <c r="BN175"/>
  <c r="AY175"/>
  <c r="AW175" s="1"/>
  <c r="AU175"/>
  <c r="AT175"/>
  <c r="AS175"/>
  <c r="AR175"/>
  <c r="IF174"/>
  <c r="FP174"/>
  <c r="EJ174"/>
  <c r="CL174"/>
  <c r="CC174"/>
  <c r="CA174"/>
  <c r="BY174"/>
  <c r="BV174"/>
  <c r="BS174"/>
  <c r="AY174"/>
  <c r="AW174" s="1"/>
  <c r="AU174"/>
  <c r="AT174"/>
  <c r="AS174"/>
  <c r="AR174"/>
  <c r="FO170"/>
  <c r="FM170"/>
  <c r="EW170"/>
  <c r="FP170" s="1"/>
  <c r="CL170"/>
  <c r="CC170"/>
  <c r="CA170"/>
  <c r="BY170"/>
  <c r="BV170"/>
  <c r="BS170"/>
  <c r="BN170"/>
  <c r="BL170"/>
  <c r="AW170"/>
  <c r="AU170"/>
  <c r="AT170"/>
  <c r="AS170"/>
  <c r="AR170"/>
  <c r="G170"/>
  <c r="FO173"/>
  <c r="FM173"/>
  <c r="EW173"/>
  <c r="FP173" s="1"/>
  <c r="CL173"/>
  <c r="CC173"/>
  <c r="CA173"/>
  <c r="BY173"/>
  <c r="BV173"/>
  <c r="BS173"/>
  <c r="BN173"/>
  <c r="BL173"/>
  <c r="AW173"/>
  <c r="AU173"/>
  <c r="AT173"/>
  <c r="AS173"/>
  <c r="AR173"/>
  <c r="IF172"/>
  <c r="GR172"/>
  <c r="FO172"/>
  <c r="FM172"/>
  <c r="EW172"/>
  <c r="FQ172" s="1"/>
  <c r="EJ172"/>
  <c r="CL172"/>
  <c r="CC172"/>
  <c r="CA172"/>
  <c r="BY172"/>
  <c r="BV172"/>
  <c r="BS172"/>
  <c r="BN172"/>
  <c r="BL172"/>
  <c r="AW172"/>
  <c r="AU172"/>
  <c r="AT172"/>
  <c r="AS172"/>
  <c r="AR172"/>
  <c r="FL171"/>
  <c r="FC171"/>
  <c r="FD171" s="1"/>
  <c r="EW171"/>
  <c r="FQ171" s="1"/>
  <c r="EU171"/>
  <c r="CL171"/>
  <c r="CC171"/>
  <c r="CA171"/>
  <c r="BY171"/>
  <c r="BV171"/>
  <c r="BS171"/>
  <c r="BN171"/>
  <c r="BL171"/>
  <c r="AW171"/>
  <c r="AU171"/>
  <c r="AT171"/>
  <c r="AS171"/>
  <c r="AR171"/>
  <c r="G171"/>
  <c r="IF169"/>
  <c r="FP169"/>
  <c r="EJ169"/>
  <c r="CL169"/>
  <c r="CC169"/>
  <c r="CA169"/>
  <c r="BY169"/>
  <c r="BV169"/>
  <c r="BS169"/>
  <c r="AY169"/>
  <c r="AW169" s="1"/>
  <c r="AU169"/>
  <c r="AT169"/>
  <c r="AS169"/>
  <c r="AR169"/>
  <c r="IF168"/>
  <c r="FP168"/>
  <c r="EJ168"/>
  <c r="BN168"/>
  <c r="AY168"/>
  <c r="AW168" s="1"/>
  <c r="AU168"/>
  <c r="AT168"/>
  <c r="AS168"/>
  <c r="AR168"/>
  <c r="FO167"/>
  <c r="FM167"/>
  <c r="EW167"/>
  <c r="FP167" s="1"/>
  <c r="CL167"/>
  <c r="CC167"/>
  <c r="CA167"/>
  <c r="BY167"/>
  <c r="BV167"/>
  <c r="BS167"/>
  <c r="BN167"/>
  <c r="BK167"/>
  <c r="BL167" s="1"/>
  <c r="AY167"/>
  <c r="AW167" s="1"/>
  <c r="AV167" s="1"/>
  <c r="AU167"/>
  <c r="AT167"/>
  <c r="AS167"/>
  <c r="AR167"/>
  <c r="G167"/>
  <c r="FO166"/>
  <c r="FM166"/>
  <c r="EW166"/>
  <c r="FP166" s="1"/>
  <c r="CL166"/>
  <c r="CC166"/>
  <c r="CA166"/>
  <c r="BY166"/>
  <c r="BV166"/>
  <c r="BS166"/>
  <c r="BN166"/>
  <c r="BL166"/>
  <c r="AW166"/>
  <c r="AU166"/>
  <c r="AT166"/>
  <c r="AS166"/>
  <c r="AR166"/>
  <c r="G166"/>
  <c r="FO165"/>
  <c r="FM165"/>
  <c r="EW165"/>
  <c r="FP165" s="1"/>
  <c r="CL165"/>
  <c r="CC165"/>
  <c r="CA165"/>
  <c r="BY165"/>
  <c r="BV165"/>
  <c r="BS165"/>
  <c r="BN165"/>
  <c r="BL165"/>
  <c r="AW165"/>
  <c r="AU165"/>
  <c r="AT165"/>
  <c r="AS165"/>
  <c r="AR165"/>
  <c r="G165"/>
  <c r="IF164"/>
  <c r="GR164"/>
  <c r="FO164"/>
  <c r="FM164"/>
  <c r="EW164"/>
  <c r="FP164" s="1"/>
  <c r="EJ164"/>
  <c r="CL164"/>
  <c r="CC164"/>
  <c r="CA164"/>
  <c r="BY164"/>
  <c r="BV164"/>
  <c r="BS164"/>
  <c r="BN164"/>
  <c r="BL164"/>
  <c r="AW164"/>
  <c r="AU164"/>
  <c r="AT164"/>
  <c r="AS164"/>
  <c r="AR164"/>
  <c r="FO158"/>
  <c r="FM158"/>
  <c r="EW158"/>
  <c r="FP158" s="1"/>
  <c r="CL158"/>
  <c r="CC158"/>
  <c r="CA158"/>
  <c r="BY158"/>
  <c r="BV158"/>
  <c r="BS158"/>
  <c r="BN158"/>
  <c r="BL158"/>
  <c r="AW158"/>
  <c r="AU158"/>
  <c r="AT158"/>
  <c r="AS158"/>
  <c r="AR158"/>
  <c r="G158"/>
  <c r="IF157"/>
  <c r="GV157"/>
  <c r="GU157"/>
  <c r="GR157"/>
  <c r="HC157" s="1"/>
  <c r="FL157"/>
  <c r="EW157"/>
  <c r="FM157" s="1"/>
  <c r="EU157"/>
  <c r="EJ157"/>
  <c r="CL157"/>
  <c r="CC157"/>
  <c r="CA157"/>
  <c r="BV157"/>
  <c r="BY157" s="1"/>
  <c r="BS157"/>
  <c r="BN157"/>
  <c r="BL157"/>
  <c r="AW157"/>
  <c r="AU157"/>
  <c r="AT157"/>
  <c r="AS157"/>
  <c r="AR157"/>
  <c r="G157"/>
  <c r="FQ156"/>
  <c r="FM156"/>
  <c r="CL156"/>
  <c r="BS156"/>
  <c r="AW156"/>
  <c r="AU156"/>
  <c r="AT156"/>
  <c r="AS156"/>
  <c r="AR156"/>
  <c r="FQ155"/>
  <c r="FM155"/>
  <c r="AW155"/>
  <c r="AU155"/>
  <c r="AT155"/>
  <c r="AS155"/>
  <c r="AR155"/>
  <c r="IF154"/>
  <c r="FQ154"/>
  <c r="FM154"/>
  <c r="CL154"/>
  <c r="BS154"/>
  <c r="AW154"/>
  <c r="AU154"/>
  <c r="AT154"/>
  <c r="AS154"/>
  <c r="AR154"/>
  <c r="FQ149"/>
  <c r="FM149"/>
  <c r="CL149"/>
  <c r="BS149"/>
  <c r="BN149"/>
  <c r="AW149"/>
  <c r="AU149"/>
  <c r="AT149"/>
  <c r="AS149"/>
  <c r="AR149"/>
  <c r="FQ148"/>
  <c r="FM148"/>
  <c r="CL148"/>
  <c r="BS148"/>
  <c r="BN148"/>
  <c r="AW148"/>
  <c r="AU148"/>
  <c r="AT148"/>
  <c r="AS148"/>
  <c r="AR148"/>
  <c r="IF147"/>
  <c r="FQ147"/>
  <c r="FM147"/>
  <c r="EJ147"/>
  <c r="CL147"/>
  <c r="BS147"/>
  <c r="BN147"/>
  <c r="AW147"/>
  <c r="AU147"/>
  <c r="AT147"/>
  <c r="AS147"/>
  <c r="AR147"/>
  <c r="IF146"/>
  <c r="FP146"/>
  <c r="AY146"/>
  <c r="AW146" s="1"/>
  <c r="AU146"/>
  <c r="AT146"/>
  <c r="AS146"/>
  <c r="AR146"/>
  <c r="IF145"/>
  <c r="FP145"/>
  <c r="CL145"/>
  <c r="CC145"/>
  <c r="CA145"/>
  <c r="BY145"/>
  <c r="BS145"/>
  <c r="AY145"/>
  <c r="AW145" s="1"/>
  <c r="AU145"/>
  <c r="AT145"/>
  <c r="AS145"/>
  <c r="AR145"/>
  <c r="FO134"/>
  <c r="FM134"/>
  <c r="EW134"/>
  <c r="FP134" s="1"/>
  <c r="CL134"/>
  <c r="CC134"/>
  <c r="CA134"/>
  <c r="BY134"/>
  <c r="BV134"/>
  <c r="BS134"/>
  <c r="BN134"/>
  <c r="BL134"/>
  <c r="AW134"/>
  <c r="AU134"/>
  <c r="AT134"/>
  <c r="AS134"/>
  <c r="AR134"/>
  <c r="FO133"/>
  <c r="FM133"/>
  <c r="EW133"/>
  <c r="FP133" s="1"/>
  <c r="CL133"/>
  <c r="CC133"/>
  <c r="CA133"/>
  <c r="BY133"/>
  <c r="BV133"/>
  <c r="BS133"/>
  <c r="BN133"/>
  <c r="BL133"/>
  <c r="AW133"/>
  <c r="AU133"/>
  <c r="AT133"/>
  <c r="AS133"/>
  <c r="AR133"/>
  <c r="G133"/>
  <c r="FO132"/>
  <c r="FM132"/>
  <c r="EW132"/>
  <c r="FP132" s="1"/>
  <c r="CL132"/>
  <c r="CC132"/>
  <c r="CA132"/>
  <c r="BY132"/>
  <c r="BV132"/>
  <c r="BS132"/>
  <c r="BN132"/>
  <c r="BL132"/>
  <c r="AW132"/>
  <c r="AU132"/>
  <c r="AT132"/>
  <c r="AS132"/>
  <c r="AR132"/>
  <c r="IF131"/>
  <c r="GV131"/>
  <c r="GU131"/>
  <c r="GR131"/>
  <c r="HC131" s="1"/>
  <c r="FQ131"/>
  <c r="FM131"/>
  <c r="FL131"/>
  <c r="CL131"/>
  <c r="CC131"/>
  <c r="CA131"/>
  <c r="BY131"/>
  <c r="BV131"/>
  <c r="BS131"/>
  <c r="BN131"/>
  <c r="BL131"/>
  <c r="AW131"/>
  <c r="AU131"/>
  <c r="AT131"/>
  <c r="AS131"/>
  <c r="AR131"/>
  <c r="G131"/>
  <c r="FL130"/>
  <c r="EW130"/>
  <c r="FM130" s="1"/>
  <c r="EU130"/>
  <c r="CL130"/>
  <c r="CC130"/>
  <c r="CA130"/>
  <c r="BY130"/>
  <c r="BS130"/>
  <c r="BL130"/>
  <c r="AW130"/>
  <c r="AU130"/>
  <c r="AT130"/>
  <c r="AS130"/>
  <c r="AR130"/>
  <c r="IF129"/>
  <c r="FL129"/>
  <c r="EW129"/>
  <c r="FM129" s="1"/>
  <c r="EU129"/>
  <c r="CL129"/>
  <c r="CC129"/>
  <c r="CA129"/>
  <c r="BY129"/>
  <c r="BS129"/>
  <c r="BL129"/>
  <c r="AW129"/>
  <c r="AU129"/>
  <c r="AT129"/>
  <c r="AS129"/>
  <c r="AR129"/>
  <c r="G129"/>
  <c r="FL128"/>
  <c r="FC128"/>
  <c r="FD128" s="1"/>
  <c r="EW128"/>
  <c r="FM128" s="1"/>
  <c r="EU128"/>
  <c r="CL128"/>
  <c r="BW128"/>
  <c r="BS128"/>
  <c r="BN128"/>
  <c r="BL128"/>
  <c r="AW128"/>
  <c r="AU128"/>
  <c r="AT128"/>
  <c r="AS128"/>
  <c r="AR128"/>
  <c r="G128"/>
  <c r="FO110"/>
  <c r="FM110"/>
  <c r="EW110"/>
  <c r="FP110" s="1"/>
  <c r="CL110"/>
  <c r="CC110"/>
  <c r="CA110"/>
  <c r="BY110"/>
  <c r="BV110"/>
  <c r="BS110"/>
  <c r="BN110"/>
  <c r="BL110"/>
  <c r="AW110"/>
  <c r="AU110"/>
  <c r="AT110"/>
  <c r="AS110"/>
  <c r="AR110"/>
  <c r="G110"/>
  <c r="IF116"/>
  <c r="FO116"/>
  <c r="FM116"/>
  <c r="EW116"/>
  <c r="EX116" s="1"/>
  <c r="CL116"/>
  <c r="CC116"/>
  <c r="CA116"/>
  <c r="BY116"/>
  <c r="BV116"/>
  <c r="BS116"/>
  <c r="BN116"/>
  <c r="BL116"/>
  <c r="AW116"/>
  <c r="AU116"/>
  <c r="AT116"/>
  <c r="AS116"/>
  <c r="AR116"/>
  <c r="G116"/>
  <c r="FL114"/>
  <c r="EW114"/>
  <c r="FM114" s="1"/>
  <c r="EU114"/>
  <c r="CL114"/>
  <c r="CC114"/>
  <c r="CA114"/>
  <c r="BV114"/>
  <c r="BY114" s="1"/>
  <c r="BS114"/>
  <c r="BN114"/>
  <c r="BL114"/>
  <c r="AW114"/>
  <c r="AU114"/>
  <c r="AT114"/>
  <c r="AS114"/>
  <c r="AR114"/>
  <c r="FO119"/>
  <c r="FM119"/>
  <c r="EW119"/>
  <c r="FP119" s="1"/>
  <c r="CL119"/>
  <c r="CC119"/>
  <c r="CA119"/>
  <c r="BY119"/>
  <c r="BV119"/>
  <c r="BS119"/>
  <c r="BN119"/>
  <c r="BK119"/>
  <c r="BL119" s="1"/>
  <c r="AY119"/>
  <c r="AW119" s="1"/>
  <c r="AV119" s="1"/>
  <c r="AU119"/>
  <c r="AT119"/>
  <c r="AS119"/>
  <c r="AR119"/>
  <c r="G119"/>
  <c r="FO111"/>
  <c r="FM111"/>
  <c r="EW111"/>
  <c r="FP111" s="1"/>
  <c r="CL111"/>
  <c r="CC111"/>
  <c r="CA111"/>
  <c r="BY111"/>
  <c r="BV111"/>
  <c r="BS111"/>
  <c r="BN111"/>
  <c r="BK111"/>
  <c r="BL111" s="1"/>
  <c r="AY111"/>
  <c r="AW111" s="1"/>
  <c r="AV111" s="1"/>
  <c r="AU111"/>
  <c r="AT111"/>
  <c r="AS111"/>
  <c r="AR111"/>
  <c r="G111"/>
  <c r="FO118"/>
  <c r="FM118"/>
  <c r="EW118"/>
  <c r="FP118" s="1"/>
  <c r="CL118"/>
  <c r="CC118"/>
  <c r="CA118"/>
  <c r="BY118"/>
  <c r="BV118"/>
  <c r="BS118"/>
  <c r="BN118"/>
  <c r="BK118"/>
  <c r="BL118" s="1"/>
  <c r="AY118"/>
  <c r="AW118" s="1"/>
  <c r="AV118" s="1"/>
  <c r="AU118"/>
  <c r="AT118"/>
  <c r="AS118"/>
  <c r="AR118"/>
  <c r="G118"/>
  <c r="FO117"/>
  <c r="FM117"/>
  <c r="EW117"/>
  <c r="FP117" s="1"/>
  <c r="CL117"/>
  <c r="CC117"/>
  <c r="CA117"/>
  <c r="BY117"/>
  <c r="BV117"/>
  <c r="BS117"/>
  <c r="BN117"/>
  <c r="BL117"/>
  <c r="AW117"/>
  <c r="AV117" s="1"/>
  <c r="AU117"/>
  <c r="AT117"/>
  <c r="AS117"/>
  <c r="AR117"/>
  <c r="G117"/>
  <c r="FQ115"/>
  <c r="FM115"/>
  <c r="FL115"/>
  <c r="CL115"/>
  <c r="CC115"/>
  <c r="CA115"/>
  <c r="BY115"/>
  <c r="BS115"/>
  <c r="BL115"/>
  <c r="AW115"/>
  <c r="AU115"/>
  <c r="AT115"/>
  <c r="AS115"/>
  <c r="AR115"/>
  <c r="G115"/>
  <c r="FL113"/>
  <c r="FC113"/>
  <c r="FD113" s="1"/>
  <c r="EW113"/>
  <c r="FM113" s="1"/>
  <c r="EU113"/>
  <c r="CL113"/>
  <c r="BW113"/>
  <c r="BS113"/>
  <c r="BL113"/>
  <c r="AW113"/>
  <c r="AU113"/>
  <c r="AT113"/>
  <c r="AS113"/>
  <c r="AR113"/>
  <c r="IF112"/>
  <c r="FQ112"/>
  <c r="FM112"/>
  <c r="AW112"/>
  <c r="AU112"/>
  <c r="AT112"/>
  <c r="AS112"/>
  <c r="AR112"/>
  <c r="IF109"/>
  <c r="FQ109"/>
  <c r="FM109"/>
  <c r="AW109"/>
  <c r="AU109"/>
  <c r="AT109"/>
  <c r="AS109"/>
  <c r="AR109"/>
  <c r="FO75"/>
  <c r="FM75"/>
  <c r="EW75"/>
  <c r="FP75" s="1"/>
  <c r="CL75"/>
  <c r="CC75"/>
  <c r="CA75"/>
  <c r="BY75"/>
  <c r="BV75"/>
  <c r="BS75"/>
  <c r="BN75"/>
  <c r="BK75"/>
  <c r="BL75" s="1"/>
  <c r="AY75"/>
  <c r="AW75" s="1"/>
  <c r="AV75" s="1"/>
  <c r="AU75"/>
  <c r="AT75"/>
  <c r="AS75"/>
  <c r="AR75"/>
  <c r="FO74"/>
  <c r="FM74"/>
  <c r="EW74"/>
  <c r="EX74" s="1"/>
  <c r="CL74"/>
  <c r="CC74"/>
  <c r="CA74"/>
  <c r="BY74"/>
  <c r="BV74"/>
  <c r="BS74"/>
  <c r="BN74"/>
  <c r="BL74"/>
  <c r="AW74"/>
  <c r="AU74"/>
  <c r="AT74"/>
  <c r="AS74"/>
  <c r="AR74"/>
  <c r="G74"/>
  <c r="IF73"/>
  <c r="GV73"/>
  <c r="GU73"/>
  <c r="GR73"/>
  <c r="HC73" s="1"/>
  <c r="FL73"/>
  <c r="EW73"/>
  <c r="EX73" s="1"/>
  <c r="EU73"/>
  <c r="CL73"/>
  <c r="CC73"/>
  <c r="CA73"/>
  <c r="BV73"/>
  <c r="BY73" s="1"/>
  <c r="BS73"/>
  <c r="BN73"/>
  <c r="BL73"/>
  <c r="AW73"/>
  <c r="AU73"/>
  <c r="AT73"/>
  <c r="AS73"/>
  <c r="AR73"/>
  <c r="FO72"/>
  <c r="FM72"/>
  <c r="EW72"/>
  <c r="FP72" s="1"/>
  <c r="CL72"/>
  <c r="CC72"/>
  <c r="CA72"/>
  <c r="BY72"/>
  <c r="BV72"/>
  <c r="BS72"/>
  <c r="BN72"/>
  <c r="BL72"/>
  <c r="AW72"/>
  <c r="AU72"/>
  <c r="AT72"/>
  <c r="AS72"/>
  <c r="AR72"/>
  <c r="G72"/>
  <c r="FO71"/>
  <c r="FM71"/>
  <c r="EW71"/>
  <c r="FP71" s="1"/>
  <c r="CL71"/>
  <c r="CC71"/>
  <c r="CA71"/>
  <c r="BY71"/>
  <c r="BV71"/>
  <c r="BS71"/>
  <c r="BN71"/>
  <c r="BL71"/>
  <c r="AW71"/>
  <c r="AU71"/>
  <c r="AT71"/>
  <c r="AS71"/>
  <c r="AR71"/>
  <c r="G71"/>
  <c r="FQ70"/>
  <c r="FM70"/>
  <c r="FL70"/>
  <c r="CL70"/>
  <c r="CC70"/>
  <c r="CA70"/>
  <c r="BY70"/>
  <c r="BS70"/>
  <c r="BL70"/>
  <c r="AW70"/>
  <c r="AU70"/>
  <c r="AT70"/>
  <c r="AS70"/>
  <c r="AR70"/>
  <c r="G70"/>
  <c r="FL69"/>
  <c r="EW69"/>
  <c r="FQ69" s="1"/>
  <c r="EU69"/>
  <c r="CL69"/>
  <c r="CC69"/>
  <c r="CA69"/>
  <c r="BY69"/>
  <c r="BS69"/>
  <c r="BL69"/>
  <c r="AW69"/>
  <c r="AU69"/>
  <c r="AT69"/>
  <c r="AS69"/>
  <c r="AR69"/>
  <c r="G69"/>
  <c r="FL68"/>
  <c r="FC68"/>
  <c r="FD68" s="1"/>
  <c r="EW68"/>
  <c r="FQ68" s="1"/>
  <c r="EU68"/>
  <c r="CL68"/>
  <c r="CC68"/>
  <c r="CA68"/>
  <c r="BY68"/>
  <c r="BV68"/>
  <c r="BS68"/>
  <c r="BN68"/>
  <c r="BL68"/>
  <c r="AW68"/>
  <c r="AU68"/>
  <c r="AT68"/>
  <c r="AS68"/>
  <c r="AR68"/>
  <c r="G68"/>
  <c r="FL67"/>
  <c r="FC67"/>
  <c r="FD67" s="1"/>
  <c r="EW67"/>
  <c r="FQ67" s="1"/>
  <c r="EU67"/>
  <c r="CL67"/>
  <c r="BW67"/>
  <c r="BV67"/>
  <c r="BS67"/>
  <c r="BN67"/>
  <c r="BL67"/>
  <c r="AW67"/>
  <c r="AV67" s="1"/>
  <c r="AU67"/>
  <c r="AT67"/>
  <c r="AS67"/>
  <c r="AR67"/>
  <c r="G67"/>
  <c r="IF66"/>
  <c r="GU66"/>
  <c r="GR66"/>
  <c r="HC66" s="1"/>
  <c r="FL66"/>
  <c r="FC66"/>
  <c r="FD66" s="1"/>
  <c r="EW66"/>
  <c r="FQ66" s="1"/>
  <c r="EU66"/>
  <c r="EJ66"/>
  <c r="CL66"/>
  <c r="BS66"/>
  <c r="BN66"/>
  <c r="AW66"/>
  <c r="AU66"/>
  <c r="AT66"/>
  <c r="AS66"/>
  <c r="AR66"/>
  <c r="FO59"/>
  <c r="FM59"/>
  <c r="EW59"/>
  <c r="FP59" s="1"/>
  <c r="CL59"/>
  <c r="CC59"/>
  <c r="CA59"/>
  <c r="BY59"/>
  <c r="BV59"/>
  <c r="BS59"/>
  <c r="BN59"/>
  <c r="BL59"/>
  <c r="AY59"/>
  <c r="AW59" s="1"/>
  <c r="AV59" s="1"/>
  <c r="AU59"/>
  <c r="AT59"/>
  <c r="AS59"/>
  <c r="AR59"/>
  <c r="G59"/>
  <c r="FO58"/>
  <c r="FM58"/>
  <c r="EW58"/>
  <c r="EX58" s="1"/>
  <c r="CL58"/>
  <c r="CC58"/>
  <c r="CA58"/>
  <c r="BY58"/>
  <c r="BV58"/>
  <c r="BS58"/>
  <c r="BN58"/>
  <c r="BL58"/>
  <c r="AW58"/>
  <c r="AU58"/>
  <c r="AT58"/>
  <c r="AS58"/>
  <c r="AR58"/>
  <c r="G58"/>
  <c r="FL57"/>
  <c r="FC57"/>
  <c r="FD57" s="1"/>
  <c r="EW57"/>
  <c r="FQ57" s="1"/>
  <c r="EU57"/>
  <c r="CL57"/>
  <c r="BW57"/>
  <c r="BS57"/>
  <c r="BL57"/>
  <c r="AW57"/>
  <c r="AU57"/>
  <c r="AT57"/>
  <c r="AS57"/>
  <c r="AR57"/>
  <c r="G57"/>
  <c r="IF56"/>
  <c r="FQ56"/>
  <c r="FM56"/>
  <c r="FL56"/>
  <c r="CL56"/>
  <c r="BS56"/>
  <c r="BN56"/>
  <c r="AW56"/>
  <c r="AU56"/>
  <c r="AT56"/>
  <c r="AS56"/>
  <c r="AR56"/>
  <c r="IF47"/>
  <c r="GV47"/>
  <c r="GU47"/>
  <c r="GR47"/>
  <c r="HC47" s="1"/>
  <c r="FO47"/>
  <c r="FM47"/>
  <c r="EW47"/>
  <c r="EX47" s="1"/>
  <c r="EJ47"/>
  <c r="CL47"/>
  <c r="CC47"/>
  <c r="CA47"/>
  <c r="BY47"/>
  <c r="BV47"/>
  <c r="BS47"/>
  <c r="BN47"/>
  <c r="BL47"/>
  <c r="AW47"/>
  <c r="AU47"/>
  <c r="AT47"/>
  <c r="AS47"/>
  <c r="AR47"/>
  <c r="G47"/>
  <c r="IF46"/>
  <c r="GV46"/>
  <c r="GU46"/>
  <c r="GR46"/>
  <c r="HC46" s="1"/>
  <c r="FL46"/>
  <c r="EW46"/>
  <c r="EX46" s="1"/>
  <c r="EU46"/>
  <c r="EJ46"/>
  <c r="CL46"/>
  <c r="CC46"/>
  <c r="CA46"/>
  <c r="BV46"/>
  <c r="BY46" s="1"/>
  <c r="BS46"/>
  <c r="BN46"/>
  <c r="BL46"/>
  <c r="AW46"/>
  <c r="AU46"/>
  <c r="AT46"/>
  <c r="AS46"/>
  <c r="AR46"/>
  <c r="FL45"/>
  <c r="FC45"/>
  <c r="FD45" s="1"/>
  <c r="EW45"/>
  <c r="FQ45" s="1"/>
  <c r="EU45"/>
  <c r="CL45"/>
  <c r="BV45"/>
  <c r="BY45" s="1"/>
  <c r="BW45" s="1"/>
  <c r="BS45"/>
  <c r="BN45"/>
  <c r="BL45"/>
  <c r="AW45"/>
  <c r="AU45"/>
  <c r="AT45"/>
  <c r="AS45"/>
  <c r="AR45"/>
  <c r="G45"/>
  <c r="CL29"/>
  <c r="CC29"/>
  <c r="CA29"/>
  <c r="BV29"/>
  <c r="BY29" s="1"/>
  <c r="BS29"/>
  <c r="BN29"/>
  <c r="BL29"/>
  <c r="AW29"/>
  <c r="AU29"/>
  <c r="AT29"/>
  <c r="AS29"/>
  <c r="AR29"/>
  <c r="IF28"/>
  <c r="GV28"/>
  <c r="GU28"/>
  <c r="GR28"/>
  <c r="HC28" s="1"/>
  <c r="CL28"/>
  <c r="CC28"/>
  <c r="CA28"/>
  <c r="BV28"/>
  <c r="BY28" s="1"/>
  <c r="BS28"/>
  <c r="BN28"/>
  <c r="BL28"/>
  <c r="AW28"/>
  <c r="AU28"/>
  <c r="AT28"/>
  <c r="AS28"/>
  <c r="AR28"/>
  <c r="CL27"/>
  <c r="CC27"/>
  <c r="CA27"/>
  <c r="BY27"/>
  <c r="BV27"/>
  <c r="BS27"/>
  <c r="BN27"/>
  <c r="BL27"/>
  <c r="AW27"/>
  <c r="AU27"/>
  <c r="AT27"/>
  <c r="AS27"/>
  <c r="AR27"/>
  <c r="FO14"/>
  <c r="FM14"/>
  <c r="EW14"/>
  <c r="FP14" s="1"/>
  <c r="CL14"/>
  <c r="CC14"/>
  <c r="CA14"/>
  <c r="BY14"/>
  <c r="BV14"/>
  <c r="BS14"/>
  <c r="BN14"/>
  <c r="BL14"/>
  <c r="AW14"/>
  <c r="AV14" s="1"/>
  <c r="AU14"/>
  <c r="AT14"/>
  <c r="AS14"/>
  <c r="AR14"/>
  <c r="G14"/>
  <c r="FO13"/>
  <c r="FM13"/>
  <c r="EW13"/>
  <c r="FP13" s="1"/>
  <c r="CL13"/>
  <c r="CC13"/>
  <c r="CA13"/>
  <c r="BY13"/>
  <c r="BV13"/>
  <c r="BS13"/>
  <c r="BN13"/>
  <c r="BL13"/>
  <c r="AW13"/>
  <c r="AU13"/>
  <c r="AT13"/>
  <c r="AS13"/>
  <c r="AR13"/>
  <c r="G13"/>
  <c r="FO17"/>
  <c r="FM17"/>
  <c r="EW17"/>
  <c r="FP17" s="1"/>
  <c r="CL17"/>
  <c r="CC17"/>
  <c r="CA17"/>
  <c r="BY17"/>
  <c r="BV17"/>
  <c r="BS17"/>
  <c r="BN17"/>
  <c r="BL17"/>
  <c r="AW17"/>
  <c r="AU17"/>
  <c r="AT17"/>
  <c r="AS17"/>
  <c r="AR17"/>
  <c r="G17"/>
  <c r="IF16"/>
  <c r="GV16"/>
  <c r="GU16"/>
  <c r="GR16"/>
  <c r="HC16" s="1"/>
  <c r="FQ16"/>
  <c r="FM16"/>
  <c r="EJ16"/>
  <c r="AW16"/>
  <c r="AU16"/>
  <c r="AT16"/>
  <c r="AS16"/>
  <c r="AR16"/>
  <c r="IF15"/>
  <c r="FP15"/>
  <c r="EJ15"/>
  <c r="CL15"/>
  <c r="CC15"/>
  <c r="CA15"/>
  <c r="BY15"/>
  <c r="BV15"/>
  <c r="BS15"/>
  <c r="BN15"/>
  <c r="AW15"/>
  <c r="AU15"/>
  <c r="AT15"/>
  <c r="AS15"/>
  <c r="AR15"/>
  <c r="IF12"/>
  <c r="FP12"/>
  <c r="EJ12"/>
  <c r="CL12"/>
  <c r="CC12"/>
  <c r="CA12"/>
  <c r="BY12"/>
  <c r="BV12"/>
  <c r="BS12"/>
  <c r="BN12"/>
  <c r="AW12"/>
  <c r="AU12"/>
  <c r="AT12"/>
  <c r="AS12"/>
  <c r="AR12"/>
  <c r="IF9"/>
  <c r="FQ9"/>
  <c r="FM9"/>
  <c r="EJ9"/>
  <c r="CL9"/>
  <c r="BS9"/>
  <c r="BN9"/>
  <c r="AW9"/>
  <c r="AU9"/>
  <c r="AT9"/>
  <c r="AS9"/>
  <c r="AR9"/>
  <c r="IF8"/>
  <c r="FQ8"/>
  <c r="FM8"/>
  <c r="EJ8"/>
  <c r="CL8"/>
  <c r="BS8"/>
  <c r="BN8"/>
  <c r="AW8"/>
  <c r="AU8"/>
  <c r="AT8"/>
  <c r="AS8"/>
  <c r="AR8"/>
  <c r="IF7"/>
  <c r="FQ7"/>
  <c r="FM7"/>
  <c r="EJ7"/>
  <c r="CL7"/>
  <c r="BW7"/>
  <c r="BS7"/>
  <c r="BN7"/>
  <c r="AW7"/>
  <c r="AU7"/>
  <c r="AT7"/>
  <c r="AS7"/>
  <c r="AR7"/>
  <c r="BW3" l="1"/>
  <c r="EX3"/>
  <c r="GW3"/>
  <c r="GX3"/>
  <c r="HB3" s="1"/>
  <c r="BW176"/>
  <c r="BW175"/>
  <c r="EX164"/>
  <c r="BW174"/>
  <c r="EX167"/>
  <c r="BW171"/>
  <c r="EX118"/>
  <c r="BW116"/>
  <c r="EX166"/>
  <c r="BW117"/>
  <c r="GW131"/>
  <c r="HA131" s="1"/>
  <c r="BW158"/>
  <c r="BW165"/>
  <c r="EX165"/>
  <c r="BW169"/>
  <c r="BW170"/>
  <c r="EX170"/>
  <c r="BW133"/>
  <c r="BW157"/>
  <c r="BW164"/>
  <c r="BW167"/>
  <c r="BW172"/>
  <c r="BW173"/>
  <c r="EX173"/>
  <c r="GW47"/>
  <c r="HA47" s="1"/>
  <c r="BW119"/>
  <c r="BW114"/>
  <c r="BW166"/>
  <c r="FP172"/>
  <c r="EX171"/>
  <c r="FE171" s="1"/>
  <c r="EX172"/>
  <c r="FM171"/>
  <c r="BW145"/>
  <c r="EX158"/>
  <c r="BW130"/>
  <c r="EX71"/>
  <c r="GW157"/>
  <c r="HA157" s="1"/>
  <c r="EX157"/>
  <c r="GX157"/>
  <c r="HB157" s="1"/>
  <c r="FQ157"/>
  <c r="BW115"/>
  <c r="EX117"/>
  <c r="BW129"/>
  <c r="EX133"/>
  <c r="EX69"/>
  <c r="FM73"/>
  <c r="BW111"/>
  <c r="EX119"/>
  <c r="BW110"/>
  <c r="EX110"/>
  <c r="FQ128"/>
  <c r="BW132"/>
  <c r="EX132"/>
  <c r="BW68"/>
  <c r="FQ113"/>
  <c r="BW118"/>
  <c r="EX111"/>
  <c r="BW131"/>
  <c r="BW134"/>
  <c r="EX134"/>
  <c r="GX131"/>
  <c r="HB131" s="1"/>
  <c r="EX129"/>
  <c r="EX130"/>
  <c r="FQ129"/>
  <c r="EX128"/>
  <c r="FE128" s="1"/>
  <c r="EX114"/>
  <c r="FP116"/>
  <c r="FQ114"/>
  <c r="EX113"/>
  <c r="FE113" s="1"/>
  <c r="BW71"/>
  <c r="BW72"/>
  <c r="EX72"/>
  <c r="GW73"/>
  <c r="HA73" s="1"/>
  <c r="BW75"/>
  <c r="EX75"/>
  <c r="BW73"/>
  <c r="BW69"/>
  <c r="BW70"/>
  <c r="BW74"/>
  <c r="FQ73"/>
  <c r="GX73"/>
  <c r="HB73" s="1"/>
  <c r="FP74"/>
  <c r="EX66"/>
  <c r="FE66" s="1"/>
  <c r="FM66"/>
  <c r="GW66"/>
  <c r="FM67"/>
  <c r="EX67"/>
  <c r="FE67" s="1"/>
  <c r="EX68"/>
  <c r="FE68" s="1"/>
  <c r="GX66"/>
  <c r="HB66" s="1"/>
  <c r="FM68"/>
  <c r="FM69"/>
  <c r="BW12"/>
  <c r="FM46"/>
  <c r="BW58"/>
  <c r="GW28"/>
  <c r="HA28" s="1"/>
  <c r="BW47"/>
  <c r="BW13"/>
  <c r="BW29"/>
  <c r="BW59"/>
  <c r="EX59"/>
  <c r="BW17"/>
  <c r="BW28"/>
  <c r="BW46"/>
  <c r="GW46"/>
  <c r="HA46" s="1"/>
  <c r="FP58"/>
  <c r="EX57"/>
  <c r="FE57" s="1"/>
  <c r="FM57"/>
  <c r="FQ46"/>
  <c r="FP47"/>
  <c r="EX45"/>
  <c r="FE45" s="1"/>
  <c r="FM45"/>
  <c r="GX46"/>
  <c r="HB46" s="1"/>
  <c r="GX47"/>
  <c r="HB47" s="1"/>
  <c r="BW15"/>
  <c r="BW27"/>
  <c r="EX13"/>
  <c r="BW14"/>
  <c r="EX14"/>
  <c r="GW16"/>
  <c r="HA16" s="1"/>
  <c r="GX28"/>
  <c r="HB28" s="1"/>
  <c r="EX17"/>
  <c r="GX16"/>
  <c r="HB16" s="1"/>
  <c r="IF81"/>
  <c r="FO81"/>
  <c r="FM81"/>
  <c r="EW81"/>
  <c r="CL81"/>
  <c r="CC81"/>
  <c r="CA81"/>
  <c r="BY81"/>
  <c r="BV81"/>
  <c r="BS81"/>
  <c r="BN81"/>
  <c r="BL81"/>
  <c r="AW81"/>
  <c r="AU81"/>
  <c r="AT81"/>
  <c r="AS81"/>
  <c r="AR81"/>
  <c r="G81"/>
  <c r="IF24"/>
  <c r="CL24"/>
  <c r="CC24"/>
  <c r="CA24"/>
  <c r="BY24"/>
  <c r="BV24"/>
  <c r="BS24"/>
  <c r="BN24"/>
  <c r="BL24"/>
  <c r="AW24"/>
  <c r="AU24"/>
  <c r="AT24"/>
  <c r="AS24"/>
  <c r="AR24"/>
  <c r="G24"/>
  <c r="IF137"/>
  <c r="GR137"/>
  <c r="FO137"/>
  <c r="FM137"/>
  <c r="EW137"/>
  <c r="EX137" s="1"/>
  <c r="CL137"/>
  <c r="CC137"/>
  <c r="CA137"/>
  <c r="BY137"/>
  <c r="BV137"/>
  <c r="BS137"/>
  <c r="BN137"/>
  <c r="BL137"/>
  <c r="AW137"/>
  <c r="AU137"/>
  <c r="AT137"/>
  <c r="AS137"/>
  <c r="AR137"/>
  <c r="G137"/>
  <c r="IF88"/>
  <c r="GR88"/>
  <c r="FO88"/>
  <c r="FM88"/>
  <c r="EW88"/>
  <c r="FP88" s="1"/>
  <c r="CL88"/>
  <c r="CC88"/>
  <c r="CA88"/>
  <c r="BY88"/>
  <c r="BV88"/>
  <c r="BS88"/>
  <c r="BN88"/>
  <c r="BL88"/>
  <c r="AW88"/>
  <c r="AU88"/>
  <c r="AT88"/>
  <c r="AS88"/>
  <c r="AR88"/>
  <c r="G88"/>
  <c r="IF180"/>
  <c r="FO180"/>
  <c r="FM180"/>
  <c r="EW180"/>
  <c r="FP180" s="1"/>
  <c r="CL180"/>
  <c r="CC180"/>
  <c r="CA180"/>
  <c r="BY180"/>
  <c r="BV180"/>
  <c r="BS180"/>
  <c r="BN180"/>
  <c r="BL180"/>
  <c r="AW180"/>
  <c r="AU180"/>
  <c r="AT180"/>
  <c r="AS180"/>
  <c r="AR180"/>
  <c r="G180"/>
  <c r="IF100"/>
  <c r="FO100"/>
  <c r="FM100"/>
  <c r="EW100"/>
  <c r="EX100" s="1"/>
  <c r="CL100"/>
  <c r="CC100"/>
  <c r="CA100"/>
  <c r="BY100"/>
  <c r="BV100"/>
  <c r="BS100"/>
  <c r="BN100"/>
  <c r="BL100"/>
  <c r="AW100"/>
  <c r="AU100"/>
  <c r="AT100"/>
  <c r="AS100"/>
  <c r="AR100"/>
  <c r="G100"/>
  <c r="IF84"/>
  <c r="GV84"/>
  <c r="GU84"/>
  <c r="GR84"/>
  <c r="GW84" s="1"/>
  <c r="FO84"/>
  <c r="FM84"/>
  <c r="EW84"/>
  <c r="FP84" s="1"/>
  <c r="EJ84"/>
  <c r="CL84"/>
  <c r="CC84"/>
  <c r="CA84"/>
  <c r="BY84"/>
  <c r="BV84"/>
  <c r="BS84"/>
  <c r="BN84"/>
  <c r="BL84"/>
  <c r="AW84"/>
  <c r="AU84"/>
  <c r="AT84"/>
  <c r="AS84"/>
  <c r="AR84"/>
  <c r="G84"/>
  <c r="IF83"/>
  <c r="GV83"/>
  <c r="GU83"/>
  <c r="GR83"/>
  <c r="GW83" s="1"/>
  <c r="FO83"/>
  <c r="FM83"/>
  <c r="EW83"/>
  <c r="EX83" s="1"/>
  <c r="CL83"/>
  <c r="CC83"/>
  <c r="CA83"/>
  <c r="BY83"/>
  <c r="BV83"/>
  <c r="BS83"/>
  <c r="BN83"/>
  <c r="BL83"/>
  <c r="AW83"/>
  <c r="AU83"/>
  <c r="AT83"/>
  <c r="AS83"/>
  <c r="AR83"/>
  <c r="G83"/>
  <c r="IF106"/>
  <c r="GV106"/>
  <c r="GU106"/>
  <c r="GR106"/>
  <c r="HC106" s="1"/>
  <c r="FO106"/>
  <c r="FM106"/>
  <c r="EW106"/>
  <c r="EX106" s="1"/>
  <c r="CL106"/>
  <c r="CC106"/>
  <c r="CA106"/>
  <c r="BY106"/>
  <c r="BV106"/>
  <c r="BS106"/>
  <c r="BN106"/>
  <c r="BL106"/>
  <c r="AW106"/>
  <c r="AU106"/>
  <c r="AT106"/>
  <c r="AS106"/>
  <c r="AR106"/>
  <c r="G106"/>
  <c r="IF86"/>
  <c r="GR86"/>
  <c r="FO86"/>
  <c r="FM86"/>
  <c r="EW86"/>
  <c r="FP86" s="1"/>
  <c r="EJ86"/>
  <c r="CL86"/>
  <c r="CC86"/>
  <c r="CA86"/>
  <c r="BY86"/>
  <c r="BV86"/>
  <c r="BS86"/>
  <c r="BN86"/>
  <c r="BL86"/>
  <c r="AW86"/>
  <c r="AU86"/>
  <c r="AT86"/>
  <c r="AS86"/>
  <c r="AR86"/>
  <c r="G86"/>
  <c r="IF34"/>
  <c r="GR34"/>
  <c r="EJ34"/>
  <c r="CL34"/>
  <c r="CC34"/>
  <c r="CA34"/>
  <c r="BY34"/>
  <c r="BV34"/>
  <c r="BS34"/>
  <c r="BN34"/>
  <c r="BL34"/>
  <c r="AW34"/>
  <c r="AU34"/>
  <c r="AT34"/>
  <c r="AS34"/>
  <c r="AR34"/>
  <c r="G34"/>
  <c r="IF4"/>
  <c r="GV4"/>
  <c r="GU4"/>
  <c r="GR4"/>
  <c r="HC4" s="1"/>
  <c r="FO4"/>
  <c r="FM4"/>
  <c r="EW4"/>
  <c r="EX4" s="1"/>
  <c r="CL4"/>
  <c r="CC4"/>
  <c r="CA4"/>
  <c r="BY4"/>
  <c r="BV4"/>
  <c r="BS4"/>
  <c r="BN4"/>
  <c r="BL4"/>
  <c r="AW4"/>
  <c r="AU4"/>
  <c r="AT4"/>
  <c r="AS4"/>
  <c r="AR4"/>
  <c r="G4"/>
  <c r="IF76"/>
  <c r="GV76"/>
  <c r="GU76"/>
  <c r="GR76"/>
  <c r="HC76" s="1"/>
  <c r="FO76"/>
  <c r="FM76"/>
  <c r="EW76"/>
  <c r="FP76" s="1"/>
  <c r="CL76"/>
  <c r="CC76"/>
  <c r="CA76"/>
  <c r="BY76"/>
  <c r="BV76"/>
  <c r="BS76"/>
  <c r="BN76"/>
  <c r="BL76"/>
  <c r="AW76"/>
  <c r="AU76"/>
  <c r="AT76"/>
  <c r="AS76"/>
  <c r="AR76"/>
  <c r="G76"/>
  <c r="IF105"/>
  <c r="GV105"/>
  <c r="GU105"/>
  <c r="GR105"/>
  <c r="GW105" s="1"/>
  <c r="FO105"/>
  <c r="FM105"/>
  <c r="EW105"/>
  <c r="FP105" s="1"/>
  <c r="CL105"/>
  <c r="CC105"/>
  <c r="CA105"/>
  <c r="BY105"/>
  <c r="BV105"/>
  <c r="BS105"/>
  <c r="BN105"/>
  <c r="BL105"/>
  <c r="AW105"/>
  <c r="AU105"/>
  <c r="AT105"/>
  <c r="AS105"/>
  <c r="AR105"/>
  <c r="G105"/>
  <c r="IF90"/>
  <c r="GR90"/>
  <c r="FO90"/>
  <c r="FM90"/>
  <c r="EW90"/>
  <c r="FP90" s="1"/>
  <c r="EJ90"/>
  <c r="CL90"/>
  <c r="CC90"/>
  <c r="CA90"/>
  <c r="BY90"/>
  <c r="BV90"/>
  <c r="BS90"/>
  <c r="BN90"/>
  <c r="BL90"/>
  <c r="AW90"/>
  <c r="AU90"/>
  <c r="AT90"/>
  <c r="AS90"/>
  <c r="AR90"/>
  <c r="IF85"/>
  <c r="GR85"/>
  <c r="FO85"/>
  <c r="FM85"/>
  <c r="EW85"/>
  <c r="FP85" s="1"/>
  <c r="CL85"/>
  <c r="CC85"/>
  <c r="CA85"/>
  <c r="BY85"/>
  <c r="BV85"/>
  <c r="BS85"/>
  <c r="BN85"/>
  <c r="BL85"/>
  <c r="AW85"/>
  <c r="AU85"/>
  <c r="AT85"/>
  <c r="AS85"/>
  <c r="AR85"/>
  <c r="IF6"/>
  <c r="GR6"/>
  <c r="FO6"/>
  <c r="FM6"/>
  <c r="EW6"/>
  <c r="FP6" s="1"/>
  <c r="CL6"/>
  <c r="CC6"/>
  <c r="CA6"/>
  <c r="BY6"/>
  <c r="BV6"/>
  <c r="BS6"/>
  <c r="BN6"/>
  <c r="BL6"/>
  <c r="AW6"/>
  <c r="AU6"/>
  <c r="AT6"/>
  <c r="AS6"/>
  <c r="AR6"/>
  <c r="G6"/>
  <c r="IF22"/>
  <c r="FO22"/>
  <c r="FM22"/>
  <c r="EW22"/>
  <c r="FP22" s="1"/>
  <c r="CL22"/>
  <c r="CC22"/>
  <c r="CA22"/>
  <c r="BY22"/>
  <c r="BV22"/>
  <c r="BS22"/>
  <c r="BN22"/>
  <c r="BL22"/>
  <c r="AW22"/>
  <c r="AU22"/>
  <c r="AT22"/>
  <c r="AS22"/>
  <c r="AR22"/>
  <c r="G22"/>
  <c r="IF95"/>
  <c r="FO95"/>
  <c r="FM95"/>
  <c r="EW95"/>
  <c r="FQ95" s="1"/>
  <c r="EJ95"/>
  <c r="CL95"/>
  <c r="CC95"/>
  <c r="CA95"/>
  <c r="BY95"/>
  <c r="BV95"/>
  <c r="BS95"/>
  <c r="BN95"/>
  <c r="BL95"/>
  <c r="AW95"/>
  <c r="AU95"/>
  <c r="AT95"/>
  <c r="AS95"/>
  <c r="AR95"/>
  <c r="IF152"/>
  <c r="FO152"/>
  <c r="FM152"/>
  <c r="EW152"/>
  <c r="FP152" s="1"/>
  <c r="CL152"/>
  <c r="CC152"/>
  <c r="CA152"/>
  <c r="BY152"/>
  <c r="BV152"/>
  <c r="BS152"/>
  <c r="BN152"/>
  <c r="BL152"/>
  <c r="AW152"/>
  <c r="AU152"/>
  <c r="AT152"/>
  <c r="AS152"/>
  <c r="AR152"/>
  <c r="IF23"/>
  <c r="GR23"/>
  <c r="FO23"/>
  <c r="FM23"/>
  <c r="EW23"/>
  <c r="FP23" s="1"/>
  <c r="EJ23"/>
  <c r="CL23"/>
  <c r="CC23"/>
  <c r="CA23"/>
  <c r="BY23"/>
  <c r="BV23"/>
  <c r="BS23"/>
  <c r="BN23"/>
  <c r="BL23"/>
  <c r="AW23"/>
  <c r="AU23"/>
  <c r="AT23"/>
  <c r="AS23"/>
  <c r="AR23"/>
  <c r="IF160"/>
  <c r="GV160"/>
  <c r="GU160"/>
  <c r="GR160"/>
  <c r="HC160" s="1"/>
  <c r="FQ160"/>
  <c r="FM160"/>
  <c r="FL160"/>
  <c r="CL160"/>
  <c r="CC160"/>
  <c r="CA160"/>
  <c r="BY160"/>
  <c r="BV160"/>
  <c r="BS160"/>
  <c r="BN160"/>
  <c r="AW160"/>
  <c r="AU160"/>
  <c r="AT160"/>
  <c r="AS160"/>
  <c r="AR160"/>
  <c r="IF79"/>
  <c r="GV79"/>
  <c r="GU79"/>
  <c r="GR79"/>
  <c r="HC79" s="1"/>
  <c r="FQ79"/>
  <c r="FM79"/>
  <c r="FL79"/>
  <c r="CL79"/>
  <c r="CC79"/>
  <c r="CA79"/>
  <c r="BY79"/>
  <c r="BV79"/>
  <c r="BS79"/>
  <c r="BN79"/>
  <c r="BL79"/>
  <c r="AW79"/>
  <c r="AU79"/>
  <c r="AT79"/>
  <c r="AS79"/>
  <c r="AR79"/>
  <c r="IF135"/>
  <c r="GV135"/>
  <c r="GU135"/>
  <c r="GR135"/>
  <c r="HC135" s="1"/>
  <c r="FQ135"/>
  <c r="FM135"/>
  <c r="FL135"/>
  <c r="EJ135"/>
  <c r="CL135"/>
  <c r="CC135"/>
  <c r="CA135"/>
  <c r="BY135"/>
  <c r="BV135"/>
  <c r="BS135"/>
  <c r="BN135"/>
  <c r="BL135"/>
  <c r="AW135"/>
  <c r="AU135"/>
  <c r="AT135"/>
  <c r="AS135"/>
  <c r="AR135"/>
  <c r="G135"/>
  <c r="IF41"/>
  <c r="GV41"/>
  <c r="GU41"/>
  <c r="GR41"/>
  <c r="HC41" s="1"/>
  <c r="CL41"/>
  <c r="CC41"/>
  <c r="CA41"/>
  <c r="BV41"/>
  <c r="BY41" s="1"/>
  <c r="BS41"/>
  <c r="BN41"/>
  <c r="BL41"/>
  <c r="AW41"/>
  <c r="AU41"/>
  <c r="AT41"/>
  <c r="AS41"/>
  <c r="AR41"/>
  <c r="IF32"/>
  <c r="CL32"/>
  <c r="CC32"/>
  <c r="CA32"/>
  <c r="BY32"/>
  <c r="BS32"/>
  <c r="BL32"/>
  <c r="AW32"/>
  <c r="AU32"/>
  <c r="AT32"/>
  <c r="AS32"/>
  <c r="AR32"/>
  <c r="G32"/>
  <c r="IF18"/>
  <c r="GV18"/>
  <c r="GU18"/>
  <c r="GR18"/>
  <c r="HC18" s="1"/>
  <c r="FL18"/>
  <c r="EW18"/>
  <c r="EX18" s="1"/>
  <c r="EU18"/>
  <c r="CL18"/>
  <c r="CC18"/>
  <c r="CA18"/>
  <c r="BV18"/>
  <c r="BY18" s="1"/>
  <c r="BS18"/>
  <c r="BN18"/>
  <c r="BL18"/>
  <c r="AW18"/>
  <c r="AU18"/>
  <c r="AT18"/>
  <c r="AS18"/>
  <c r="AR18"/>
  <c r="G18"/>
  <c r="IF30"/>
  <c r="EJ30"/>
  <c r="CL30"/>
  <c r="CC30"/>
  <c r="CA30"/>
  <c r="BY30"/>
  <c r="BS30"/>
  <c r="BL30"/>
  <c r="AW30"/>
  <c r="AU30"/>
  <c r="AT30"/>
  <c r="AS30"/>
  <c r="AR30"/>
  <c r="G30"/>
  <c r="IF150"/>
  <c r="GV150"/>
  <c r="GU150"/>
  <c r="GR150"/>
  <c r="HC150" s="1"/>
  <c r="FL150"/>
  <c r="EW150"/>
  <c r="FQ150" s="1"/>
  <c r="EU150"/>
  <c r="CL150"/>
  <c r="CC150"/>
  <c r="CA150"/>
  <c r="BV150"/>
  <c r="BY150" s="1"/>
  <c r="BS150"/>
  <c r="BN150"/>
  <c r="BL150"/>
  <c r="AW150"/>
  <c r="AU150"/>
  <c r="AT150"/>
  <c r="AS150"/>
  <c r="AR150"/>
  <c r="G150"/>
  <c r="IF99"/>
  <c r="GV99"/>
  <c r="GU99"/>
  <c r="GR99"/>
  <c r="HC99" s="1"/>
  <c r="FL99"/>
  <c r="EW99"/>
  <c r="FM99" s="1"/>
  <c r="EU99"/>
  <c r="EJ99"/>
  <c r="CL99"/>
  <c r="CC99"/>
  <c r="CA99"/>
  <c r="BV99"/>
  <c r="BY99" s="1"/>
  <c r="BS99"/>
  <c r="BN99"/>
  <c r="BL99"/>
  <c r="AW99"/>
  <c r="AU99"/>
  <c r="AT99"/>
  <c r="AS99"/>
  <c r="AR99"/>
  <c r="G99"/>
  <c r="IF80"/>
  <c r="FL80"/>
  <c r="EW80"/>
  <c r="FQ80" s="1"/>
  <c r="EU80"/>
  <c r="CL80"/>
  <c r="CC80"/>
  <c r="CA80"/>
  <c r="BY80"/>
  <c r="BS80"/>
  <c r="BL80"/>
  <c r="AW80"/>
  <c r="AU80"/>
  <c r="AT80"/>
  <c r="AS80"/>
  <c r="AR80"/>
  <c r="G80"/>
  <c r="IF42"/>
  <c r="GV42"/>
  <c r="GU42"/>
  <c r="GR42"/>
  <c r="GW42" s="1"/>
  <c r="EJ42"/>
  <c r="CL42"/>
  <c r="CC42"/>
  <c r="CA42"/>
  <c r="BV42"/>
  <c r="BY42" s="1"/>
  <c r="BS42"/>
  <c r="BN42"/>
  <c r="BL42"/>
  <c r="AW42"/>
  <c r="AU42"/>
  <c r="AT42"/>
  <c r="AS42"/>
  <c r="AR42"/>
  <c r="G42"/>
  <c r="IF5"/>
  <c r="GR5"/>
  <c r="FL5"/>
  <c r="EW5"/>
  <c r="EX5" s="1"/>
  <c r="EU5"/>
  <c r="EJ5"/>
  <c r="CL5"/>
  <c r="CC5"/>
  <c r="CA5"/>
  <c r="BV5"/>
  <c r="BY5" s="1"/>
  <c r="BS5"/>
  <c r="BN5"/>
  <c r="BL5"/>
  <c r="AW5"/>
  <c r="AU5"/>
  <c r="AT5"/>
  <c r="AS5"/>
  <c r="AR5"/>
  <c r="G5"/>
  <c r="IF55"/>
  <c r="GR55"/>
  <c r="FL55"/>
  <c r="EW55"/>
  <c r="EX55" s="1"/>
  <c r="EU55"/>
  <c r="EJ55"/>
  <c r="CL55"/>
  <c r="CC55"/>
  <c r="CA55"/>
  <c r="BY55"/>
  <c r="BS55"/>
  <c r="BL55"/>
  <c r="AW55"/>
  <c r="AU55"/>
  <c r="AT55"/>
  <c r="AS55"/>
  <c r="AR55"/>
  <c r="G55"/>
  <c r="IF19"/>
  <c r="GV19"/>
  <c r="GU19"/>
  <c r="GR19"/>
  <c r="HC19" s="1"/>
  <c r="FL19"/>
  <c r="EW19"/>
  <c r="FM19" s="1"/>
  <c r="EU19"/>
  <c r="CL19"/>
  <c r="CC19"/>
  <c r="CA19"/>
  <c r="BY19"/>
  <c r="BS19"/>
  <c r="BL19"/>
  <c r="AW19"/>
  <c r="AU19"/>
  <c r="AT19"/>
  <c r="AS19"/>
  <c r="AR19"/>
  <c r="IF123"/>
  <c r="GR123"/>
  <c r="FL123"/>
  <c r="EW123"/>
  <c r="FQ123" s="1"/>
  <c r="EU123"/>
  <c r="CL123"/>
  <c r="CC123"/>
  <c r="CA123"/>
  <c r="BV123"/>
  <c r="BY123" s="1"/>
  <c r="BS123"/>
  <c r="BN123"/>
  <c r="BL123"/>
  <c r="AW123"/>
  <c r="AU123"/>
  <c r="AT123"/>
  <c r="AS123"/>
  <c r="AR123"/>
  <c r="IF65"/>
  <c r="GV65"/>
  <c r="GU65"/>
  <c r="GR65"/>
  <c r="HC65" s="1"/>
  <c r="FL65"/>
  <c r="FC65"/>
  <c r="EW65"/>
  <c r="FM65" s="1"/>
  <c r="EU65"/>
  <c r="EJ65"/>
  <c r="CL65"/>
  <c r="CC65"/>
  <c r="CA65"/>
  <c r="BV65"/>
  <c r="BY65" s="1"/>
  <c r="BS65"/>
  <c r="BN65"/>
  <c r="BL65"/>
  <c r="AW65"/>
  <c r="AU65"/>
  <c r="AT65"/>
  <c r="AS65"/>
  <c r="AR65"/>
  <c r="IF52"/>
  <c r="GU52"/>
  <c r="GR52"/>
  <c r="GW52" s="1"/>
  <c r="FL52"/>
  <c r="FC52"/>
  <c r="FD52" s="1"/>
  <c r="EW52"/>
  <c r="FM52" s="1"/>
  <c r="EU52"/>
  <c r="CL52"/>
  <c r="CC52"/>
  <c r="CA52"/>
  <c r="BV52"/>
  <c r="BY52" s="1"/>
  <c r="BS52"/>
  <c r="BN52"/>
  <c r="BL52"/>
  <c r="AW52"/>
  <c r="AU52"/>
  <c r="AT52"/>
  <c r="AS52"/>
  <c r="AR52"/>
  <c r="IF94"/>
  <c r="GV94"/>
  <c r="GU94"/>
  <c r="GR94"/>
  <c r="HC94" s="1"/>
  <c r="FL94"/>
  <c r="FC94"/>
  <c r="FD94" s="1"/>
  <c r="EW94"/>
  <c r="FM94" s="1"/>
  <c r="EU94"/>
  <c r="EJ94"/>
  <c r="CL94"/>
  <c r="CC94"/>
  <c r="CA94"/>
  <c r="BV94"/>
  <c r="BY94" s="1"/>
  <c r="BS94"/>
  <c r="BN94"/>
  <c r="BL94"/>
  <c r="AW94"/>
  <c r="AU94"/>
  <c r="AT94"/>
  <c r="AS94"/>
  <c r="AR94"/>
  <c r="IF77"/>
  <c r="GV77"/>
  <c r="GU77"/>
  <c r="GR77"/>
  <c r="HC77" s="1"/>
  <c r="FL77"/>
  <c r="FC77"/>
  <c r="FD77" s="1"/>
  <c r="EW77"/>
  <c r="EX77" s="1"/>
  <c r="EU77"/>
  <c r="CL77"/>
  <c r="BW77"/>
  <c r="BV77"/>
  <c r="BS77"/>
  <c r="BN77"/>
  <c r="AW77"/>
  <c r="AU77"/>
  <c r="AT77"/>
  <c r="AS77"/>
  <c r="AR77"/>
  <c r="IF151"/>
  <c r="GV151"/>
  <c r="GU151"/>
  <c r="GR151"/>
  <c r="HC151" s="1"/>
  <c r="FQ151"/>
  <c r="FM151"/>
  <c r="EJ151"/>
  <c r="CL151"/>
  <c r="BS151"/>
  <c r="BN151"/>
  <c r="AW151"/>
  <c r="AU151"/>
  <c r="AT151"/>
  <c r="AS151"/>
  <c r="AR151"/>
  <c r="IF153"/>
  <c r="GU153"/>
  <c r="GR153"/>
  <c r="HC153" s="1"/>
  <c r="FQ153"/>
  <c r="FM153"/>
  <c r="CL153"/>
  <c r="BS153"/>
  <c r="BN153"/>
  <c r="AW153"/>
  <c r="AU153"/>
  <c r="AT153"/>
  <c r="AS153"/>
  <c r="AR153"/>
  <c r="IF61"/>
  <c r="GV61"/>
  <c r="GU61"/>
  <c r="GR61"/>
  <c r="HC61" s="1"/>
  <c r="FQ61"/>
  <c r="FM61"/>
  <c r="CL61"/>
  <c r="BS61"/>
  <c r="BN61"/>
  <c r="AW61"/>
  <c r="AU61"/>
  <c r="AT61"/>
  <c r="AS61"/>
  <c r="AR61"/>
  <c r="IF89"/>
  <c r="FQ89"/>
  <c r="FM89"/>
  <c r="EJ89"/>
  <c r="CL89"/>
  <c r="BS89"/>
  <c r="BN89"/>
  <c r="AW89"/>
  <c r="AU89"/>
  <c r="AT89"/>
  <c r="AS89"/>
  <c r="AR89"/>
  <c r="G89"/>
  <c r="IF62"/>
  <c r="FQ62"/>
  <c r="FM62"/>
  <c r="CL62"/>
  <c r="BS62"/>
  <c r="BN62"/>
  <c r="AW62"/>
  <c r="AU62"/>
  <c r="AT62"/>
  <c r="AS62"/>
  <c r="AR62"/>
  <c r="IF33"/>
  <c r="CL33"/>
  <c r="BS33"/>
  <c r="BN33"/>
  <c r="AW33"/>
  <c r="AY33" s="1"/>
  <c r="AX33" s="1"/>
  <c r="AU33"/>
  <c r="AT33"/>
  <c r="AS33"/>
  <c r="AR33"/>
  <c r="IF101"/>
  <c r="GU101"/>
  <c r="GR101"/>
  <c r="HC101" s="1"/>
  <c r="FQ101"/>
  <c r="FM101"/>
  <c r="CL101"/>
  <c r="BS101"/>
  <c r="AW101"/>
  <c r="AU101"/>
  <c r="AT101"/>
  <c r="AS101"/>
  <c r="AR101"/>
  <c r="IF50"/>
  <c r="GV50"/>
  <c r="GU50"/>
  <c r="GR50"/>
  <c r="HC50" s="1"/>
  <c r="FQ50"/>
  <c r="FM50"/>
  <c r="CL50"/>
  <c r="BS50"/>
  <c r="BN50"/>
  <c r="AW50"/>
  <c r="AU50"/>
  <c r="AT50"/>
  <c r="AS50"/>
  <c r="AR50"/>
  <c r="IF138"/>
  <c r="FQ138"/>
  <c r="FM138"/>
  <c r="EJ138"/>
  <c r="CL138"/>
  <c r="BS138"/>
  <c r="BN138"/>
  <c r="AW138"/>
  <c r="AU138"/>
  <c r="AT138"/>
  <c r="AS138"/>
  <c r="AR138"/>
  <c r="IF96"/>
  <c r="FQ96"/>
  <c r="FM96"/>
  <c r="CL96"/>
  <c r="BS96"/>
  <c r="BN96"/>
  <c r="AW96"/>
  <c r="AU96"/>
  <c r="AT96"/>
  <c r="AS96"/>
  <c r="AR96"/>
  <c r="IF26"/>
  <c r="CL26"/>
  <c r="BS26"/>
  <c r="BN26"/>
  <c r="AW26"/>
  <c r="AU26"/>
  <c r="AT26"/>
  <c r="AS26"/>
  <c r="AR26"/>
  <c r="IF31"/>
  <c r="EJ31"/>
  <c r="CL31"/>
  <c r="BS31"/>
  <c r="AW31"/>
  <c r="AU31"/>
  <c r="AT31"/>
  <c r="AS31"/>
  <c r="AR31"/>
  <c r="IF40"/>
  <c r="CL40"/>
  <c r="BS40"/>
  <c r="BN40"/>
  <c r="AW40"/>
  <c r="AU40"/>
  <c r="AT40"/>
  <c r="AS40"/>
  <c r="AR40"/>
  <c r="IF20"/>
  <c r="FQ20"/>
  <c r="FM20"/>
  <c r="EJ20"/>
  <c r="CL20"/>
  <c r="BS20"/>
  <c r="BN20"/>
  <c r="AW20"/>
  <c r="AU20"/>
  <c r="AT20"/>
  <c r="AS20"/>
  <c r="AR20"/>
  <c r="IF25"/>
  <c r="CL25"/>
  <c r="BS25"/>
  <c r="BN25"/>
  <c r="AW25"/>
  <c r="AU25"/>
  <c r="AT25"/>
  <c r="AS25"/>
  <c r="AR25"/>
  <c r="IF139"/>
  <c r="FQ139"/>
  <c r="FM139"/>
  <c r="EJ139"/>
  <c r="CL139"/>
  <c r="BS139"/>
  <c r="BN139"/>
  <c r="AW139"/>
  <c r="AU139"/>
  <c r="AT139"/>
  <c r="AS139"/>
  <c r="AR139"/>
  <c r="IF78"/>
  <c r="FQ78"/>
  <c r="FM78"/>
  <c r="EJ78"/>
  <c r="CL78"/>
  <c r="BS78"/>
  <c r="BN78"/>
  <c r="AW78"/>
  <c r="AU78"/>
  <c r="AT78"/>
  <c r="AS78"/>
  <c r="AR78"/>
  <c r="G78"/>
  <c r="IF178"/>
  <c r="FQ178"/>
  <c r="FM178"/>
  <c r="EJ178"/>
  <c r="CL178"/>
  <c r="BS178"/>
  <c r="BN178"/>
  <c r="AW178"/>
  <c r="AU178"/>
  <c r="AT178"/>
  <c r="AS178"/>
  <c r="AR178"/>
  <c r="IF60"/>
  <c r="FM60"/>
  <c r="EJ60"/>
  <c r="CL60"/>
  <c r="BS60"/>
  <c r="BN60"/>
  <c r="AW60"/>
  <c r="AU60"/>
  <c r="AT60"/>
  <c r="AS60"/>
  <c r="AR60"/>
  <c r="IF92"/>
  <c r="FQ92"/>
  <c r="FM92"/>
  <c r="CL92"/>
  <c r="BS92"/>
  <c r="BN92"/>
  <c r="AW92"/>
  <c r="AU92"/>
  <c r="AT92"/>
  <c r="AS92"/>
  <c r="AR92"/>
  <c r="IF93"/>
  <c r="FQ93"/>
  <c r="FM93"/>
  <c r="EJ93"/>
  <c r="CL93"/>
  <c r="BS93"/>
  <c r="BN93"/>
  <c r="AW93"/>
  <c r="AU93"/>
  <c r="AT93"/>
  <c r="AS93"/>
  <c r="AR93"/>
  <c r="G93"/>
  <c r="IF161"/>
  <c r="FQ161"/>
  <c r="FM161"/>
  <c r="CL161"/>
  <c r="BS161"/>
  <c r="BN161"/>
  <c r="AW161"/>
  <c r="AU161"/>
  <c r="AT161"/>
  <c r="AS161"/>
  <c r="AR161"/>
  <c r="IF37"/>
  <c r="EJ37"/>
  <c r="CL37"/>
  <c r="BS37"/>
  <c r="BN37"/>
  <c r="AW37"/>
  <c r="AU37"/>
  <c r="AT37"/>
  <c r="AS37"/>
  <c r="AR37"/>
  <c r="IF38"/>
  <c r="EJ38"/>
  <c r="CL38"/>
  <c r="BS38"/>
  <c r="BN38"/>
  <c r="AW38"/>
  <c r="AU38"/>
  <c r="AT38"/>
  <c r="AS38"/>
  <c r="AR38"/>
  <c r="IF136"/>
  <c r="FQ136"/>
  <c r="FM136"/>
  <c r="EJ136"/>
  <c r="CL136"/>
  <c r="BS136"/>
  <c r="BN136"/>
  <c r="AW136"/>
  <c r="AU136"/>
  <c r="AT136"/>
  <c r="AS136"/>
  <c r="AR136"/>
  <c r="IF82"/>
  <c r="FQ82"/>
  <c r="FM82"/>
  <c r="EJ82"/>
  <c r="CL82"/>
  <c r="BS82"/>
  <c r="BN82"/>
  <c r="AW82"/>
  <c r="AU82"/>
  <c r="AT82"/>
  <c r="AS82"/>
  <c r="AR82"/>
  <c r="IF53"/>
  <c r="FQ53"/>
  <c r="FM53"/>
  <c r="EJ53"/>
  <c r="CL53"/>
  <c r="BS53"/>
  <c r="BN53"/>
  <c r="AW53"/>
  <c r="AV53" s="1"/>
  <c r="AU53"/>
  <c r="AT53"/>
  <c r="AS53"/>
  <c r="AR53"/>
  <c r="IF11"/>
  <c r="FQ11"/>
  <c r="FM11"/>
  <c r="EJ11"/>
  <c r="CL11"/>
  <c r="BS11"/>
  <c r="BN11"/>
  <c r="AW11"/>
  <c r="AU11"/>
  <c r="AT11"/>
  <c r="AS11"/>
  <c r="AR11"/>
  <c r="IF181"/>
  <c r="FQ181"/>
  <c r="FM181"/>
  <c r="EJ181"/>
  <c r="CL181"/>
  <c r="CC181"/>
  <c r="CA181"/>
  <c r="BY181"/>
  <c r="BV181"/>
  <c r="BS181"/>
  <c r="BN181"/>
  <c r="AW181"/>
  <c r="AV181" s="1"/>
  <c r="AU181"/>
  <c r="AT181"/>
  <c r="AS181"/>
  <c r="AR181"/>
  <c r="IF51"/>
  <c r="FQ51"/>
  <c r="FM51"/>
  <c r="CL51"/>
  <c r="CC51"/>
  <c r="CA51"/>
  <c r="BY51"/>
  <c r="BV51"/>
  <c r="BS51"/>
  <c r="BN51"/>
  <c r="AW51"/>
  <c r="AU51"/>
  <c r="AT51"/>
  <c r="AS51"/>
  <c r="AR51"/>
  <c r="IF163"/>
  <c r="FP163"/>
  <c r="EJ163"/>
  <c r="CL163"/>
  <c r="CC163"/>
  <c r="CA163"/>
  <c r="BY163"/>
  <c r="BV163"/>
  <c r="BS163"/>
  <c r="BN163"/>
  <c r="AW163"/>
  <c r="AU163"/>
  <c r="AT163"/>
  <c r="AS163"/>
  <c r="AR163"/>
  <c r="IF91"/>
  <c r="FP91"/>
  <c r="EJ91"/>
  <c r="CL91"/>
  <c r="CC91"/>
  <c r="CA91"/>
  <c r="BY91"/>
  <c r="BV91"/>
  <c r="BS91"/>
  <c r="BN91"/>
  <c r="AW91"/>
  <c r="AU91"/>
  <c r="AT91"/>
  <c r="AS91"/>
  <c r="AR91"/>
  <c r="IF64"/>
  <c r="FP64"/>
  <c r="EJ64"/>
  <c r="CL64"/>
  <c r="CC64"/>
  <c r="CA64"/>
  <c r="BY64"/>
  <c r="BV64"/>
  <c r="BS64"/>
  <c r="BN64"/>
  <c r="AW64"/>
  <c r="AU64"/>
  <c r="AT64"/>
  <c r="AS64"/>
  <c r="AR64"/>
  <c r="IF108"/>
  <c r="FP108"/>
  <c r="EJ108"/>
  <c r="CL108"/>
  <c r="CC108"/>
  <c r="CA108"/>
  <c r="BY108"/>
  <c r="BV108"/>
  <c r="BS108"/>
  <c r="BN108"/>
  <c r="AW108"/>
  <c r="AU108"/>
  <c r="AT108"/>
  <c r="AS108"/>
  <c r="AR108"/>
  <c r="IF43"/>
  <c r="CL43"/>
  <c r="CC43"/>
  <c r="CA43"/>
  <c r="BY43"/>
  <c r="BV43"/>
  <c r="BS43"/>
  <c r="BN43"/>
  <c r="AW43"/>
  <c r="AV43" s="1"/>
  <c r="AU43"/>
  <c r="AT43"/>
  <c r="AS43"/>
  <c r="AR43"/>
  <c r="IF39"/>
  <c r="EJ39"/>
  <c r="CL39"/>
  <c r="CC39"/>
  <c r="CA39"/>
  <c r="BY39"/>
  <c r="BV39"/>
  <c r="BS39"/>
  <c r="BN39"/>
  <c r="AW39"/>
  <c r="AU39"/>
  <c r="AT39"/>
  <c r="AS39"/>
  <c r="AR39"/>
  <c r="G39"/>
  <c r="IF36"/>
  <c r="EJ36"/>
  <c r="CL36"/>
  <c r="CC36"/>
  <c r="CA36"/>
  <c r="BY36"/>
  <c r="BV36"/>
  <c r="BS36"/>
  <c r="BN36"/>
  <c r="AW36"/>
  <c r="AU36"/>
  <c r="AT36"/>
  <c r="AS36"/>
  <c r="AR36"/>
  <c r="IF63"/>
  <c r="FP63"/>
  <c r="EJ63"/>
  <c r="CL63"/>
  <c r="CC63"/>
  <c r="CA63"/>
  <c r="BY63"/>
  <c r="BV63"/>
  <c r="BS63"/>
  <c r="BN63"/>
  <c r="AY63"/>
  <c r="AW63" s="1"/>
  <c r="AU63"/>
  <c r="AT63"/>
  <c r="AS63"/>
  <c r="AR63"/>
  <c r="IF107"/>
  <c r="FP107"/>
  <c r="EJ107"/>
  <c r="CL107"/>
  <c r="CC107"/>
  <c r="CA107"/>
  <c r="BY107"/>
  <c r="BV107"/>
  <c r="BS107"/>
  <c r="AY107"/>
  <c r="AW107" s="1"/>
  <c r="AU107"/>
  <c r="AT107"/>
  <c r="AS107"/>
  <c r="AR107"/>
  <c r="IF162"/>
  <c r="FP162"/>
  <c r="EJ162"/>
  <c r="CL162"/>
  <c r="CC162"/>
  <c r="CA162"/>
  <c r="BY162"/>
  <c r="BV162"/>
  <c r="BS162"/>
  <c r="BN162"/>
  <c r="AY162"/>
  <c r="AW162" s="1"/>
  <c r="AU162"/>
  <c r="AT162"/>
  <c r="AS162"/>
  <c r="AR162"/>
  <c r="IF103"/>
  <c r="FP103"/>
  <c r="EJ103"/>
  <c r="CL103"/>
  <c r="CC103"/>
  <c r="CA103"/>
  <c r="BY103"/>
  <c r="BV103"/>
  <c r="BS103"/>
  <c r="AY103"/>
  <c r="AW103" s="1"/>
  <c r="AU103"/>
  <c r="AT103"/>
  <c r="AS103"/>
  <c r="AR103"/>
  <c r="IF104"/>
  <c r="FP104"/>
  <c r="EJ104"/>
  <c r="CL104"/>
  <c r="CC104"/>
  <c r="CA104"/>
  <c r="BY104"/>
  <c r="BV104"/>
  <c r="BS104"/>
  <c r="AY104"/>
  <c r="AW104" s="1"/>
  <c r="AU104"/>
  <c r="AT104"/>
  <c r="AS104"/>
  <c r="AR104"/>
  <c r="IF97"/>
  <c r="FP97"/>
  <c r="EJ97"/>
  <c r="CL97"/>
  <c r="CC97"/>
  <c r="CA97"/>
  <c r="BY97"/>
  <c r="BV97"/>
  <c r="BS97"/>
  <c r="AY97"/>
  <c r="AW97" s="1"/>
  <c r="AU97"/>
  <c r="AT97"/>
  <c r="AS97"/>
  <c r="AR97"/>
  <c r="IF102"/>
  <c r="FP102"/>
  <c r="CL102"/>
  <c r="CC102"/>
  <c r="CA102"/>
  <c r="BY102"/>
  <c r="BV102"/>
  <c r="BS102"/>
  <c r="AU102"/>
  <c r="AT102"/>
  <c r="AS102"/>
  <c r="AR102"/>
  <c r="IF179"/>
  <c r="FP179"/>
  <c r="EJ179"/>
  <c r="CL179"/>
  <c r="CC179"/>
  <c r="CA179"/>
  <c r="BY179"/>
  <c r="BV179"/>
  <c r="BS179"/>
  <c r="AY179"/>
  <c r="AW179" s="1"/>
  <c r="AU179"/>
  <c r="AT179"/>
  <c r="AS179"/>
  <c r="AR179"/>
  <c r="IF98"/>
  <c r="FP98"/>
  <c r="CL98"/>
  <c r="CC98"/>
  <c r="CA98"/>
  <c r="BY98"/>
  <c r="BV98"/>
  <c r="BS98"/>
  <c r="AY98"/>
  <c r="AW98" s="1"/>
  <c r="AU98"/>
  <c r="AT98"/>
  <c r="AS98"/>
  <c r="AR98"/>
  <c r="IF54"/>
  <c r="FP54"/>
  <c r="EJ54"/>
  <c r="CL54"/>
  <c r="CC54"/>
  <c r="CA54"/>
  <c r="BY54"/>
  <c r="BV54"/>
  <c r="BS54"/>
  <c r="AY54"/>
  <c r="AW54" s="1"/>
  <c r="AU54"/>
  <c r="AT54"/>
  <c r="AS54"/>
  <c r="AR54"/>
  <c r="IF49"/>
  <c r="FP49"/>
  <c r="EJ49"/>
  <c r="CL49"/>
  <c r="CC49"/>
  <c r="CA49"/>
  <c r="BY49"/>
  <c r="BV49"/>
  <c r="BS49"/>
  <c r="AU49"/>
  <c r="AT49"/>
  <c r="AS49"/>
  <c r="AR49"/>
  <c r="IF48"/>
  <c r="FP48"/>
  <c r="EJ48"/>
  <c r="CL48"/>
  <c r="CC48"/>
  <c r="CA48"/>
  <c r="BY48"/>
  <c r="BV48"/>
  <c r="BS48"/>
  <c r="BN48"/>
  <c r="AY48"/>
  <c r="AW48" s="1"/>
  <c r="AU48"/>
  <c r="AT48"/>
  <c r="AS48"/>
  <c r="AR48"/>
  <c r="IF121"/>
  <c r="FP121"/>
  <c r="EJ121"/>
  <c r="CC121"/>
  <c r="CA121"/>
  <c r="BY121"/>
  <c r="BV121"/>
  <c r="BS121"/>
  <c r="BN121"/>
  <c r="AY121"/>
  <c r="AW121" s="1"/>
  <c r="AU121"/>
  <c r="AT121"/>
  <c r="AS121"/>
  <c r="AR121"/>
  <c r="IF44"/>
  <c r="CL44"/>
  <c r="CC44"/>
  <c r="CA44"/>
  <c r="BY44"/>
  <c r="BV44"/>
  <c r="BS44"/>
  <c r="BN44"/>
  <c r="AY44"/>
  <c r="AW44" s="1"/>
  <c r="AU44"/>
  <c r="AT44"/>
  <c r="AS44"/>
  <c r="AR44"/>
  <c r="IF87"/>
  <c r="FP87"/>
  <c r="EJ87"/>
  <c r="CL87"/>
  <c r="CC87"/>
  <c r="CA87"/>
  <c r="BY87"/>
  <c r="BV87"/>
  <c r="BS87"/>
  <c r="BN87"/>
  <c r="AY87"/>
  <c r="AW87" s="1"/>
  <c r="AU87"/>
  <c r="AT87"/>
  <c r="AS87"/>
  <c r="AR87"/>
  <c r="IF10"/>
  <c r="FP10"/>
  <c r="CL10"/>
  <c r="CC10"/>
  <c r="CA10"/>
  <c r="BY10"/>
  <c r="BV10"/>
  <c r="BS10"/>
  <c r="AY10"/>
  <c r="AW10" s="1"/>
  <c r="AU10"/>
  <c r="AT10"/>
  <c r="AS10"/>
  <c r="AR10"/>
  <c r="IF21"/>
  <c r="FP21"/>
  <c r="CL21"/>
  <c r="CC21"/>
  <c r="CA21"/>
  <c r="BY21"/>
  <c r="BV21"/>
  <c r="BS21"/>
  <c r="BN21"/>
  <c r="AY21"/>
  <c r="AW21" s="1"/>
  <c r="AU21"/>
  <c r="AT21"/>
  <c r="AS21"/>
  <c r="AR21"/>
  <c r="IF35"/>
  <c r="EJ35"/>
  <c r="CL35"/>
  <c r="BY35"/>
  <c r="BS35"/>
  <c r="BN35"/>
  <c r="AY35"/>
  <c r="AW35" s="1"/>
  <c r="AU35"/>
  <c r="AT35"/>
  <c r="AS35"/>
  <c r="AR35"/>
  <c r="GY3" l="1"/>
  <c r="HA3"/>
  <c r="GY157"/>
  <c r="GY131"/>
  <c r="GY73"/>
  <c r="GY66"/>
  <c r="HA66"/>
  <c r="GY47"/>
  <c r="GY46"/>
  <c r="GY28"/>
  <c r="GY16"/>
  <c r="GX52"/>
  <c r="HB52" s="1"/>
  <c r="GW50"/>
  <c r="HA50" s="1"/>
  <c r="FQ52"/>
  <c r="BW87"/>
  <c r="BW83"/>
  <c r="BW49"/>
  <c r="FM150"/>
  <c r="BW163"/>
  <c r="BW150"/>
  <c r="BW54"/>
  <c r="BW179"/>
  <c r="BW108"/>
  <c r="EX65"/>
  <c r="EX76"/>
  <c r="BW43"/>
  <c r="BW76"/>
  <c r="BW5"/>
  <c r="BW42"/>
  <c r="EX80"/>
  <c r="EX94"/>
  <c r="FE94" s="1"/>
  <c r="FQ94"/>
  <c r="GW94"/>
  <c r="HA94" s="1"/>
  <c r="HC52"/>
  <c r="FM123"/>
  <c r="GW19"/>
  <c r="HA19" s="1"/>
  <c r="BW55"/>
  <c r="EX150"/>
  <c r="BW23"/>
  <c r="EX90"/>
  <c r="BW34"/>
  <c r="GX84"/>
  <c r="HB84" s="1"/>
  <c r="BW103"/>
  <c r="BW36"/>
  <c r="BW181"/>
  <c r="GW4"/>
  <c r="HA4" s="1"/>
  <c r="BW84"/>
  <c r="BW162"/>
  <c r="EX123"/>
  <c r="BW30"/>
  <c r="BW6"/>
  <c r="BW90"/>
  <c r="GW106"/>
  <c r="HA106" s="1"/>
  <c r="BW21"/>
  <c r="BW104"/>
  <c r="BW107"/>
  <c r="BW64"/>
  <c r="BW65"/>
  <c r="BW137"/>
  <c r="BW102"/>
  <c r="BW51"/>
  <c r="GW151"/>
  <c r="HA151" s="1"/>
  <c r="FQ77"/>
  <c r="GW77"/>
  <c r="HA77" s="1"/>
  <c r="BW10"/>
  <c r="BW39"/>
  <c r="BW44"/>
  <c r="BW98"/>
  <c r="BW97"/>
  <c r="BW63"/>
  <c r="BW91"/>
  <c r="FE77"/>
  <c r="FM77"/>
  <c r="BW123"/>
  <c r="BW19"/>
  <c r="BW80"/>
  <c r="FM80"/>
  <c r="GW99"/>
  <c r="HA99" s="1"/>
  <c r="GW18"/>
  <c r="HA18" s="1"/>
  <c r="GW41"/>
  <c r="HA41" s="1"/>
  <c r="BW135"/>
  <c r="BW152"/>
  <c r="BW22"/>
  <c r="EX22"/>
  <c r="BW85"/>
  <c r="EX85"/>
  <c r="BW105"/>
  <c r="BW86"/>
  <c r="BW88"/>
  <c r="EX88"/>
  <c r="BW94"/>
  <c r="EX52"/>
  <c r="FE52" s="1"/>
  <c r="FM55"/>
  <c r="BW99"/>
  <c r="BW79"/>
  <c r="GW160"/>
  <c r="HA160" s="1"/>
  <c r="EX105"/>
  <c r="BW4"/>
  <c r="BW106"/>
  <c r="GW135"/>
  <c r="HA135" s="1"/>
  <c r="EX86"/>
  <c r="GX83"/>
  <c r="HB83" s="1"/>
  <c r="EX84"/>
  <c r="FP81"/>
  <c r="EX81"/>
  <c r="HA52"/>
  <c r="FQ65"/>
  <c r="GW65"/>
  <c r="HA65" s="1"/>
  <c r="BW18"/>
  <c r="BW41"/>
  <c r="BW160"/>
  <c r="BW95"/>
  <c r="HC83"/>
  <c r="BW180"/>
  <c r="BW24"/>
  <c r="BW81"/>
  <c r="BW121"/>
  <c r="BW48"/>
  <c r="GX151"/>
  <c r="HB151" s="1"/>
  <c r="GX50"/>
  <c r="HB50" s="1"/>
  <c r="GX77"/>
  <c r="HB77" s="1"/>
  <c r="GW101"/>
  <c r="GW61"/>
  <c r="GW153"/>
  <c r="GX101"/>
  <c r="HB101" s="1"/>
  <c r="GX61"/>
  <c r="HB61" s="1"/>
  <c r="GX153"/>
  <c r="HB153" s="1"/>
  <c r="BW52"/>
  <c r="HA42"/>
  <c r="FQ19"/>
  <c r="GX42"/>
  <c r="HB42" s="1"/>
  <c r="HC42"/>
  <c r="FQ99"/>
  <c r="FM18"/>
  <c r="BW32"/>
  <c r="HA105"/>
  <c r="GX94"/>
  <c r="HB94" s="1"/>
  <c r="GX65"/>
  <c r="HB65" s="1"/>
  <c r="EX19"/>
  <c r="GX19"/>
  <c r="HB19" s="1"/>
  <c r="FM5"/>
  <c r="EX99"/>
  <c r="GX99"/>
  <c r="HB99" s="1"/>
  <c r="GW150"/>
  <c r="FQ18"/>
  <c r="FQ5"/>
  <c r="GX150"/>
  <c r="HB150" s="1"/>
  <c r="GX18"/>
  <c r="HB18" s="1"/>
  <c r="GX41"/>
  <c r="GX135"/>
  <c r="EX23"/>
  <c r="FQ23"/>
  <c r="EX152"/>
  <c r="EX6"/>
  <c r="FQ6"/>
  <c r="GX105"/>
  <c r="HB105" s="1"/>
  <c r="HC105"/>
  <c r="FP106"/>
  <c r="FP95"/>
  <c r="FP4"/>
  <c r="FP83"/>
  <c r="HA84"/>
  <c r="BW100"/>
  <c r="GW79"/>
  <c r="GX160"/>
  <c r="HB160" s="1"/>
  <c r="EX95"/>
  <c r="GW76"/>
  <c r="GX4"/>
  <c r="HB4" s="1"/>
  <c r="HA83"/>
  <c r="HC84"/>
  <c r="GX79"/>
  <c r="HB79" s="1"/>
  <c r="GX76"/>
  <c r="HB76" s="1"/>
  <c r="GX106"/>
  <c r="EX180"/>
  <c r="FP100"/>
  <c r="FP137"/>
  <c r="GY84" l="1"/>
  <c r="GY52"/>
  <c r="GY83"/>
  <c r="GY77"/>
  <c r="GY65"/>
  <c r="GY42"/>
  <c r="GY50"/>
  <c r="GY99"/>
  <c r="GY19"/>
  <c r="GY151"/>
  <c r="GY4"/>
  <c r="GY160"/>
  <c r="GY150"/>
  <c r="HA150"/>
  <c r="GY105"/>
  <c r="GY94"/>
  <c r="HA79"/>
  <c r="GY79"/>
  <c r="HB135"/>
  <c r="GY135"/>
  <c r="HA153"/>
  <c r="GY153"/>
  <c r="HB106"/>
  <c r="GY106"/>
  <c r="HA61"/>
  <c r="GY61"/>
  <c r="GY18"/>
  <c r="HA76"/>
  <c r="GY76"/>
  <c r="HB41"/>
  <c r="GY41"/>
  <c r="HA101"/>
  <c r="GY101"/>
</calcChain>
</file>

<file path=xl/comments1.xml><?xml version="1.0" encoding="utf-8"?>
<comments xmlns="http://schemas.openxmlformats.org/spreadsheetml/2006/main">
  <authors>
    <author>ZM</author>
    <author>Gabcova Gabriela</author>
    <author>Žužla</author>
    <author>10392</author>
    <author>C009745 user</author>
  </authors>
  <commentList>
    <comment ref="M1" authorId="0">
      <text>
        <r>
          <rPr>
            <sz val="9"/>
            <color indexed="81"/>
            <rFont val="Tahoma"/>
            <family val="2"/>
            <charset val="238"/>
          </rPr>
          <t xml:space="preserve">1 clear, slightly yellow 
2 yellow
3 clear with white clumps
4 clear viscous
5 cloudy
6 cloudy with clumps
7 cloudy with cloths
8 orange
9 bloody
10 bloody with clusters
11 white sediment
12 small particles
13 brown
</t>
        </r>
      </text>
    </comment>
    <comment ref="N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N - normal 
L - low
H - high</t>
        </r>
      </text>
    </comment>
    <comment ref="AB1" authorId="2">
      <text>
        <r>
          <rPr>
            <b/>
            <sz val="9"/>
            <color indexed="81"/>
            <rFont val="Tahoma"/>
            <family val="2"/>
            <charset val="238"/>
          </rPr>
          <t>Leukocyty-BodyFluid (BF)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1" authorId="1">
      <text>
        <r>
          <rPr>
            <b/>
            <sz val="9"/>
            <color indexed="81"/>
            <rFont val="Tahoma"/>
            <family val="2"/>
            <charset val="238"/>
          </rPr>
          <t>Gabcova Gabriela
oranžovým je po filtrácii
čiernym před filtráciou - nativka</t>
        </r>
      </text>
    </comment>
    <comment ref="AS1" authorId="0">
      <text>
        <r>
          <rPr>
            <b/>
            <sz val="9"/>
            <color indexed="81"/>
            <rFont val="Tahoma"/>
            <family val="2"/>
            <charset val="238"/>
          </rPr>
          <t>F1: L/M menší než 1
F2: L/M větší než 1
M1: L/M menší než 3
M2: L/M větší než 3</t>
        </r>
      </text>
    </comment>
    <comment ref="AU1" authorId="0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F1: L/(M+N) &lt; 0,95 a  N &lt; 30,1 %
F2: L/(M+N) ≥ 0,95 a  N &lt; 30,1 %
M1: L/(M+N) &lt; 0,95 a  N &lt; 30,1 %
M2: L/(M+N) ≥ 0,95 a  N &lt; 30,1 %</t>
        </r>
      </text>
    </comment>
    <comment ref="AX1" authorId="0">
      <text>
        <r>
          <rPr>
            <b/>
            <sz val="9"/>
            <color indexed="81"/>
            <rFont val="Tahoma"/>
            <family val="2"/>
            <charset val="238"/>
          </rPr>
          <t>≥8 red</t>
        </r>
      </text>
    </comment>
    <comment ref="BL1" authorId="0">
      <text>
        <r>
          <rPr>
            <sz val="9"/>
            <color indexed="81"/>
            <rFont val="Tahoma"/>
            <family val="2"/>
            <charset val="238"/>
          </rPr>
          <t>0,5≤red≥2,5</t>
        </r>
      </text>
    </comment>
    <comment ref="CZ1" authorId="2">
      <text>
        <r>
          <rPr>
            <b/>
            <sz val="9"/>
            <color indexed="81"/>
            <rFont val="Tahoma"/>
            <family val="2"/>
            <charset val="238"/>
          </rPr>
          <t>1 - meniscal tear
1a - knee instability
1b - knee instability - acute injury
2 - follow-up after arthroscopic meniscal resection/repair
2a - follow-up after stabilization arthroscopy
3 - osteoarthritis
4 - Total joint arthroplasty
5 - septic arthritis
6 - prosthetic joint infection
7 - rheumatoid arthritis, reactive arthropathy, acute gout attack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B1" authorId="0">
      <text>
        <r>
          <rPr>
            <b/>
            <sz val="9"/>
            <color indexed="81"/>
            <rFont val="Tahoma"/>
            <family val="2"/>
            <charset val="238"/>
          </rPr>
          <t>ZM:
F1 a M1: L/(M+N) &lt; 0,95 a  N &lt; 30,1 %
F2 a M2: L/(M+N) ≥ 0,95 a  N &lt; 30,1 %
M1-NEU a F1-NEU : L/M &lt; 0,95 a  N &gt; 30 % a &lt; 75,1 %
M2-NEU a F2-NEU: L/M ≥ 0,95 a  N &gt; 30 % a &lt; 75,1 %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M-NEU a F-NEU : 0,95 a  N &gt; 75 %
</t>
        </r>
      </text>
    </comment>
    <comment ref="DK1" authorId="0">
      <text>
        <r>
          <rPr>
            <b/>
            <sz val="9"/>
            <color indexed="81"/>
            <rFont val="Tahoma"/>
            <family val="2"/>
            <charset val="238"/>
          </rPr>
          <t>1 = hip
2 = knee
2a=Bakerova cysta v koleni
3=shoulder
4=elbow
5=ankle</t>
        </r>
      </text>
    </comment>
    <comment ref="DL1" authorId="0">
      <text>
        <r>
          <rPr>
            <b/>
            <sz val="9"/>
            <color indexed="81"/>
            <rFont val="Tahoma"/>
            <family val="2"/>
            <charset val="238"/>
          </rPr>
          <t>k danému kloubu - sloupec "DJ"
Bez OA
Primární OA
Sekundární OA</t>
        </r>
      </text>
    </comment>
    <comment ref="DM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datum punkce - sloupec "H"
k danému kloubu - sloupec "DJ"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N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The diagnosis at the time of the sample collection.
0 - aseptic
1 - infectious</t>
        </r>
      </text>
    </comment>
    <comment ref="DR1" authorId="0">
      <text>
        <r>
          <rPr>
            <b/>
            <sz val="9"/>
            <color indexed="81"/>
            <rFont val="Tahoma"/>
            <family val="2"/>
            <charset val="238"/>
          </rPr>
          <t>ref. meze: 0-5 mg/l</t>
        </r>
      </text>
    </comment>
    <comment ref="DS1" authorId="0">
      <text>
        <r>
          <rPr>
            <b/>
            <sz val="9"/>
            <color indexed="81"/>
            <rFont val="Tahoma"/>
            <family val="2"/>
            <charset val="238"/>
          </rPr>
          <t>ref. meze: 1,5-7 ng/l</t>
        </r>
      </text>
    </comment>
    <comment ref="EA1" authorId="0">
      <text>
        <r>
          <rPr>
            <b/>
            <sz val="9"/>
            <color indexed="81"/>
            <rFont val="Tahoma"/>
            <family val="2"/>
            <charset val="238"/>
          </rPr>
          <t>0 - kultivace negativní
1 - koaguláza pozitivní stafylokok (S. aureus, S. intermedius)
2 - koaguláza negativní stafylokok (S. epidermidis, S. saprophyticus, S. haemolyticus, S. hominis, S. capitis)
3 - anhemolytický a viridující streptokok (S. pneumoniae, S. mutans, S. salivarius, S. bovis, S. urinalis)
4 - beta hemolytický streptokok  (S. pyogenes, S. agalactiae, S. dysgalactiae)
5 - Enterokoky
6 - G-tyčky z čeledi Enterobacteriaceae
7 - pseudomonády
8 - velmi suspektní kontaminace: Bacillus, Micrococcus, Corynebacterium
9 - ostatní</t>
        </r>
      </text>
    </comment>
    <comment ref="EG1" authorId="2">
      <text>
        <r>
          <rPr>
            <b/>
            <sz val="9"/>
            <color indexed="81"/>
            <rFont val="Tahoma"/>
            <family val="2"/>
            <charset val="238"/>
          </rPr>
          <t>Semiquantitative estimate of intraoperative fluid volume:
1 - no or very little fluid
2 - up to 5 ml in hip joint, up to 25 ml in knee joint
3 - more than 5 ml in hip joint, more than 25 ml in knee joint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K1" authorId="2">
      <text>
        <r>
          <rPr>
            <b/>
            <sz val="9"/>
            <color indexed="81"/>
            <rFont val="Tahoma"/>
            <family val="2"/>
            <charset val="238"/>
          </rPr>
          <t>0 - no pain
1 - mild pain
2 - intermediate pain, that needs to be treated with non-opioid analgesics or NSAID
3 - severe pain that needs to be treated with NSAID or opiods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M1" authorId="3">
      <text>
        <r>
          <rPr>
            <b/>
            <sz val="9"/>
            <color indexed="81"/>
            <rFont val="Tahoma"/>
            <charset val="1"/>
          </rPr>
          <t>10392:</t>
        </r>
        <r>
          <rPr>
            <sz val="9"/>
            <color indexed="81"/>
            <rFont val="Tahoma"/>
            <charset val="1"/>
          </rPr>
          <t xml:space="preserve">
1=minim.snížení kl.prostoru, drobné okraj. Osteofyty
2=evidentní osteofyty, mírné snížení kl.prostoru
3-osteofyty, sklerotizace, výrazné snížení kl.štěrbiny, deformace kl.
4=velké osteofyty,téměř zaniklá kl.štěrbina, pokročilá deformita kl.
</t>
        </r>
      </text>
    </comment>
    <comment ref="EN1" authorId="3">
      <text>
        <r>
          <rPr>
            <b/>
            <sz val="9"/>
            <color indexed="81"/>
            <rFont val="Tahoma"/>
            <charset val="1"/>
          </rPr>
          <t>10392:</t>
        </r>
        <r>
          <rPr>
            <sz val="9"/>
            <color indexed="81"/>
            <rFont val="Tahoma"/>
            <charset val="1"/>
          </rPr>
          <t xml:space="preserve">
0-bez OA
1 - postižení 1 FT komp.
2 - positžení obou FT komp.
3 - trikomp.</t>
        </r>
      </text>
    </comment>
    <comment ref="EV1" authorId="0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hodnota SSC/CD45+ gatu 
úprava přes singletový gate je ztráta buněk!!!</t>
        </r>
      </text>
    </comment>
    <comment ref="FI1" authorId="2">
      <text>
        <r>
          <rPr>
            <b/>
            <sz val="9"/>
            <color indexed="81"/>
            <rFont val="Tahoma"/>
            <family val="2"/>
            <charset val="238"/>
          </rPr>
          <t>Leukocyty-BodyFluid (BF)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P1" authorId="0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zeleně = SWCC, když nebylo naše měření</t>
        </r>
      </text>
    </comment>
    <comment ref="FR1" authorId="0">
      <text>
        <r>
          <rPr>
            <b/>
            <sz val="9"/>
            <color indexed="81"/>
            <rFont val="Tahoma"/>
            <family val="2"/>
            <charset val="238"/>
          </rPr>
          <t>Např: 
méně než rok, 
méně než 5 let,
cca 10 let…
nevyhovující "N"</t>
        </r>
      </text>
    </comment>
    <comment ref="FS1" authorId="0">
      <text>
        <r>
          <rPr>
            <b/>
            <sz val="9"/>
            <color indexed="81"/>
            <rFont val="Tahoma"/>
            <family val="2"/>
            <charset val="238"/>
          </rPr>
          <t>Např: 
méně než rok, 
méně než 5 let,
cca 10 let...</t>
        </r>
      </text>
    </comment>
    <comment ref="FU1" authorId="1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FV1" authorId="0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FW1" authorId="0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FZ1" authorId="0">
      <text>
        <r>
          <rPr>
            <b/>
            <sz val="9"/>
            <color indexed="81"/>
            <rFont val="Tahoma"/>
            <family val="2"/>
            <charset val="238"/>
          </rPr>
          <t>V době 1 měsíc před, až 6 měsíců po punkci (sloupec "H")
Může být i vícekrát v tomto období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A1" authorId="0">
      <text>
        <r>
          <rPr>
            <b/>
            <sz val="9"/>
            <color indexed="81"/>
            <rFont val="Tahoma"/>
            <family val="2"/>
            <charset val="238"/>
          </rPr>
          <t>V době 1 měsíc před, až 6 měsíců po punkci (sloupec "H")
Může být i vícekrát v tomto období</t>
        </r>
      </text>
    </comment>
    <comment ref="GB1" authorId="0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GC1" authorId="0">
      <text>
        <r>
          <rPr>
            <b/>
            <sz val="9"/>
            <color indexed="81"/>
            <rFont val="Tahoma"/>
            <family val="2"/>
            <charset val="238"/>
          </rPr>
          <t>V době 1 měsíc před, až 6 měsíců po punkci (sloupec "H")
Může být i vícekrát v tomto období</t>
        </r>
      </text>
    </comment>
    <comment ref="GD1" authorId="0">
      <text>
        <r>
          <rPr>
            <b/>
            <sz val="9"/>
            <color indexed="81"/>
            <rFont val="Tahoma"/>
            <family val="2"/>
            <charset val="238"/>
          </rPr>
          <t>V době 1 měsíc před, až 6 měsíců po punkci (sloupec "H")
Může být i vícekrát v tomto období</t>
        </r>
      </text>
    </comment>
    <comment ref="GK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Singlets/MON-MF | Freq. of Parent</t>
        </r>
      </text>
    </comment>
    <comment ref="GL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Singlets/MON-MF/DHR123 | Freq. of Parent</t>
        </r>
      </text>
    </comment>
    <comment ref="GM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Singlets/MON-MF/DHR123 | Freq. of Parent</t>
        </r>
      </text>
    </comment>
    <comment ref="GN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 | Freq. of Parent</t>
        </r>
      </text>
    </comment>
    <comment ref="GO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Singlets/NEU/DHR123 | Freq. of Parent</t>
        </r>
      </text>
    </comment>
    <comment ref="GP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Singlets/NEU/DHR123 | Freq. of Parent</t>
        </r>
      </text>
    </comment>
    <comment ref="GS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Singlets/NEU/DHR123 | Freq. of Parent</t>
        </r>
      </text>
    </comment>
    <comment ref="GT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Singlets/NEU/DHR123 | Freq. of Parent</t>
        </r>
      </text>
    </comment>
    <comment ref="GU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NEU fMLP % minus NEU DHR123 %</t>
        </r>
      </text>
    </comment>
    <comment ref="GV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NEU fMLP MFI minus NEU DHR123 MFI</t>
        </r>
      </text>
    </comment>
    <comment ref="DF36" authorId="2">
      <text>
        <r>
          <rPr>
            <b/>
            <sz val="9"/>
            <color indexed="81"/>
            <rFont val="Tahoma"/>
            <family val="2"/>
            <charset val="238"/>
          </rPr>
          <t>70µL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E43" authorId="2">
      <text>
        <r>
          <rPr>
            <b/>
            <sz val="9"/>
            <color indexed="81"/>
            <rFont val="Tahoma"/>
            <family val="2"/>
            <charset val="238"/>
          </rPr>
          <t>50µL</t>
        </r>
      </text>
    </comment>
    <comment ref="EW51" authorId="0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dopočítáno</t>
        </r>
      </text>
    </comment>
    <comment ref="DR78" authorId="4">
      <text>
        <r>
          <rPr>
            <b/>
            <sz val="9"/>
            <color indexed="81"/>
            <rFont val="Tahoma"/>
            <family val="2"/>
            <charset val="238"/>
          </rPr>
          <t>odběr 25.1.2018</t>
        </r>
      </text>
    </comment>
  </commentList>
</comments>
</file>

<file path=xl/sharedStrings.xml><?xml version="1.0" encoding="utf-8"?>
<sst xmlns="http://schemas.openxmlformats.org/spreadsheetml/2006/main" count="7513" uniqueCount="1710">
  <si>
    <t>Fluid No.</t>
  </si>
  <si>
    <t>Nr of sampling</t>
  </si>
  <si>
    <t>Number</t>
  </si>
  <si>
    <t>Surname</t>
  </si>
  <si>
    <t>name</t>
  </si>
  <si>
    <t>Patient number</t>
  </si>
  <si>
    <t>Age</t>
  </si>
  <si>
    <t>Date of removal/ analysis</t>
  </si>
  <si>
    <t>Dg</t>
  </si>
  <si>
    <t>Dept.</t>
  </si>
  <si>
    <t>Material</t>
  </si>
  <si>
    <t>Volume of fluid [mL]</t>
  </si>
  <si>
    <t>note</t>
  </si>
  <si>
    <t>Viscosity</t>
  </si>
  <si>
    <t>Heparin</t>
  </si>
  <si>
    <t>super -t. of the fluid in -80°C (box)</t>
  </si>
  <si>
    <t>used super -t. (ELISA etc.)</t>
  </si>
  <si>
    <t>Backup</t>
  </si>
  <si>
    <t>FC-isotype</t>
  </si>
  <si>
    <t>FC-macrophages CD14/CD86/CD11b/CD163/DR/CD206</t>
  </si>
  <si>
    <t>FC-neutrophils CD54/CD55/CD11b/CD15/CD62L/CD64</t>
  </si>
  <si>
    <t>FC-NK cells + mast cells CD3/CD16+CD56/CD45/CD203c/CD69/CD117</t>
  </si>
  <si>
    <t>FC-T cells CD3/CD25/CD127/CD8/CD49d/CD4</t>
  </si>
  <si>
    <t>FC-B cells CD27/CD20/CD45/CD138/DR/CD19</t>
  </si>
  <si>
    <t>Dendritic cells  CD3/CD55/cD303/CD123/HLA-DR/CD11c</t>
  </si>
  <si>
    <t>Chemokines</t>
  </si>
  <si>
    <t>Absolute count of singlets - IQ</t>
  </si>
  <si>
    <t>HOK LEU/uL</t>
  </si>
  <si>
    <r>
      <rPr>
        <b/>
        <sz val="8"/>
        <color rgb="FF000000"/>
        <rFont val="Calibri"/>
        <family val="2"/>
        <charset val="238"/>
      </rPr>
      <t xml:space="preserve">Počet bb v SSC/CD45+ gate </t>
    </r>
    <r>
      <rPr>
        <b/>
        <sz val="8"/>
        <color rgb="FFFF0000"/>
        <rFont val="Calibri"/>
        <family val="2"/>
        <charset val="238"/>
      </rPr>
      <t>po filtr</t>
    </r>
    <r>
      <rPr>
        <b/>
        <sz val="11"/>
        <color rgb="FFFF0000"/>
        <rFont val="Calibri"/>
        <family val="2"/>
        <charset val="238"/>
      </rPr>
      <t>.</t>
    </r>
    <r>
      <rPr>
        <b/>
        <sz val="11"/>
        <color rgb="FF000000"/>
        <rFont val="Calibri"/>
        <family val="2"/>
        <charset val="238"/>
      </rPr>
      <t xml:space="preserve"> / </t>
    </r>
    <r>
      <rPr>
        <b/>
        <sz val="11"/>
        <color rgb="FF7030A0"/>
        <rFont val="Calibri"/>
        <family val="2"/>
        <charset val="238"/>
      </rPr>
      <t>nativní buň. na 1 ul</t>
    </r>
  </si>
  <si>
    <r>
      <rPr>
        <b/>
        <sz val="10"/>
        <color rgb="FF000000"/>
        <rFont val="Calibri"/>
        <family val="2"/>
        <charset val="238"/>
      </rPr>
      <t>Celková buněčnost v tis.</t>
    </r>
    <r>
      <rPr>
        <b/>
        <sz val="8"/>
        <color rgb="FFFF0000"/>
        <rFont val="Calibri"/>
        <family val="2"/>
        <charset val="238"/>
      </rPr>
      <t xml:space="preserve"> po filtr.</t>
    </r>
    <r>
      <rPr>
        <b/>
        <sz val="8"/>
        <color rgb="FF000000"/>
        <rFont val="Calibri"/>
        <family val="2"/>
        <charset val="238"/>
      </rPr>
      <t xml:space="preserve"> </t>
    </r>
    <r>
      <rPr>
        <b/>
        <sz val="11"/>
        <color rgb="FF000000"/>
        <rFont val="Calibri"/>
        <family val="2"/>
        <charset val="238"/>
      </rPr>
      <t xml:space="preserve">/ </t>
    </r>
    <r>
      <rPr>
        <b/>
        <sz val="11"/>
        <color rgb="FF7030A0"/>
        <rFont val="Calibri"/>
        <family val="2"/>
        <charset val="238"/>
      </rPr>
      <t>Nativní buň. Celková v tis.</t>
    </r>
  </si>
  <si>
    <t>Počet kryo SF PBMC</t>
  </si>
  <si>
    <t>Buněčnost/kryo SF PBMC v tis.</t>
  </si>
  <si>
    <t>Note1</t>
  </si>
  <si>
    <r>
      <t xml:space="preserve">Note2 / </t>
    </r>
    <r>
      <rPr>
        <b/>
        <sz val="11"/>
        <color rgb="FF7030A0"/>
        <rFont val="Calibri"/>
        <family val="2"/>
        <charset val="238"/>
      </rPr>
      <t>ředění 1% FBS po filtr</t>
    </r>
  </si>
  <si>
    <t>CD45+ %</t>
  </si>
  <si>
    <t>Singlets %</t>
  </si>
  <si>
    <t>CD45+ Singlets %</t>
  </si>
  <si>
    <t>CD45+ Singlets count</t>
  </si>
  <si>
    <t>CD45+ Singlets count per ul</t>
  </si>
  <si>
    <t>No of tubes</t>
  </si>
  <si>
    <t>LYM %</t>
  </si>
  <si>
    <t>MON/Mf %</t>
  </si>
  <si>
    <t>NEU %</t>
  </si>
  <si>
    <t>L+M+N</t>
  </si>
  <si>
    <t>LYM/MON-Mf</t>
  </si>
  <si>
    <t>LYM/MON-Mf*NEU</t>
  </si>
  <si>
    <t>LYM/(MON-Mf+NEU)</t>
  </si>
  <si>
    <t>Singlets / CD3+ %</t>
  </si>
  <si>
    <t>LYM / CD3+ %</t>
  </si>
  <si>
    <t>Singlets / NK cells %</t>
  </si>
  <si>
    <t>LYM / NK cells %</t>
  </si>
  <si>
    <t>NK cells / CD69+</t>
  </si>
  <si>
    <t>NK cells / HLA-DR+</t>
  </si>
  <si>
    <t>Singlets / Mast cells %</t>
  </si>
  <si>
    <t>CD16-CD14-CD15+ EOS</t>
  </si>
  <si>
    <t>SSC CD64+ NEU extra zk.</t>
  </si>
  <si>
    <t>CD15+ / CD54 %</t>
  </si>
  <si>
    <t>CD15+ / CD11b+ MFI</t>
  </si>
  <si>
    <t>CD15+ / CD62L+ %</t>
  </si>
  <si>
    <t>CD15+ / CD62L+ MFI</t>
  </si>
  <si>
    <t>CD15+ / CD64+ %</t>
  </si>
  <si>
    <t>CD3+ / Th %</t>
  </si>
  <si>
    <t>CD3+ / Tc %</t>
  </si>
  <si>
    <t>CD4/CD8 Th/Tc</t>
  </si>
  <si>
    <t>Singlets / Tregs %</t>
  </si>
  <si>
    <t>LYM / Tregs %</t>
  </si>
  <si>
    <t>Singlets / CD3- / CD19+ B cells</t>
  </si>
  <si>
    <t>CD3+ / Th HLA-DR+ %</t>
  </si>
  <si>
    <t>CD3+ / Tc HLA-DR+ %</t>
  </si>
  <si>
    <t>Tc DR/Th DR</t>
  </si>
  <si>
    <t>MON-Mf / CD14+ %</t>
  </si>
  <si>
    <t>MON-Mf / CD11b+ %</t>
  </si>
  <si>
    <t>MON-Mf / CD11b+ MFI</t>
  </si>
  <si>
    <t xml:space="preserve">Singlets / MON-Mf-mDC / others (CD14-CD11b-) </t>
  </si>
  <si>
    <t>Singlets / MON-Mf-DC %</t>
  </si>
  <si>
    <r>
      <t xml:space="preserve">MON-Mf-mDC / </t>
    </r>
    <r>
      <rPr>
        <b/>
        <sz val="11"/>
        <color rgb="FFFF0000"/>
        <rFont val="Calibri"/>
        <family val="2"/>
        <charset val="238"/>
        <scheme val="minor"/>
      </rPr>
      <t>Macr</t>
    </r>
    <r>
      <rPr>
        <b/>
        <sz val="11"/>
        <rFont val="Calibri"/>
        <family val="2"/>
        <charset val="238"/>
        <scheme val="minor"/>
      </rPr>
      <t xml:space="preserve"> (CD16+CD14+) %</t>
    </r>
  </si>
  <si>
    <r>
      <rPr>
        <b/>
        <sz val="11"/>
        <color rgb="FFFF0000"/>
        <rFont val="Calibri"/>
        <family val="2"/>
        <charset val="238"/>
        <scheme val="minor"/>
      </rPr>
      <t xml:space="preserve">Singlets </t>
    </r>
    <r>
      <rPr>
        <b/>
        <sz val="11"/>
        <rFont val="Calibri"/>
        <family val="2"/>
        <charset val="238"/>
        <scheme val="minor"/>
      </rPr>
      <t xml:space="preserve">/ (CD16+CD14+) </t>
    </r>
    <r>
      <rPr>
        <b/>
        <sz val="11"/>
        <color rgb="FFFF0000"/>
        <rFont val="Calibri"/>
        <family val="2"/>
        <charset val="238"/>
        <scheme val="minor"/>
      </rPr>
      <t>Makrofágy %</t>
    </r>
  </si>
  <si>
    <r>
      <t xml:space="preserve">MON-Mf-mDC/ </t>
    </r>
    <r>
      <rPr>
        <b/>
        <sz val="11"/>
        <color rgb="FFFF0000"/>
        <rFont val="Calibri"/>
        <family val="2"/>
        <charset val="238"/>
        <scheme val="minor"/>
      </rPr>
      <t>MON</t>
    </r>
    <r>
      <rPr>
        <b/>
        <sz val="11"/>
        <rFont val="Calibri"/>
        <family val="2"/>
        <charset val="238"/>
        <scheme val="minor"/>
      </rPr>
      <t xml:space="preserve"> (CD16-CD14+) %</t>
    </r>
  </si>
  <si>
    <r>
      <rPr>
        <b/>
        <sz val="11"/>
        <color rgb="FFFF0000"/>
        <rFont val="Calibri"/>
        <family val="2"/>
        <charset val="238"/>
        <scheme val="minor"/>
      </rPr>
      <t>Singlets</t>
    </r>
    <r>
      <rPr>
        <b/>
        <sz val="11"/>
        <rFont val="Calibri"/>
        <family val="2"/>
        <charset val="238"/>
        <scheme val="minor"/>
      </rPr>
      <t xml:space="preserve"> / (CD16-CD14+) </t>
    </r>
    <r>
      <rPr>
        <b/>
        <sz val="11"/>
        <color rgb="FFFF0000"/>
        <rFont val="Calibri"/>
        <family val="2"/>
        <charset val="238"/>
        <scheme val="minor"/>
      </rPr>
      <t>Monocyty %</t>
    </r>
  </si>
  <si>
    <r>
      <t xml:space="preserve">MON-Mf-mDC / </t>
    </r>
    <r>
      <rPr>
        <b/>
        <sz val="11"/>
        <color rgb="FFFF0000"/>
        <rFont val="Calibri"/>
        <family val="2"/>
        <charset val="238"/>
        <scheme val="minor"/>
      </rPr>
      <t>mDC</t>
    </r>
    <r>
      <rPr>
        <b/>
        <sz val="11"/>
        <rFont val="Calibri"/>
        <family val="2"/>
        <charset val="238"/>
        <scheme val="minor"/>
      </rPr>
      <t xml:space="preserve"> %</t>
    </r>
  </si>
  <si>
    <t>Singlets / mDC %</t>
  </si>
  <si>
    <t>Singlets / pDC %</t>
  </si>
  <si>
    <t>MAKR / CD64 %</t>
  </si>
  <si>
    <t>MAKR / CD64 MFI</t>
  </si>
  <si>
    <t>MON / CD64 %</t>
  </si>
  <si>
    <t>MON / CD64 MFI</t>
  </si>
  <si>
    <r>
      <t xml:space="preserve"> </t>
    </r>
    <r>
      <rPr>
        <b/>
        <sz val="11"/>
        <color rgb="FF00B050"/>
        <rFont val="Calibri"/>
        <family val="2"/>
        <charset val="238"/>
      </rPr>
      <t>mDC / CD64 %</t>
    </r>
  </si>
  <si>
    <t>MON-Mf-mDC / CD64 %</t>
  </si>
  <si>
    <t>MON-Mf-mDC / CD64 MFI</t>
  </si>
  <si>
    <t>Mf/MON</t>
  </si>
  <si>
    <t>MON/Mf / CD14-  CD11b-  CD163- = others</t>
  </si>
  <si>
    <t>MON/Mf / CD14- / CD11b- / CD163- = others</t>
  </si>
  <si>
    <t>MON-Mf-mDC / Mf (CD163+CD14+) %</t>
  </si>
  <si>
    <t>Singlets / Mf (CD163+CD14+) %</t>
  </si>
  <si>
    <t>Singlets/MON-Mf-mDC/MON (CD163-CD14+) %</t>
  </si>
  <si>
    <t>Singlets / MON (CD163-CD14+) %</t>
  </si>
  <si>
    <t>MON-Mf-mDC / mDC %</t>
  </si>
  <si>
    <t>group</t>
  </si>
  <si>
    <t>Nr of subgroup</t>
  </si>
  <si>
    <t>subgroup</t>
  </si>
  <si>
    <t>LYM/(MON+NEU) subgroup</t>
  </si>
  <si>
    <t>note FC</t>
  </si>
  <si>
    <t>max. 120 znaků (typ Tlym od pomětu 0,5 a 2,5 včetně)</t>
  </si>
  <si>
    <t xml:space="preserve">MCP-1 </t>
  </si>
  <si>
    <t>RANTES</t>
  </si>
  <si>
    <t>TNFa</t>
  </si>
  <si>
    <t>IL-17</t>
  </si>
  <si>
    <t>Sex</t>
  </si>
  <si>
    <t>Joint</t>
  </si>
  <si>
    <t>Aseptic/Infectious</t>
  </si>
  <si>
    <t>Presence of Implant</t>
  </si>
  <si>
    <t>Date of endoprosthesis implantation</t>
  </si>
  <si>
    <t>Cement</t>
  </si>
  <si>
    <t>CRP krev</t>
  </si>
  <si>
    <t>IL-6 krev</t>
  </si>
  <si>
    <t>Leukocyty-BodyFluid(BF) (SWCC)</t>
  </si>
  <si>
    <t>Polymorfonukleáry - BF %</t>
  </si>
  <si>
    <t>Mononukleáry - BF %</t>
  </si>
  <si>
    <t>CRP v punktátu</t>
  </si>
  <si>
    <t>IL-6 v punktátu</t>
  </si>
  <si>
    <t>NGAL v punktátu</t>
  </si>
  <si>
    <t>Laktát v punktátu</t>
  </si>
  <si>
    <t>Mikrobiologie kultivace</t>
  </si>
  <si>
    <t>Mikrobiologie pozn.</t>
  </si>
  <si>
    <t>Patient Subgroup</t>
  </si>
  <si>
    <t>Fluid appearance</t>
  </si>
  <si>
    <t>Fluid volume - obtained (mL)</t>
  </si>
  <si>
    <t>Semiquant. fluid volume</t>
  </si>
  <si>
    <t>BMI</t>
  </si>
  <si>
    <t>Pain level</t>
  </si>
  <si>
    <t>Date of revision surgery</t>
  </si>
  <si>
    <t>Osteoarthritis grade</t>
  </si>
  <si>
    <t>Range of joint damage</t>
  </si>
  <si>
    <t>Date of arthroscopy</t>
  </si>
  <si>
    <t>Změřený objem (korekce na time)</t>
  </si>
  <si>
    <r>
      <rPr>
        <b/>
        <sz val="11"/>
        <color rgb="FFFF0000"/>
        <rFont val="Calibri"/>
        <family val="2"/>
        <charset val="238"/>
      </rPr>
      <t xml:space="preserve">all cells </t>
    </r>
    <r>
      <rPr>
        <b/>
        <sz val="11"/>
        <color rgb="FF000000"/>
        <rFont val="Calibri"/>
        <family val="2"/>
        <charset val="238"/>
      </rPr>
      <t xml:space="preserve">(native) - </t>
    </r>
    <r>
      <rPr>
        <b/>
        <sz val="11"/>
        <color rgb="FFFF0000"/>
        <rFont val="Calibri"/>
        <family val="2"/>
        <charset val="238"/>
      </rPr>
      <t>bez CountBrights!!!</t>
    </r>
  </si>
  <si>
    <r>
      <t xml:space="preserve">dilution / </t>
    </r>
    <r>
      <rPr>
        <b/>
        <sz val="11"/>
        <color rgb="FF7030A0"/>
        <rFont val="Calibri"/>
        <family val="2"/>
        <charset val="238"/>
      </rPr>
      <t>number of Beads</t>
    </r>
  </si>
  <si>
    <r>
      <t>all/ul /</t>
    </r>
    <r>
      <rPr>
        <b/>
        <sz val="11"/>
        <color rgb="FF7030A0"/>
        <rFont val="Calibri"/>
        <family val="2"/>
        <charset val="238"/>
      </rPr>
      <t xml:space="preserve"> number of used Beads</t>
    </r>
  </si>
  <si>
    <t>CD45+ count</t>
  </si>
  <si>
    <t>Počet im. Buněk singlets/ul CD45/ul</t>
  </si>
  <si>
    <t>celkový počet bb v tis</t>
  </si>
  <si>
    <t>all cells singlets</t>
  </si>
  <si>
    <t>dilution celk objem</t>
  </si>
  <si>
    <t>all/ul</t>
  </si>
  <si>
    <t>singlets/ul</t>
  </si>
  <si>
    <t>celkový počet bb po filtraci v tis.</t>
  </si>
  <si>
    <t>native/filtered</t>
  </si>
  <si>
    <t>HOK / filtered</t>
  </si>
  <si>
    <t>HOK / native</t>
  </si>
  <si>
    <t>HOK/45+singlets</t>
  </si>
  <si>
    <t>Note2</t>
  </si>
  <si>
    <t>Zastoupení im. Buněk CD45+ %</t>
  </si>
  <si>
    <t>Počet im. buněk *10e9/L</t>
  </si>
  <si>
    <t>poměr SWCC/naše buněčnost</t>
  </si>
  <si>
    <r>
      <t>V případě OA, uveďte</t>
    </r>
    <r>
      <rPr>
        <b/>
        <sz val="11"/>
        <color rgb="FFFF00FF"/>
        <rFont val="Calibri"/>
        <family val="2"/>
        <charset val="238"/>
      </rPr>
      <t xml:space="preserve"> jak dlouho</t>
    </r>
    <r>
      <rPr>
        <b/>
        <sz val="11"/>
        <rFont val="Calibri"/>
        <family val="2"/>
        <charset val="238"/>
      </rPr>
      <t xml:space="preserve"> udává potíže s </t>
    </r>
    <r>
      <rPr>
        <b/>
        <sz val="11"/>
        <color rgb="FFFF00FF"/>
        <rFont val="Calibri"/>
        <family val="2"/>
        <charset val="238"/>
      </rPr>
      <t>pravým kolenem</t>
    </r>
  </si>
  <si>
    <r>
      <t xml:space="preserve">V případě OA, uveďte </t>
    </r>
    <r>
      <rPr>
        <b/>
        <sz val="11"/>
        <color rgb="FFFF00FF"/>
        <rFont val="Calibri"/>
        <family val="2"/>
        <charset val="238"/>
      </rPr>
      <t>jak dlouho</t>
    </r>
    <r>
      <rPr>
        <b/>
        <sz val="11"/>
        <rFont val="Calibri"/>
        <family val="2"/>
        <charset val="238"/>
      </rPr>
      <t xml:space="preserve"> udává potíže s </t>
    </r>
    <r>
      <rPr>
        <b/>
        <sz val="11"/>
        <color rgb="FFFF00FF"/>
        <rFont val="Calibri"/>
        <family val="2"/>
        <charset val="238"/>
      </rPr>
      <t>levým kolenem</t>
    </r>
  </si>
  <si>
    <t>dlouhodobá léčba před punkcí (datum punkce-sloupec "H", k danému kloubu-sloupec "DJ")</t>
  </si>
  <si>
    <r>
      <t xml:space="preserve">Podezření na infekci   </t>
    </r>
    <r>
      <rPr>
        <b/>
        <sz val="11"/>
        <color rgb="FFFF00FF"/>
        <rFont val="Calibri"/>
        <family val="2"/>
        <charset val="238"/>
      </rPr>
      <t>ano=1 / ne=0</t>
    </r>
  </si>
  <si>
    <r>
      <t xml:space="preserve">Bolest kloubu stupnice </t>
    </r>
    <r>
      <rPr>
        <b/>
        <sz val="11"/>
        <color rgb="FFFF00FF"/>
        <rFont val="Calibri"/>
        <family val="2"/>
        <charset val="238"/>
      </rPr>
      <t>0-10</t>
    </r>
  </si>
  <si>
    <r>
      <t xml:space="preserve">Otok kloubu </t>
    </r>
    <r>
      <rPr>
        <b/>
        <sz val="11"/>
        <color rgb="FFFF00FF"/>
        <rFont val="Calibri"/>
        <family val="2"/>
        <charset val="238"/>
      </rPr>
      <t>ano=1 / ne=0</t>
    </r>
  </si>
  <si>
    <t>Klinika - další poznámky (k datumu punkce - sloupec "H")</t>
  </si>
  <si>
    <t>Studie</t>
  </si>
  <si>
    <t>MMP9 [ng/ml]</t>
  </si>
  <si>
    <r>
      <t xml:space="preserve"> CRP [ug/ml] </t>
    </r>
    <r>
      <rPr>
        <b/>
        <sz val="11"/>
        <color theme="9" tint="-0.249977111117893"/>
        <rFont val="Calibri"/>
        <family val="2"/>
        <charset val="238"/>
      </rPr>
      <t>CRP from biochemistry</t>
    </r>
  </si>
  <si>
    <t>MPO [ng/ml]</t>
  </si>
  <si>
    <t>Singlets - MON-MF %</t>
  </si>
  <si>
    <t>MON-MF - fMLP %</t>
  </si>
  <si>
    <t>MON-MF - fMLP MFI</t>
  </si>
  <si>
    <t>Singlets - NEU %</t>
  </si>
  <si>
    <t>NEU - fMLP %</t>
  </si>
  <si>
    <t>NEU - fMLP MFI</t>
  </si>
  <si>
    <t>abs počet NEU fMLP+</t>
  </si>
  <si>
    <t>NEU - DHR123 %</t>
  </si>
  <si>
    <t>NEU - DHR123 MFI</t>
  </si>
  <si>
    <t>ROS delta NEU %</t>
  </si>
  <si>
    <t>delta NEU MFI</t>
  </si>
  <si>
    <t>abs.p FMLP neu</t>
  </si>
  <si>
    <t>abs.p DHR neu</t>
  </si>
  <si>
    <t>delta abs počtov</t>
  </si>
  <si>
    <t>Objem SF</t>
  </si>
  <si>
    <t>abs počet fMLP/1ul</t>
  </si>
  <si>
    <t>abs počet DHR123/1ul</t>
  </si>
  <si>
    <t>abs počet NEU/ul</t>
  </si>
  <si>
    <t>Canto NEU%</t>
  </si>
  <si>
    <t>Canto NEU-CD11b %</t>
  </si>
  <si>
    <t>Canto NEU-CD11b MFI</t>
  </si>
  <si>
    <t>Canto NEU-CD54 %</t>
  </si>
  <si>
    <t>Canto NEU-CD54 MFI</t>
  </si>
  <si>
    <t>Canto NEU-CD62L %</t>
  </si>
  <si>
    <t>Canto NEU-CD62L MFI</t>
  </si>
  <si>
    <t>Canto NEU-CD64 %</t>
  </si>
  <si>
    <t>Canto NEU-CD64 MFI</t>
  </si>
  <si>
    <t>Canto NEU-CXCR1 %</t>
  </si>
  <si>
    <t>Canto NEU-CXCR1 MFI</t>
  </si>
  <si>
    <t>Canto NEU-CXCR2 %</t>
  </si>
  <si>
    <t>Canto NEU-CXCR2 MFI</t>
  </si>
  <si>
    <t>Canto LYM %</t>
  </si>
  <si>
    <t>Canto MON % vyber!!</t>
  </si>
  <si>
    <t xml:space="preserve">Canto MON/CD11b % </t>
  </si>
  <si>
    <t xml:space="preserve">Canto MON/CD11b MFI </t>
  </si>
  <si>
    <t xml:space="preserve">Canto MON/CD54 % </t>
  </si>
  <si>
    <t xml:space="preserve">Canto MON/CD54 MFI </t>
  </si>
  <si>
    <t xml:space="preserve">Canto MON/CD62L % </t>
  </si>
  <si>
    <t xml:space="preserve">Canto MON/CD62L MFI </t>
  </si>
  <si>
    <t xml:space="preserve">Canto MON/CD64 % </t>
  </si>
  <si>
    <t xml:space="preserve">Canto MON/CD64 MFI </t>
  </si>
  <si>
    <t xml:space="preserve">Canto MON/CXCR1 % </t>
  </si>
  <si>
    <t xml:space="preserve">Canto MON/CXCR1 MFI </t>
  </si>
  <si>
    <t xml:space="preserve">Canto MON/CXCR2 % </t>
  </si>
  <si>
    <t xml:space="preserve">Canto MON/CXCR2 MFI </t>
  </si>
  <si>
    <t>Canto MON hlavny %</t>
  </si>
  <si>
    <t>pain+OA grade+range of damage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</si>
  <si>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</si>
  <si>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</si>
  <si>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</si>
  <si>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</si>
  <si>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</si>
  <si>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</si>
  <si>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</si>
  <si>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</si>
  <si>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</si>
  <si>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</si>
  <si>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</si>
  <si>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</si>
  <si>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</si>
  <si>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</si>
  <si>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</si>
  <si>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</si>
  <si>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</si>
  <si>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</si>
  <si>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</si>
  <si>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</si>
  <si>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</si>
  <si>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</si>
  <si>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</si>
  <si>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</si>
  <si>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</si>
  <si>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</si>
  <si>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</si>
  <si>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</si>
  <si>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</si>
  <si>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</si>
  <si>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</si>
  <si>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</si>
  <si>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</si>
  <si>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</si>
  <si>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</si>
  <si>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</si>
  <si>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</si>
  <si>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</si>
  <si>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</si>
  <si>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</si>
  <si>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</si>
  <si>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</si>
  <si>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</si>
  <si>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</si>
  <si>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</si>
  <si>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</si>
  <si>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</si>
  <si>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</si>
  <si>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</si>
  <si>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</si>
  <si>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</si>
  <si>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</si>
  <si>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</si>
  <si>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</si>
  <si>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</si>
  <si>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</si>
  <si>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</si>
  <si>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</si>
  <si>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</si>
  <si>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</si>
  <si>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</si>
  <si>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</si>
  <si>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</si>
  <si>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</si>
  <si>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</si>
  <si>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</si>
  <si>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</si>
  <si>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</si>
  <si>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</si>
  <si>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</si>
  <si>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</si>
  <si>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</si>
  <si>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</si>
  <si>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</si>
  <si>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</si>
  <si>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</si>
  <si>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</si>
  <si>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</si>
  <si>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</si>
  <si>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</si>
  <si>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</si>
  <si>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</si>
  <si>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</si>
  <si>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</si>
  <si>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</si>
  <si>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</si>
  <si>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</si>
  <si>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</si>
  <si>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</si>
  <si>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</si>
  <si>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</si>
  <si>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</si>
  <si>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</si>
  <si>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</si>
  <si>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</si>
  <si>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</si>
  <si>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</si>
  <si>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</si>
  <si>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</si>
  <si>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</si>
  <si>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</si>
  <si>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</si>
  <si>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</si>
  <si>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</si>
  <si>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F105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</si>
  <si>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</si>
  <si>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</si>
  <si>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</si>
  <si>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</si>
  <si>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</si>
  <si>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</si>
  <si>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</si>
  <si>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</si>
  <si>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</si>
  <si>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</si>
  <si>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F116</t>
  </si>
  <si>
    <t>F117</t>
  </si>
  <si>
    <t>F118</t>
  </si>
  <si>
    <t>F119</t>
  </si>
  <si>
    <t>F120</t>
  </si>
  <si>
    <t>F121</t>
  </si>
  <si>
    <t>F122</t>
  </si>
  <si>
    <t>F123</t>
  </si>
  <si>
    <t>F124</t>
  </si>
  <si>
    <t>F125</t>
  </si>
  <si>
    <t>F126</t>
  </si>
  <si>
    <t>F127</t>
  </si>
  <si>
    <t>F128</t>
  </si>
  <si>
    <t>F129</t>
  </si>
  <si>
    <t>F130</t>
  </si>
  <si>
    <t>F131</t>
  </si>
  <si>
    <t>F132</t>
  </si>
  <si>
    <t>F133</t>
  </si>
  <si>
    <t>F134</t>
  </si>
  <si>
    <t>F135</t>
  </si>
  <si>
    <t>F136</t>
  </si>
  <si>
    <t>F137</t>
  </si>
  <si>
    <t>F139</t>
  </si>
  <si>
    <t>F140</t>
  </si>
  <si>
    <t>F141</t>
  </si>
  <si>
    <t>F142</t>
  </si>
  <si>
    <t>F143</t>
  </si>
  <si>
    <t>F144</t>
  </si>
  <si>
    <t>F145</t>
  </si>
  <si>
    <t>F146</t>
  </si>
  <si>
    <t>F147</t>
  </si>
  <si>
    <t>F148</t>
  </si>
  <si>
    <t>F149</t>
  </si>
  <si>
    <t>F150</t>
  </si>
  <si>
    <t>F151</t>
  </si>
  <si>
    <t>F152</t>
  </si>
  <si>
    <t>F153</t>
  </si>
  <si>
    <t>F154</t>
  </si>
  <si>
    <t>F155</t>
  </si>
  <si>
    <t>F156</t>
  </si>
  <si>
    <t>F157</t>
  </si>
  <si>
    <t>F158</t>
  </si>
  <si>
    <t>F159</t>
  </si>
  <si>
    <t>F160</t>
  </si>
  <si>
    <t>F161</t>
  </si>
  <si>
    <t>F162</t>
  </si>
  <si>
    <t>F163</t>
  </si>
  <si>
    <t>F164</t>
  </si>
  <si>
    <t>F165</t>
  </si>
  <si>
    <t>F166</t>
  </si>
  <si>
    <t>F167</t>
  </si>
  <si>
    <t>F168</t>
  </si>
  <si>
    <t>F169</t>
  </si>
  <si>
    <t>F170</t>
  </si>
  <si>
    <t>F171</t>
  </si>
  <si>
    <t>F172</t>
  </si>
  <si>
    <t>F173</t>
  </si>
  <si>
    <t>F174</t>
  </si>
  <si>
    <t>fluid</t>
  </si>
  <si>
    <t>N</t>
  </si>
  <si>
    <t>na</t>
  </si>
  <si>
    <t>M-NEU</t>
  </si>
  <si>
    <t>M2-NEU</t>
  </si>
  <si>
    <t>M</t>
  </si>
  <si>
    <t>1a</t>
  </si>
  <si>
    <t>other</t>
  </si>
  <si>
    <t>F</t>
  </si>
  <si>
    <t>M2322</t>
  </si>
  <si>
    <t>proteza</t>
  </si>
  <si>
    <t>&lt;0,6</t>
  </si>
  <si>
    <t>OA</t>
  </si>
  <si>
    <t>M1</t>
  </si>
  <si>
    <t>M171</t>
  </si>
  <si>
    <t>OA sepsis</t>
  </si>
  <si>
    <t>M2</t>
  </si>
  <si>
    <t>M2320</t>
  </si>
  <si>
    <t>Jaroslav</t>
  </si>
  <si>
    <t>&gt;50000</t>
  </si>
  <si>
    <t>Lýsek</t>
  </si>
  <si>
    <t>Mojmír</t>
  </si>
  <si>
    <t>M170</t>
  </si>
  <si>
    <t>F-NEU</t>
  </si>
  <si>
    <t>F2-NEU</t>
  </si>
  <si>
    <t>Vodička</t>
  </si>
  <si>
    <t>2a</t>
  </si>
  <si>
    <t>M2323</t>
  </si>
  <si>
    <t>M175</t>
  </si>
  <si>
    <t>F1-NEU</t>
  </si>
  <si>
    <t>koleno</t>
  </si>
  <si>
    <t xml:space="preserve"> </t>
  </si>
  <si>
    <t>Antonín</t>
  </si>
  <si>
    <t>Alena</t>
  </si>
  <si>
    <t>1b</t>
  </si>
  <si>
    <t>M7126</t>
  </si>
  <si>
    <t>M0006</t>
  </si>
  <si>
    <t>Karel</t>
  </si>
  <si>
    <t xml:space="preserve">Smékal </t>
  </si>
  <si>
    <t>Staphylococcus  epidermidis</t>
  </si>
  <si>
    <t>M2356</t>
  </si>
  <si>
    <t>Josef</t>
  </si>
  <si>
    <t>ORT-AMB</t>
  </si>
  <si>
    <t>yes</t>
  </si>
  <si>
    <t>14/55/11b/15/62L/64</t>
  </si>
  <si>
    <t>3/25/127/8/DR/19</t>
  </si>
  <si>
    <t>Jiřina</t>
  </si>
  <si>
    <t>Zdeňka</t>
  </si>
  <si>
    <t>levé koleno</t>
  </si>
  <si>
    <t>Valčík</t>
  </si>
  <si>
    <t>Miroslav</t>
  </si>
  <si>
    <t>2017_01_05</t>
  </si>
  <si>
    <t>M171, M2356</t>
  </si>
  <si>
    <t>5x (7)</t>
  </si>
  <si>
    <t>Petr</t>
  </si>
  <si>
    <t>Zdeněk</t>
  </si>
  <si>
    <t>without CD11b</t>
  </si>
  <si>
    <t>3+14/55/-/-/HLA-DR/-</t>
  </si>
  <si>
    <t>Václav</t>
  </si>
  <si>
    <t>pravé koleno</t>
  </si>
  <si>
    <t>M2548</t>
  </si>
  <si>
    <t>Haitlová</t>
  </si>
  <si>
    <t>Marie</t>
  </si>
  <si>
    <t>2017_01_12</t>
  </si>
  <si>
    <t>M173, M171, Z966</t>
  </si>
  <si>
    <t>M173</t>
  </si>
  <si>
    <t>S832, W0111, W0188</t>
  </si>
  <si>
    <t>František</t>
  </si>
  <si>
    <t>M171, M2326</t>
  </si>
  <si>
    <t>Jiří</t>
  </si>
  <si>
    <t>Evžen</t>
  </si>
  <si>
    <t>Lučan</t>
  </si>
  <si>
    <t>Miloslav</t>
  </si>
  <si>
    <t>Eva</t>
  </si>
  <si>
    <t>Hrabčík</t>
  </si>
  <si>
    <t>Květoslav</t>
  </si>
  <si>
    <t>Věra</t>
  </si>
  <si>
    <t>-</t>
  </si>
  <si>
    <t>ORT-29a</t>
  </si>
  <si>
    <t>3+14/55/303/123/HLA-DR/11c</t>
  </si>
  <si>
    <t>Zelenka</t>
  </si>
  <si>
    <t>Tomáš</t>
  </si>
  <si>
    <t>Pavel</t>
  </si>
  <si>
    <t>S837, W0130</t>
  </si>
  <si>
    <t>S837</t>
  </si>
  <si>
    <t>Zdenka</t>
  </si>
  <si>
    <t>Běhalík</t>
  </si>
  <si>
    <t>S835, W0100</t>
  </si>
  <si>
    <t>Ludmila</t>
  </si>
  <si>
    <t>Dana</t>
  </si>
  <si>
    <t>x</t>
  </si>
  <si>
    <t>Jana</t>
  </si>
  <si>
    <t>Oldřich</t>
  </si>
  <si>
    <t>5x (10)</t>
  </si>
  <si>
    <t>M2546</t>
  </si>
  <si>
    <t>3+14/55/45/123/HLA-DR/11c</t>
  </si>
  <si>
    <t>Jarmila</t>
  </si>
  <si>
    <t>2+5</t>
  </si>
  <si>
    <t>Stanislava</t>
  </si>
  <si>
    <t>2017_03_09</t>
  </si>
  <si>
    <t>3/25/127/138/HLA-DR/4</t>
  </si>
  <si>
    <t>2</t>
  </si>
  <si>
    <t>PRAVÉ KOLENO</t>
  </si>
  <si>
    <t xml:space="preserve">Vaňák </t>
  </si>
  <si>
    <t>Lubomír</t>
  </si>
  <si>
    <t>Jozef</t>
  </si>
  <si>
    <t>Vlasta</t>
  </si>
  <si>
    <t>14/62L/11b/163/HLA-DR/64</t>
  </si>
  <si>
    <t>LEVÉ KOLENO</t>
  </si>
  <si>
    <t>M1-NEU</t>
  </si>
  <si>
    <t>Martina</t>
  </si>
  <si>
    <t>5x (11)</t>
  </si>
  <si>
    <t>Ladislav</t>
  </si>
  <si>
    <t>2017_03_23</t>
  </si>
  <si>
    <t>Čtvrtlíková</t>
  </si>
  <si>
    <t>Ivana</t>
  </si>
  <si>
    <t>M2322, M2416</t>
  </si>
  <si>
    <t>Michal</t>
  </si>
  <si>
    <t>M171, M161</t>
  </si>
  <si>
    <t>1,17</t>
  </si>
  <si>
    <t>2017_03_24</t>
  </si>
  <si>
    <t>Zdražil</t>
  </si>
  <si>
    <t>M0006, M2320</t>
  </si>
  <si>
    <t xml:space="preserve">Staphylococcus  epidermidis  </t>
  </si>
  <si>
    <t>Navrátil</t>
  </si>
  <si>
    <t>Brada</t>
  </si>
  <si>
    <t>Jan</t>
  </si>
  <si>
    <t>M2556</t>
  </si>
  <si>
    <t>2+3</t>
  </si>
  <si>
    <t>5x (12)</t>
  </si>
  <si>
    <t>2017_04_03</t>
  </si>
  <si>
    <t>Mikulec</t>
  </si>
  <si>
    <t>Holemá</t>
  </si>
  <si>
    <t>Leona</t>
  </si>
  <si>
    <t>2017_04_06</t>
  </si>
  <si>
    <t>S832, W0191</t>
  </si>
  <si>
    <t>2+clots</t>
  </si>
  <si>
    <t>Soldánová</t>
  </si>
  <si>
    <t>Marta</t>
  </si>
  <si>
    <t>Staphylococcus  hominis</t>
  </si>
  <si>
    <t>5x (13)</t>
  </si>
  <si>
    <t>2017_04_13</t>
  </si>
  <si>
    <t>2 + white clots</t>
  </si>
  <si>
    <t>sepsis</t>
  </si>
  <si>
    <t>Rudolf</t>
  </si>
  <si>
    <t>2+7</t>
  </si>
  <si>
    <t xml:space="preserve">pravé koleno </t>
  </si>
  <si>
    <t>Milena</t>
  </si>
  <si>
    <t>Horváthová</t>
  </si>
  <si>
    <t>Helena</t>
  </si>
  <si>
    <t>2017_04_27</t>
  </si>
  <si>
    <t xml:space="preserve">yes  </t>
  </si>
  <si>
    <t>6 + yellow</t>
  </si>
  <si>
    <t>6+12</t>
  </si>
  <si>
    <t>5x (14)</t>
  </si>
  <si>
    <t>2017_05_05</t>
  </si>
  <si>
    <t>10+10</t>
  </si>
  <si>
    <t>ORT-29b</t>
  </si>
  <si>
    <t>6+8</t>
  </si>
  <si>
    <t>intracellular staining</t>
  </si>
  <si>
    <t>15/64/11b/163/HLA-DR/14</t>
  </si>
  <si>
    <t>3/4/45/203c/HLA-DR/117</t>
  </si>
  <si>
    <t>3+14/86/80/123/HLA-DR/11c</t>
  </si>
  <si>
    <t xml:space="preserve"> -</t>
  </si>
  <si>
    <t>2017_05_29</t>
  </si>
  <si>
    <t>10+7</t>
  </si>
  <si>
    <t>1+clots</t>
  </si>
  <si>
    <t>5x (15)</t>
  </si>
  <si>
    <t>1+7</t>
  </si>
  <si>
    <t>Jaroslava</t>
  </si>
  <si>
    <t>Holík</t>
  </si>
  <si>
    <t>2017_06_16</t>
  </si>
  <si>
    <t>Jílek</t>
  </si>
  <si>
    <t>Libor</t>
  </si>
  <si>
    <t>yes + IQ</t>
  </si>
  <si>
    <t>Canto+Novocyte</t>
  </si>
  <si>
    <t>pravé koleno, Canto+Novocyte</t>
  </si>
  <si>
    <t>Sabolíková</t>
  </si>
  <si>
    <t>M170, M7685</t>
  </si>
  <si>
    <t>levé koleno, Canto+Novocyte</t>
  </si>
  <si>
    <t>2+12</t>
  </si>
  <si>
    <t>8+6</t>
  </si>
  <si>
    <t>10+10+10</t>
  </si>
  <si>
    <t>5x (17)</t>
  </si>
  <si>
    <t>2017_07_20</t>
  </si>
  <si>
    <t>P2X7/TLR2/68/163/TLR4/14</t>
  </si>
  <si>
    <t>Zavřel</t>
  </si>
  <si>
    <t>Marek</t>
  </si>
  <si>
    <t>M2546, M171</t>
  </si>
  <si>
    <t>3/4/45/203c/HLA-DR/117   and     CXCR3/62L/3/90/CCR7/4</t>
  </si>
  <si>
    <t>Františka</t>
  </si>
  <si>
    <t>S832, W0111, M2556</t>
  </si>
  <si>
    <t>2+5+12</t>
  </si>
  <si>
    <t>Novocyte only</t>
  </si>
  <si>
    <t>5x (18)</t>
  </si>
  <si>
    <t>14/64/11b/163/HLA-DR/16</t>
  </si>
  <si>
    <t>pravé koleno, Novocyte only</t>
  </si>
  <si>
    <t>2017_08_24</t>
  </si>
  <si>
    <t>Hyaluronidase test, Novocyte only</t>
  </si>
  <si>
    <t>Hyaluronidase test</t>
  </si>
  <si>
    <t>Sekela</t>
  </si>
  <si>
    <t>Vilém</t>
  </si>
  <si>
    <t>M171, M7126</t>
  </si>
  <si>
    <t>levé koleno, Novocyte only</t>
  </si>
  <si>
    <t>Přikryl</t>
  </si>
  <si>
    <t>Rostislav</t>
  </si>
  <si>
    <t>2017_08_29</t>
  </si>
  <si>
    <t>M171, E102</t>
  </si>
  <si>
    <t>M006</t>
  </si>
  <si>
    <t>5x (19)</t>
  </si>
  <si>
    <t>Schmid</t>
  </si>
  <si>
    <t>2017_09_14</t>
  </si>
  <si>
    <t>M160, M2322</t>
  </si>
  <si>
    <t>2017_09_19</t>
  </si>
  <si>
    <t>Schiner</t>
  </si>
  <si>
    <t>M2355</t>
  </si>
  <si>
    <t>8+12</t>
  </si>
  <si>
    <t xml:space="preserve">Streptococcus  oralis </t>
  </si>
  <si>
    <t>2017_09_21</t>
  </si>
  <si>
    <t>1+2</t>
  </si>
  <si>
    <t>Marcela</t>
  </si>
  <si>
    <t>5x (20)</t>
  </si>
  <si>
    <t>Vychodil</t>
  </si>
  <si>
    <t>2017_09_29</t>
  </si>
  <si>
    <t>2+1</t>
  </si>
  <si>
    <t>M2326, M171</t>
  </si>
  <si>
    <t>2+6</t>
  </si>
  <si>
    <t>Dagmar</t>
  </si>
  <si>
    <t>Slivová</t>
  </si>
  <si>
    <t>2017_10_11</t>
  </si>
  <si>
    <t>3x (21)</t>
  </si>
  <si>
    <t>1+2+clots</t>
  </si>
  <si>
    <t>2017_10_12</t>
  </si>
  <si>
    <t>yes (APC-IgG2)</t>
  </si>
  <si>
    <t>3/16+56/4/203c/HLA-DR/117</t>
  </si>
  <si>
    <t>4/25/127/15/HLA-DR/64</t>
  </si>
  <si>
    <t>14/16(3G8)/45/163/11b/11c</t>
  </si>
  <si>
    <t>Kovaříková</t>
  </si>
  <si>
    <t>2017_10_30</t>
  </si>
  <si>
    <t>Hájková</t>
  </si>
  <si>
    <t>Naděžda</t>
  </si>
  <si>
    <t>2017_11_02</t>
  </si>
  <si>
    <t>M5456, M171, M2147</t>
  </si>
  <si>
    <t>OA-other</t>
  </si>
  <si>
    <t>Hambálková</t>
  </si>
  <si>
    <t>1+clump</t>
  </si>
  <si>
    <t xml:space="preserve">Bobáček </t>
  </si>
  <si>
    <t>6106030645</t>
  </si>
  <si>
    <t>2017_11_08</t>
  </si>
  <si>
    <t>9 + clump</t>
  </si>
  <si>
    <t>2017_11_09</t>
  </si>
  <si>
    <t>M2545</t>
  </si>
  <si>
    <t>Hlobilová</t>
  </si>
  <si>
    <t>2017_11_13</t>
  </si>
  <si>
    <t>Smejkal</t>
  </si>
  <si>
    <t>3x (22)</t>
  </si>
  <si>
    <t>Kožený</t>
  </si>
  <si>
    <t>2017_11_20</t>
  </si>
  <si>
    <t>M171, M2322, M2556</t>
  </si>
  <si>
    <t>2017_11_22</t>
  </si>
  <si>
    <t>H</t>
  </si>
  <si>
    <t>Opichal</t>
  </si>
  <si>
    <t>M171, I10</t>
  </si>
  <si>
    <t>9 dark</t>
  </si>
  <si>
    <t>L</t>
  </si>
  <si>
    <t>2017_11_23</t>
  </si>
  <si>
    <t>Weiserová</t>
  </si>
  <si>
    <t>S832, W1001</t>
  </si>
  <si>
    <t>M170, M2326</t>
  </si>
  <si>
    <t>M2322, M171</t>
  </si>
  <si>
    <t>3x (24)</t>
  </si>
  <si>
    <t>14/16-3G8/45/163/11b/11c</t>
  </si>
  <si>
    <t>8+5</t>
  </si>
  <si>
    <t>2018_01_24</t>
  </si>
  <si>
    <t>Hránek</t>
  </si>
  <si>
    <t>M171, Z479</t>
  </si>
  <si>
    <t>2018_02_01</t>
  </si>
  <si>
    <t>Žerníčková</t>
  </si>
  <si>
    <t>Jachan</t>
  </si>
  <si>
    <t>S837, W0230, W0231</t>
  </si>
  <si>
    <t>infekce</t>
  </si>
  <si>
    <t>&gt;50</t>
  </si>
  <si>
    <t>Belák</t>
  </si>
  <si>
    <t>2018_02_19</t>
  </si>
  <si>
    <t>M2352, M171, M2325</t>
  </si>
  <si>
    <t>3x (25)</t>
  </si>
  <si>
    <t>klidné</t>
  </si>
  <si>
    <t>M171, M2322</t>
  </si>
  <si>
    <t>3/16+56/4(PerCP)/203c/HLA-DR/117</t>
  </si>
  <si>
    <t>2018_03_08</t>
  </si>
  <si>
    <t>nativka</t>
  </si>
  <si>
    <t>Študentová</t>
  </si>
  <si>
    <t>2018_03_13</t>
  </si>
  <si>
    <t>M171, Z966</t>
  </si>
  <si>
    <t>Hamal</t>
  </si>
  <si>
    <t>M2321, S835</t>
  </si>
  <si>
    <t>infekce + pHRODO + THP-1 M1-M2</t>
  </si>
  <si>
    <t>yes (APC-IgG2-IQ)</t>
  </si>
  <si>
    <t>2018_04_04</t>
  </si>
  <si>
    <t>1+12</t>
  </si>
  <si>
    <t>M170, M160</t>
  </si>
  <si>
    <t>Hajná</t>
  </si>
  <si>
    <t>S8210, W0101</t>
  </si>
  <si>
    <t xml:space="preserve">Vrána </t>
  </si>
  <si>
    <t>2018_04_10</t>
  </si>
  <si>
    <t>S832, W0100, M2320</t>
  </si>
  <si>
    <t>Plšková</t>
  </si>
  <si>
    <t>2018_04_12</t>
  </si>
  <si>
    <t>Palinek</t>
  </si>
  <si>
    <t>2018_04_17</t>
  </si>
  <si>
    <t>obstřik kortikoidem</t>
  </si>
  <si>
    <t>Baroš</t>
  </si>
  <si>
    <t>Zdenek</t>
  </si>
  <si>
    <t>22.5.2018 - poslední KO kde recidiva výpotku</t>
  </si>
  <si>
    <t>2018_04_18</t>
  </si>
  <si>
    <t>&lt;1,5</t>
  </si>
  <si>
    <t>Konečný</t>
  </si>
  <si>
    <t>Svatopluk</t>
  </si>
  <si>
    <t>2018_05_10</t>
  </si>
  <si>
    <t>3x (27)</t>
  </si>
  <si>
    <t>Zejda</t>
  </si>
  <si>
    <t>M2320, M171</t>
  </si>
  <si>
    <t>2018_05_15</t>
  </si>
  <si>
    <t>2018_05_22</t>
  </si>
  <si>
    <t>!!! RA + Duplicita</t>
  </si>
  <si>
    <t>Leibner</t>
  </si>
  <si>
    <t>2018_05_24</t>
  </si>
  <si>
    <t>Z966, M510</t>
  </si>
  <si>
    <t xml:space="preserve">Václavský </t>
  </si>
  <si>
    <t>2018_05_30</t>
  </si>
  <si>
    <t>M2556, M1097</t>
  </si>
  <si>
    <t>změřeno i na Cantu jako BAL</t>
  </si>
  <si>
    <t>M450</t>
  </si>
  <si>
    <t>nebyla</t>
  </si>
  <si>
    <t>Faltus</t>
  </si>
  <si>
    <t>2018_05_31</t>
  </si>
  <si>
    <t>M7737, M171</t>
  </si>
  <si>
    <t>po filtraci téměř neviditelný pelet!</t>
  </si>
  <si>
    <t>Částková</t>
  </si>
  <si>
    <t>2018_06_04</t>
  </si>
  <si>
    <t>M2321, M171</t>
  </si>
  <si>
    <t>3/16+56/4(PCPC55)/15/DR/45</t>
  </si>
  <si>
    <t>Hamplová</t>
  </si>
  <si>
    <t>Iva</t>
  </si>
  <si>
    <t>2018_06_07</t>
  </si>
  <si>
    <t xml:space="preserve">nepřišla </t>
  </si>
  <si>
    <t>Fridrichová</t>
  </si>
  <si>
    <t>2018_06_08</t>
  </si>
  <si>
    <t>Fencl</t>
  </si>
  <si>
    <t>2018_06_11</t>
  </si>
  <si>
    <t>3x (28)</t>
  </si>
  <si>
    <t>Vojkůvka</t>
  </si>
  <si>
    <t>S832, W0100</t>
  </si>
  <si>
    <t>2018_06_21</t>
  </si>
  <si>
    <t>Příhoda</t>
  </si>
  <si>
    <t>S832, W0190</t>
  </si>
  <si>
    <t>Vojtěch</t>
  </si>
  <si>
    <t>Filip</t>
  </si>
  <si>
    <t>Polášek</t>
  </si>
  <si>
    <t>Thon</t>
  </si>
  <si>
    <t>2018_06_26</t>
  </si>
  <si>
    <t>3x (29)</t>
  </si>
  <si>
    <t>3/2016</t>
  </si>
  <si>
    <t>?</t>
  </si>
  <si>
    <t>M2322, M750</t>
  </si>
  <si>
    <t>fMLP</t>
  </si>
  <si>
    <t>fMLP, infekce</t>
  </si>
  <si>
    <t xml:space="preserve">výpotek po ASK </t>
  </si>
  <si>
    <t>bez obtíží</t>
  </si>
  <si>
    <t>ROS</t>
  </si>
  <si>
    <t>bez potíží</t>
  </si>
  <si>
    <t>2018_07_27</t>
  </si>
  <si>
    <t>Ivo</t>
  </si>
  <si>
    <t>2018_07_31</t>
  </si>
  <si>
    <t>Hradilová</t>
  </si>
  <si>
    <t>M185</t>
  </si>
  <si>
    <t>3x (30)</t>
  </si>
  <si>
    <t>punkce, obstřik, viskosuplemetace</t>
  </si>
  <si>
    <t>2018_08_06</t>
  </si>
  <si>
    <t>Sekaninová</t>
  </si>
  <si>
    <t>2018_08_07</t>
  </si>
  <si>
    <t>pce, obstřik, NSA</t>
  </si>
  <si>
    <t>kontrola nebyla</t>
  </si>
  <si>
    <t>Grunwaldová</t>
  </si>
  <si>
    <t>T845, Y792, Z470</t>
  </si>
  <si>
    <t>2+12+5</t>
  </si>
  <si>
    <t>2018_08_16</t>
  </si>
  <si>
    <t>pobolívání, výpotek po ASK</t>
  </si>
  <si>
    <t>pce, obstřik, analgetika, RHB, indikován k TEP</t>
  </si>
  <si>
    <t>indikován k TEP pro trvající potíže - provedena 11/19</t>
  </si>
  <si>
    <t>pHRODO + THP-1 M1-M2</t>
  </si>
  <si>
    <t>2018_08_22</t>
  </si>
  <si>
    <t>Kopečný</t>
  </si>
  <si>
    <t>M2321, M2416, M171</t>
  </si>
  <si>
    <t>přetrvávajéící bolesti a výpotky</t>
  </si>
  <si>
    <t>9+7</t>
  </si>
  <si>
    <t>3/16+56/4(PCPC55)/45/DR/14</t>
  </si>
  <si>
    <t>2018_09_03</t>
  </si>
  <si>
    <t>3/16+56/4(PerCP)/203c/HLA-DR/118</t>
  </si>
  <si>
    <t>4/25/127/15/HLA-DR/65</t>
  </si>
  <si>
    <t>2018_09_06</t>
  </si>
  <si>
    <t>3+12</t>
  </si>
  <si>
    <t>8+7</t>
  </si>
  <si>
    <t>2018_09_19</t>
  </si>
  <si>
    <t xml:space="preserve">Kohoutek </t>
  </si>
  <si>
    <t>M1904, M171, M161</t>
  </si>
  <si>
    <t>M1904,M171,M161</t>
  </si>
  <si>
    <t>opakované kontroly + pce výpotku,visko</t>
  </si>
  <si>
    <t xml:space="preserve">Svoboda </t>
  </si>
  <si>
    <t>2018_09_20</t>
  </si>
  <si>
    <t>5+2</t>
  </si>
  <si>
    <t>Kontinová</t>
  </si>
  <si>
    <t>M2556, M7712</t>
  </si>
  <si>
    <t>teploty, zchvácenost,zarudnutí</t>
  </si>
  <si>
    <t>obstřik, objednán k TEP</t>
  </si>
  <si>
    <t>nedostavil se na kontrolu ani operaci</t>
  </si>
  <si>
    <t>3x (33)</t>
  </si>
  <si>
    <t>2018_09_27</t>
  </si>
  <si>
    <t>2018_10_03</t>
  </si>
  <si>
    <t>3x (34)</t>
  </si>
  <si>
    <t>Veber</t>
  </si>
  <si>
    <t>2018_10_04</t>
  </si>
  <si>
    <t xml:space="preserve">OWOT tibiae </t>
  </si>
  <si>
    <t>30/5/19 bez potíží</t>
  </si>
  <si>
    <t>masivní výpotek</t>
  </si>
  <si>
    <t>Zapletal</t>
  </si>
  <si>
    <t>2018_10_25</t>
  </si>
  <si>
    <t>Kucián</t>
  </si>
  <si>
    <t>Lehký</t>
  </si>
  <si>
    <t>na další kontrolu se nedostavil</t>
  </si>
  <si>
    <t>3x (35)</t>
  </si>
  <si>
    <t>9+5+12</t>
  </si>
  <si>
    <t>2018_11_08</t>
  </si>
  <si>
    <t>2018_11_15</t>
  </si>
  <si>
    <t>Z470, M171, M2546</t>
  </si>
  <si>
    <t>Neisseria  mucosa   po pomnožení</t>
  </si>
  <si>
    <t>2018_11_21</t>
  </si>
  <si>
    <t>1+2+12</t>
  </si>
  <si>
    <t>2018_11_22</t>
  </si>
  <si>
    <t>Fišer</t>
  </si>
  <si>
    <t>Bronislav</t>
  </si>
  <si>
    <t>2018_11_29</t>
  </si>
  <si>
    <t>&gt;5000</t>
  </si>
  <si>
    <t>Enterobacter  cloacae</t>
  </si>
  <si>
    <t>3x (36)</t>
  </si>
  <si>
    <t>Kubíček</t>
  </si>
  <si>
    <t>2018_12_07</t>
  </si>
  <si>
    <t>Kníž</t>
  </si>
  <si>
    <t>2018_12_12</t>
  </si>
  <si>
    <t>S832, W0100, M2556</t>
  </si>
  <si>
    <t>Zánětlivý typ s převahou antigenně-specif. imunity (LYM&gt;50%).</t>
  </si>
  <si>
    <t>Zánětlivý typ s výraznou převahou antigenně-specif. imunity (LYM&gt;75%).</t>
  </si>
  <si>
    <t>Zánětlivý typ s převahou antigenně-specif. imunity (LYM&gt;50%) a vysokým podílem MON-linie (36%).</t>
  </si>
  <si>
    <t>Neutrofilový imunofenotyp s výrazným podílem buněk vrozené imunity (NEU&gt;75%) a vysokou buněčností.</t>
  </si>
  <si>
    <t>3x (37)</t>
  </si>
  <si>
    <t>fMLP, chemokiny</t>
  </si>
  <si>
    <t>9+5</t>
  </si>
  <si>
    <t>2019_01_07</t>
  </si>
  <si>
    <t>Augmentin tbl.po 14 dní</t>
  </si>
  <si>
    <t>14/8/19- nedostavil se</t>
  </si>
  <si>
    <t>Hruška</t>
  </si>
  <si>
    <t>Věroslav</t>
  </si>
  <si>
    <t>2019_01_09</t>
  </si>
  <si>
    <t>S8200, W0102</t>
  </si>
  <si>
    <t>ASK gen.l.dx</t>
  </si>
  <si>
    <t>fMLP, infekce, chemokiny</t>
  </si>
  <si>
    <t>Zánětlivý typ s výraznou převahou antigenně-specif. imunity (LYM&gt;75%).</t>
  </si>
  <si>
    <t>2019_01_15</t>
  </si>
  <si>
    <t>Spáčil</t>
  </si>
  <si>
    <t>M171, M7056</t>
  </si>
  <si>
    <t>burzitis praepatellaris</t>
  </si>
  <si>
    <t>pce + obstřik, klidový režim, lokálně nSA</t>
  </si>
  <si>
    <t>n/a</t>
  </si>
  <si>
    <t>2019_01_17</t>
  </si>
  <si>
    <t>2019_01_23</t>
  </si>
  <si>
    <t>Csóka</t>
  </si>
  <si>
    <t>Štefan</t>
  </si>
  <si>
    <t>M2322, M171, M751</t>
  </si>
  <si>
    <t>Prozánětlivý typ s převahou vrozené imunity - MON-linie (&gt;50%).</t>
  </si>
  <si>
    <t>M2322, M171, M2350</t>
  </si>
  <si>
    <t>2019_01_24</t>
  </si>
  <si>
    <t>2019_01_25</t>
  </si>
  <si>
    <t>3x (38)</t>
  </si>
  <si>
    <t>Prozánětlivý typ s převahou vrozené imunity - MON-linie (&gt;50%), s vysokým podílem LYM (34%).</t>
  </si>
  <si>
    <t>recid. Výpotek</t>
  </si>
  <si>
    <t>pce, obstřik, objednán k reASK</t>
  </si>
  <si>
    <t>trvající potíže - recid výpotky, indik. K open synovectomii</t>
  </si>
  <si>
    <t>2019_01_28</t>
  </si>
  <si>
    <t>punkce během tep</t>
  </si>
  <si>
    <t>po tep, spokojen</t>
  </si>
  <si>
    <t>2019_01_30</t>
  </si>
  <si>
    <t>otok po ASK</t>
  </si>
  <si>
    <t>obstřik, RHB, viscosuplementace</t>
  </si>
  <si>
    <t>bolesti kolene, recidiva výpotku.</t>
  </si>
  <si>
    <t>Andrésová</t>
  </si>
  <si>
    <t>2019_02_04</t>
  </si>
  <si>
    <t>S835, W0100, M5312</t>
  </si>
  <si>
    <t>Prozánětlivý typ s výraznou převahou vrozené imunity - MON-linie (&gt;75%).</t>
  </si>
  <si>
    <t>hemor.výpotek, nestabilita</t>
  </si>
  <si>
    <t>plastika LCA</t>
  </si>
  <si>
    <t>stp.replastice LCA, bez problémů</t>
  </si>
  <si>
    <t>Hejč</t>
  </si>
  <si>
    <t>Bohuslav</t>
  </si>
  <si>
    <t>M2350, S837</t>
  </si>
  <si>
    <t>výpotek po plastice LCA</t>
  </si>
  <si>
    <t>opakované punkce a  obstřiky depo + meso</t>
  </si>
  <si>
    <t>1+3</t>
  </si>
  <si>
    <t>2019_02_05</t>
  </si>
  <si>
    <t>Prozánětlivý typ s převahou vrozené imunity - MON-linie (&gt;50%), s vysokým podílem LYM (30%).</t>
  </si>
  <si>
    <t>Salač</t>
  </si>
  <si>
    <t>Vítězslav</t>
  </si>
  <si>
    <t>2019_02_06</t>
  </si>
  <si>
    <t>ASK, opakované punkce a obstřiky</t>
  </si>
  <si>
    <t>20/8/19 opakované punkce výpotku</t>
  </si>
  <si>
    <t xml:space="preserve">Lubomír </t>
  </si>
  <si>
    <t>M171, M2548</t>
  </si>
  <si>
    <t>2/3/19 opakované punkce, indikace k TEP</t>
  </si>
  <si>
    <t>3x (39)</t>
  </si>
  <si>
    <t>2019_02_14</t>
  </si>
  <si>
    <t>Fraňková</t>
  </si>
  <si>
    <t>M171, M2326, M5456</t>
  </si>
  <si>
    <t>indikována k ask, vzhledem k progresi k TEP</t>
  </si>
  <si>
    <t>po TEP gen.l.sin, spokojená</t>
  </si>
  <si>
    <t>2019_02_21</t>
  </si>
  <si>
    <t xml:space="preserve">Proteus  mirabilis </t>
  </si>
  <si>
    <t>PCR - borrelie                Pozitivní</t>
  </si>
  <si>
    <t>2019_02_25</t>
  </si>
  <si>
    <t>Galko</t>
  </si>
  <si>
    <t>Neutrofilový imunofenotyp s výrazným podílem buněk vrozené imunity (NEU&gt;75%).</t>
  </si>
  <si>
    <t>Prozánětlivý typ s převahou vrozené imunity - MON-linie (&gt;50%), s vysokým podílem LYM (36%).</t>
  </si>
  <si>
    <t>2019_02_27</t>
  </si>
  <si>
    <t>Lastovka</t>
  </si>
  <si>
    <t>M2546, W1991</t>
  </si>
  <si>
    <t>recidivující výpotek</t>
  </si>
  <si>
    <t>14 col Aria</t>
  </si>
  <si>
    <t>2019_03_05</t>
  </si>
  <si>
    <t>3x (40)</t>
  </si>
  <si>
    <t>Harbec</t>
  </si>
  <si>
    <t>Bohdan</t>
  </si>
  <si>
    <t>2+1+12</t>
  </si>
  <si>
    <t>Dobešová</t>
  </si>
  <si>
    <t>S832, W0199, M2321</t>
  </si>
  <si>
    <t>2019_03_07</t>
  </si>
  <si>
    <t>2019_03_13</t>
  </si>
  <si>
    <t>2019_03_14</t>
  </si>
  <si>
    <t>Zánětlivý typ s výraznou převahou antigenně-specif. imunity (LYM&gt;75%), s vysokou buněčností.</t>
  </si>
  <si>
    <t>Kurfürstová</t>
  </si>
  <si>
    <t>2019_03_21</t>
  </si>
  <si>
    <t>Zánětlivý typ s převahou antigenně-specif. imunity (LYM&gt;50%) a vysokým podílem MON-linie (33%).</t>
  </si>
  <si>
    <t>3x (41)</t>
  </si>
  <si>
    <t>2019_03_27</t>
  </si>
  <si>
    <t>Mitášová</t>
  </si>
  <si>
    <t>Zánětlivý typ s převahou antigenně-specif. imunity (LYM&gt;50%) a vysokým podílem MON-linie (32%).</t>
  </si>
  <si>
    <t>recid. Výpotek po ASK</t>
  </si>
  <si>
    <t>2019_04_01</t>
  </si>
  <si>
    <t>GG</t>
  </si>
  <si>
    <t>Šoustal</t>
  </si>
  <si>
    <t>pce, obstřik, klidový režim</t>
  </si>
  <si>
    <t>infekce kolene vyloučena, pak KO nebyla</t>
  </si>
  <si>
    <t>Linhart</t>
  </si>
  <si>
    <t>2019_04_05</t>
  </si>
  <si>
    <t>Mádlová</t>
  </si>
  <si>
    <t>2019_04_09</t>
  </si>
  <si>
    <t>Voštinka</t>
  </si>
  <si>
    <t>3x (42)</t>
  </si>
  <si>
    <t>obstřik opakovaně, NSA</t>
  </si>
  <si>
    <t>MD</t>
  </si>
  <si>
    <t>3/16+56/123/127/163/HLA-DR/11b/11c/25/45/15/4/14/8</t>
  </si>
  <si>
    <t>2019_04_25</t>
  </si>
  <si>
    <t>chemokiny</t>
  </si>
  <si>
    <t>M171, M2546</t>
  </si>
  <si>
    <t>opakovaně pce a obstřiky, klid, obj. k open synovectomii</t>
  </si>
  <si>
    <t>recidivující výpotky</t>
  </si>
  <si>
    <t>JK</t>
  </si>
  <si>
    <t>3x (43)</t>
  </si>
  <si>
    <t>pce, NSA, klidový režim</t>
  </si>
  <si>
    <t>2019_05_15</t>
  </si>
  <si>
    <t>Dokoupil</t>
  </si>
  <si>
    <t>2019_05_16</t>
  </si>
  <si>
    <t>po OT zlepšení, VAS =1 přes den, v noci VAS 0</t>
  </si>
  <si>
    <t>2019_05_23</t>
  </si>
  <si>
    <t>Večeř</t>
  </si>
  <si>
    <t>obstřik, indikován k ASK</t>
  </si>
  <si>
    <t>Polyák</t>
  </si>
  <si>
    <t>2019_05_24</t>
  </si>
  <si>
    <r>
      <t>3/16+56/123/127/163/HLA-DR/11b/</t>
    </r>
    <r>
      <rPr>
        <b/>
        <sz val="8.5"/>
        <color rgb="FFFF0000"/>
        <rFont val="Calibri"/>
        <family val="2"/>
        <charset val="238"/>
      </rPr>
      <t>11c</t>
    </r>
    <r>
      <rPr>
        <sz val="8.5"/>
        <color rgb="FF000000"/>
        <rFont val="Calibri"/>
        <family val="2"/>
        <charset val="238"/>
      </rPr>
      <t>/25/45/15/4/14/8</t>
    </r>
  </si>
  <si>
    <t>1/2 CD11c v mixu</t>
  </si>
  <si>
    <t>opakované pce, obstřiky, NSA, indikován k ASK</t>
  </si>
  <si>
    <t>po ASK a viscosupl - bene, občasné bolesti, bez výpotku</t>
  </si>
  <si>
    <t>THP-1 M1-M2</t>
  </si>
  <si>
    <t>chemokiny + THP-1 M1-M2</t>
  </si>
  <si>
    <t>3x (44)</t>
  </si>
  <si>
    <t>2019_06_05</t>
  </si>
  <si>
    <t>S832, W0199</t>
  </si>
  <si>
    <t>výpotek po ASK</t>
  </si>
  <si>
    <r>
      <t>3/16+56/123/127/163/HLA-DR/11b/</t>
    </r>
    <r>
      <rPr>
        <b/>
        <sz val="8.5"/>
        <color rgb="FFFF0000"/>
        <rFont val="Calibri"/>
        <family val="2"/>
        <charset val="238"/>
      </rPr>
      <t>-</t>
    </r>
    <r>
      <rPr>
        <sz val="8.5"/>
        <color rgb="FF000000"/>
        <rFont val="Calibri"/>
        <family val="2"/>
        <charset val="238"/>
      </rPr>
      <t>/25/45/15/4/14/8</t>
    </r>
  </si>
  <si>
    <t>Bajerková</t>
  </si>
  <si>
    <t>2019_06_11</t>
  </si>
  <si>
    <t>Martincová</t>
  </si>
  <si>
    <t>2019_06_13</t>
  </si>
  <si>
    <t>Zánětlivý typ s vysokým podílem vrozené imunity (NEU 73%) a antigenně-specif. imunity (LYM 23%) a vysokou buněčností.</t>
  </si>
  <si>
    <t>Hynek</t>
  </si>
  <si>
    <t>2019_06_18</t>
  </si>
  <si>
    <t>M1717, M171</t>
  </si>
  <si>
    <t>no CD11c v mixu</t>
  </si>
  <si>
    <t xml:space="preserve">Prozánětlivý typ s převahou vrozené imunity - NEU (72%) a MON-linie (25%) a vysokou buněčností. </t>
  </si>
  <si>
    <t>M1917, M171</t>
  </si>
  <si>
    <t>neg.</t>
  </si>
  <si>
    <t>výpotek po viskosuplementaci</t>
  </si>
  <si>
    <t>2019_06_20</t>
  </si>
  <si>
    <t>obstřik, RHB, indikován k TEP</t>
  </si>
  <si>
    <t>trvající potíže, čekatel na TEP</t>
  </si>
  <si>
    <t xml:space="preserve">chemokiny + pHRODO + THP-1 M1-M2 </t>
  </si>
  <si>
    <t>3/16+56/123/127/163/HLA-DR/11b/64/25/45/15/4/14/8</t>
  </si>
  <si>
    <r>
      <t>3/16+56/123/127/163/HLA-DR/11b/</t>
    </r>
    <r>
      <rPr>
        <b/>
        <sz val="8.5"/>
        <color rgb="FFFF0000"/>
        <rFont val="Calibri"/>
        <family val="2"/>
        <charset val="238"/>
      </rPr>
      <t>64</t>
    </r>
    <r>
      <rPr>
        <sz val="8.5"/>
        <color rgb="FF000000"/>
        <rFont val="Calibri"/>
        <family val="2"/>
        <charset val="238"/>
      </rPr>
      <t>/25/45/15/4/-/8</t>
    </r>
  </si>
  <si>
    <t>11c/86/123/303/163/HLA-DR/11b/206/64/45/15/16/-/3</t>
  </si>
  <si>
    <t>Skřebská</t>
  </si>
  <si>
    <t>2019_07_03</t>
  </si>
  <si>
    <t>OJ</t>
  </si>
  <si>
    <t>9/19 - regrese potíží, pak bez KO</t>
  </si>
  <si>
    <t>Ledvina</t>
  </si>
  <si>
    <t>M171, W0101</t>
  </si>
  <si>
    <t>2019_07_04</t>
  </si>
  <si>
    <t>Andrejší</t>
  </si>
  <si>
    <t>3x (45)</t>
  </si>
  <si>
    <t>2019_07_09</t>
  </si>
  <si>
    <t>S2322, W0100, M2556</t>
  </si>
  <si>
    <t>Zánětlivý typ s vysokým podílem antigenně-specif. imunity (LYM 43%) a vrozené imunity (NEU 32%) a vysokou buněčností.</t>
  </si>
  <si>
    <t>S2322, W0100</t>
  </si>
  <si>
    <r>
      <rPr>
        <b/>
        <sz val="8.5"/>
        <color rgb="FFFF0000"/>
        <rFont val="Calibri"/>
        <family val="2"/>
        <charset val="238"/>
      </rPr>
      <t>14</t>
    </r>
    <r>
      <rPr>
        <sz val="8.5"/>
        <color rgb="FF000000"/>
        <rFont val="Calibri"/>
        <family val="2"/>
        <charset val="238"/>
      </rPr>
      <t>/86/123/303/163/HLA-DR/11b/206/64/45/15/16/-/3</t>
    </r>
  </si>
  <si>
    <t>2019_07_11</t>
  </si>
  <si>
    <t>Grygar</t>
  </si>
  <si>
    <t>M2322, M171, M2556</t>
  </si>
  <si>
    <t>Zánětlivý typ s převahou antigenně-specif. imunity (LYM&gt;75%).</t>
  </si>
  <si>
    <t>Martinec</t>
  </si>
  <si>
    <t>Z966, M171, M170</t>
  </si>
  <si>
    <t>2019_07_12</t>
  </si>
  <si>
    <t>Skvorcovová</t>
  </si>
  <si>
    <t xml:space="preserve">Prozánětlivý typ s převahou vrozené imunity - NEU (72%) a MON-linie (14%) a vysokou buněčností. </t>
  </si>
  <si>
    <t>pce, obstřik, NSA, klidový režim</t>
  </si>
  <si>
    <t>znova výpotek s pcí a obstřikem</t>
  </si>
  <si>
    <t>2019_07_16</t>
  </si>
  <si>
    <t>Macháč</t>
  </si>
  <si>
    <t>M171, M2351, M7712</t>
  </si>
  <si>
    <r>
      <t>3/16+56/123/127/163/HLA-DR/11b/</t>
    </r>
    <r>
      <rPr>
        <b/>
        <sz val="10"/>
        <color rgb="FFFF0000"/>
        <rFont val="Calibri"/>
        <family val="2"/>
        <charset val="238"/>
      </rPr>
      <t>64</t>
    </r>
    <r>
      <rPr>
        <sz val="10"/>
        <color rgb="FFFF0000"/>
        <rFont val="Calibri"/>
        <family val="2"/>
        <charset val="238"/>
      </rPr>
      <t>/-/45/15/4/-/8</t>
    </r>
  </si>
  <si>
    <t>M171, M2351</t>
  </si>
  <si>
    <r>
      <t>3/16+56/123/127/163/HLA-DR/11b/</t>
    </r>
    <r>
      <rPr>
        <b/>
        <sz val="10"/>
        <color rgb="FFFF0000"/>
        <rFont val="Calibri"/>
        <family val="2"/>
        <charset val="238"/>
      </rPr>
      <t>64</t>
    </r>
    <r>
      <rPr>
        <sz val="10"/>
        <color rgb="FFFF0000"/>
        <rFont val="Calibri"/>
        <family val="2"/>
        <charset val="238"/>
      </rPr>
      <t>/-/45/-/4/-/8</t>
    </r>
  </si>
  <si>
    <t>3/25/-/127/15/4/-/45/-/-/-/-/-/-</t>
  </si>
  <si>
    <t>2019_07_24</t>
  </si>
  <si>
    <t>14/86/123/303+45/163/HLA-DR/11b/206/64/15/-/16/-/3</t>
  </si>
  <si>
    <t>Prozánětlivý typ s převahou vrozené imunity - MON-linie (34%), NEU (29%), s vysokým podílem LYM (36%).</t>
  </si>
  <si>
    <t>3x (46)</t>
  </si>
  <si>
    <t>2019_08_22</t>
  </si>
  <si>
    <t>iso+unstained</t>
  </si>
  <si>
    <t>11c/PD-L1/-/303/163/HLA-DR/11b/206/64/45/15/16/14/3</t>
  </si>
  <si>
    <r>
      <t>3/16+56/-/127/PD-1/HLA-DR/11b/</t>
    </r>
    <r>
      <rPr>
        <b/>
        <sz val="8.5"/>
        <rFont val="Calibri"/>
        <family val="2"/>
        <charset val="238"/>
      </rPr>
      <t>64</t>
    </r>
    <r>
      <rPr>
        <sz val="8.5"/>
        <rFont val="Calibri"/>
        <family val="2"/>
        <charset val="238"/>
      </rPr>
      <t>/25/45/15/4/14/8</t>
    </r>
  </si>
  <si>
    <t>Prozánětlivý typ s převahou vrozené imunity - MON-linie (35%), NEU (29%), s vysokým podílem LYM (37%).</t>
  </si>
  <si>
    <t>iso</t>
  </si>
  <si>
    <t>obstřik</t>
  </si>
  <si>
    <t>MT</t>
  </si>
  <si>
    <t>MCh</t>
  </si>
  <si>
    <t>Sedlář</t>
  </si>
  <si>
    <t>2019_09_23</t>
  </si>
  <si>
    <t>M171, M750</t>
  </si>
  <si>
    <t>3/16+56/-/127/PD-1/HLA-DR/11b/64/25/45/15/4/14/8</t>
  </si>
  <si>
    <t>Zelinková</t>
  </si>
  <si>
    <t>6555140295</t>
  </si>
  <si>
    <t>2019_09_25</t>
  </si>
  <si>
    <t>Švarcová</t>
  </si>
  <si>
    <t>6060161393</t>
  </si>
  <si>
    <t xml:space="preserve">subfebrilie, </t>
  </si>
  <si>
    <t>pce, NSA, obstřik kortikoidem, viscosuplementce</t>
  </si>
  <si>
    <t>na poslední kontrole 11/19 zlepšení, mírné bolesti.</t>
  </si>
  <si>
    <t>3x (47)</t>
  </si>
  <si>
    <t>2019_09_30</t>
  </si>
  <si>
    <t>Dostál</t>
  </si>
  <si>
    <t>6611230945</t>
  </si>
  <si>
    <t>S837, W0130, M2350</t>
  </si>
  <si>
    <t>13+6</t>
  </si>
  <si>
    <t>2019_10_14</t>
  </si>
  <si>
    <t>10+5</t>
  </si>
  <si>
    <t>Lučanová</t>
  </si>
  <si>
    <t>5757191759</t>
  </si>
  <si>
    <t>2019_10_17</t>
  </si>
  <si>
    <t>M170, M2546, M170</t>
  </si>
  <si>
    <t>Zánětlivý typ s převahou antigenně-specif. imunity (LYM 75%).</t>
  </si>
  <si>
    <t>3x(47)</t>
  </si>
  <si>
    <t>nativka na Cantu</t>
  </si>
  <si>
    <t>2019_10_24</t>
  </si>
  <si>
    <t>490126224</t>
  </si>
  <si>
    <t>M171, Z479, M2540</t>
  </si>
  <si>
    <t xml:space="preserve">Prozánětlivý typ s převahou vrozené imunity - NEU (46%) a MON-linie (28%) a nízkou buněčností. </t>
  </si>
  <si>
    <t>kalný-nelze hodnotit</t>
  </si>
  <si>
    <t>3x(48)</t>
  </si>
  <si>
    <r>
      <t>3/16+56/</t>
    </r>
    <r>
      <rPr>
        <b/>
        <sz val="8.5"/>
        <rFont val="Calibri"/>
        <family val="2"/>
        <charset val="238"/>
      </rPr>
      <t>45RO</t>
    </r>
    <r>
      <rPr>
        <sz val="8.5"/>
        <rFont val="Calibri"/>
        <family val="2"/>
        <charset val="238"/>
      </rPr>
      <t>/127/PD-1/HLA-DR/11b/64/25/45/15/4/14/8</t>
    </r>
  </si>
  <si>
    <t>2019_11_11</t>
  </si>
  <si>
    <t>5712091671</t>
  </si>
  <si>
    <t>Prozánětlivý typ s převahou vrozené imunity - MON-linie (&gt;50%) s vysokým podílem LYM (36%).</t>
  </si>
  <si>
    <t>6404271181</t>
  </si>
  <si>
    <t>2019_11_14</t>
  </si>
  <si>
    <t>Prozánětlivý typ s převahou vrozené imunity - MON-linie (&gt;50%) s vysokým podílem LYM (39%).</t>
  </si>
  <si>
    <t>aerobní kultivace-Streptococcus  oralis   ++</t>
  </si>
  <si>
    <t>3x (49)</t>
  </si>
  <si>
    <t>2019_11_20</t>
  </si>
  <si>
    <t>5904130001</t>
  </si>
  <si>
    <t>M1904, M171, M2147</t>
  </si>
  <si>
    <t>Prozánětlivý typ s převahou vrozené imunity - MON-linie (29 %) a NEU (36 %), s vysokým podílem LYM (32 %).</t>
  </si>
  <si>
    <t>2019_11_27</t>
  </si>
  <si>
    <t>7501034596</t>
  </si>
  <si>
    <t>Prozánětlivý typ s převahou vrozené imunity - MON-linie (&gt;50%), s vysokým podílem LYM (35 %).</t>
  </si>
  <si>
    <t>2019_11_28</t>
  </si>
  <si>
    <t>476125424</t>
  </si>
  <si>
    <t>Zánětlivý typ s převahou antigenně-specif. imunity (LYM&gt;50%) a vysokým podílem MON-linie (35 %).</t>
  </si>
  <si>
    <t>Prozánětlivý typ s převahou vrozené imunity - MON-linie (&gt;60%) a vysokým podílem LYM (31 %).</t>
  </si>
  <si>
    <t>3x(51)</t>
  </si>
  <si>
    <t>2020_01_09</t>
  </si>
  <si>
    <t>M171, M2322, M2545</t>
  </si>
  <si>
    <t>Prozánětlivý typ s převahou vrozené imunity - MON-linie (&gt;60%); T-LYM převážně typu CD8.</t>
  </si>
  <si>
    <t>Prozánětlivý typ s převahou vrozené imunity - MON-linie (28 %), NEU (43 %).</t>
  </si>
  <si>
    <t>2020_01_16</t>
  </si>
  <si>
    <t>Zánětlivý typ se shodným podílem antigenně-specifické (LYM 50%) a vrozené imunity (MON-linie 45%).</t>
  </si>
  <si>
    <t>2020_01_24</t>
  </si>
  <si>
    <t>CHEMOKINES</t>
  </si>
  <si>
    <t>Imunofenotyp s převahou NEU (&gt;90%), vysokou buněčností, T-LYM převážně typu CD4.</t>
  </si>
  <si>
    <t>pHrodo + chem NEU</t>
  </si>
  <si>
    <t>3x(52)</t>
  </si>
  <si>
    <t>2020_01_30</t>
  </si>
  <si>
    <t>CCR3/CCR6/-/CCR1/CCR7/CCR5/11b/CXCR5/CXCR4/HLA-DR/15/16/14/45</t>
  </si>
  <si>
    <t>3/16+56/123/127/90/HLA-DR/11b/64/25/45/15/4/14/8</t>
  </si>
  <si>
    <t>2020_02_06</t>
  </si>
  <si>
    <t>nativka na cantu</t>
  </si>
  <si>
    <t>Prozánětlivý typ s převahou vrozené imunity (MON-linie 41%, NEU 21%) a vysokým podílem LYM (36%).</t>
  </si>
  <si>
    <t>kalný,nelze hodnotit</t>
  </si>
  <si>
    <t>2020_02_13</t>
  </si>
  <si>
    <t>Imunofenotyp s převahou NEU (&gt;80%) a vysokou buněčností.</t>
  </si>
  <si>
    <t>Zánětlivý typ s vysokým zastoupením LYM&gt;43% a velkým podílem NEU (40%).</t>
  </si>
  <si>
    <t>3x(53)</t>
  </si>
  <si>
    <t>2020_02_20</t>
  </si>
  <si>
    <t>Zánětlivý typ se shodným podílem antigenně-specifické (LYM 52%, převaha typu CD8) a vrozené imunity (MON-linie 42%).</t>
  </si>
  <si>
    <t>Prozánětlivý typ s převahou vrozené imunity (MON-linie&gt;60%).</t>
  </si>
  <si>
    <r>
      <t xml:space="preserve">3/16+56/123/127/TCR </t>
    </r>
    <r>
      <rPr>
        <sz val="8.5"/>
        <rFont val="Calibri"/>
        <family val="2"/>
      </rPr>
      <t>γ-δ</t>
    </r>
    <r>
      <rPr>
        <sz val="8.5"/>
        <rFont val="Calibri"/>
        <family val="2"/>
        <charset val="238"/>
      </rPr>
      <t>/HLA-DR/11b/64/25/45/15/4/14/8</t>
    </r>
  </si>
  <si>
    <t>nelze hodnotit-viskozní,kalný</t>
  </si>
  <si>
    <t>3x(55)</t>
  </si>
  <si>
    <t>2020_05_20</t>
  </si>
  <si>
    <t>Prozánětlivý typ s převahou vrozené imunity (MON-linie 29 %, NEU 53%) a nízkou buněčností.</t>
  </si>
  <si>
    <t>2020_05_21</t>
  </si>
  <si>
    <t>Prozánětlivý typ s převahou vrozené imunity (MON-linie 61%) a vysokým podílem LYM (32%).</t>
  </si>
  <si>
    <t>3/16+56/123/127/TCR γ-δ/HLA-DR/11b/64/25/45/15/4/14/8</t>
  </si>
  <si>
    <t>3x(56)</t>
  </si>
  <si>
    <t>2020_05_28</t>
  </si>
  <si>
    <t>M2546, S800</t>
  </si>
  <si>
    <t>2020_06_18</t>
  </si>
  <si>
    <t>3x(57)</t>
  </si>
  <si>
    <t>Prozánětlivý typ s převahou vrozené imunity (MON-linie 36%, NEU 26%) a vysokým podílem LYM (36%), převážně typu CD8.</t>
  </si>
  <si>
    <t>Prozánětlivý typ s převahou vrozené imunity (MON-linie 39%, NEU 25%) a vysokým podílem LYM (35%), převážně typu CD8.</t>
  </si>
  <si>
    <t>Lokalizace výpotku</t>
  </si>
  <si>
    <t>Diagnóza v době punkce</t>
  </si>
  <si>
    <t>Objem odebraného výpotku</t>
  </si>
  <si>
    <t>Výška</t>
  </si>
  <si>
    <t>Váha</t>
  </si>
  <si>
    <r>
      <rPr>
        <b/>
        <sz val="11"/>
        <color rgb="FFFF00FF"/>
        <rFont val="Calibri"/>
        <family val="2"/>
        <charset val="238"/>
      </rPr>
      <t>ATB</t>
    </r>
    <r>
      <rPr>
        <b/>
        <sz val="11"/>
        <rFont val="Calibri"/>
        <family val="2"/>
        <charset val="238"/>
      </rPr>
      <t xml:space="preserve"> léčba od-do</t>
    </r>
  </si>
  <si>
    <r>
      <rPr>
        <b/>
        <sz val="11"/>
        <color rgb="FFFF00FF"/>
        <rFont val="Calibri"/>
        <family val="2"/>
        <charset val="238"/>
      </rPr>
      <t>ATB</t>
    </r>
    <r>
      <rPr>
        <b/>
        <sz val="11"/>
        <rFont val="Calibri"/>
        <family val="2"/>
        <charset val="238"/>
      </rPr>
      <t xml:space="preserve"> 1 měsíc před až 6 měsíců po punkci </t>
    </r>
    <r>
      <rPr>
        <b/>
        <sz val="11"/>
        <color rgb="FFFF00FF"/>
        <rFont val="Calibri"/>
        <family val="2"/>
        <charset val="238"/>
      </rPr>
      <t>ano=1 / ne=0</t>
    </r>
  </si>
  <si>
    <t>18.6.2019-27.6.2019</t>
  </si>
  <si>
    <t>Dalacin 300mg 1-1-1</t>
  </si>
  <si>
    <t>pozitivní PCR borelie</t>
  </si>
  <si>
    <r>
      <rPr>
        <b/>
        <sz val="11"/>
        <color rgb="FFFF00FF"/>
        <rFont val="Calibri"/>
        <family val="2"/>
        <charset val="238"/>
      </rPr>
      <t>Typ ATB</t>
    </r>
    <r>
      <rPr>
        <b/>
        <sz val="11"/>
        <rFont val="Calibri"/>
        <family val="2"/>
        <charset val="238"/>
      </rPr>
      <t xml:space="preserve"> léčby</t>
    </r>
  </si>
  <si>
    <r>
      <t xml:space="preserve">Jiná léčba 1 měsíc před, až 6 měs. po punkci </t>
    </r>
    <r>
      <rPr>
        <b/>
        <sz val="11"/>
        <color rgb="FF7030A0"/>
        <rFont val="Calibri"/>
        <family val="2"/>
        <charset val="238"/>
      </rPr>
      <t>ano=1 / ne=0</t>
    </r>
  </si>
  <si>
    <r>
      <t xml:space="preserve">Jiná léčba </t>
    </r>
    <r>
      <rPr>
        <b/>
        <sz val="11"/>
        <color rgb="FF7030A0"/>
        <rFont val="Calibri"/>
        <family val="2"/>
        <charset val="238"/>
      </rPr>
      <t>od-do</t>
    </r>
  </si>
  <si>
    <t>Augmentin tbl.</t>
  </si>
  <si>
    <t xml:space="preserve">Typ jiné léčby                 </t>
  </si>
  <si>
    <t>Klinika v období cca 6 měsíců po punkci (datum-sloupec "H")</t>
  </si>
  <si>
    <t>Punkce během artroskopie ano=1 / ne=0</t>
  </si>
  <si>
    <t>Pacient</t>
  </si>
  <si>
    <t>Testovací</t>
  </si>
  <si>
    <t>méně než 5 let</t>
  </si>
  <si>
    <t>3/16+56/123/127/163/HLA-DR/11b/64/25/45/15/4/-/8</t>
  </si>
  <si>
    <t>viskosuplementace od 1.1.2019</t>
  </si>
  <si>
    <t>4.7.2019-14.7.2019</t>
  </si>
  <si>
    <t>2020_08_12</t>
  </si>
  <si>
    <t>391112428</t>
  </si>
  <si>
    <t>2019_11_21</t>
  </si>
  <si>
    <t>2020_07_23</t>
  </si>
  <si>
    <t xml:space="preserve">Vachutka </t>
  </si>
  <si>
    <t>Jaromír</t>
  </si>
  <si>
    <t>2019_03_15</t>
  </si>
  <si>
    <t>2019_07_25</t>
  </si>
  <si>
    <t>2020_06_04</t>
  </si>
  <si>
    <t>2020_08_14</t>
  </si>
  <si>
    <t>2020_08_10</t>
  </si>
  <si>
    <t>Primární diagnóza z pohledu OA</t>
  </si>
  <si>
    <t>punkce 2x</t>
  </si>
  <si>
    <t>analg. 5.7.2019, NSA 5.8.2019</t>
  </si>
  <si>
    <t>indikován k synovektomii, provedena 5.2.2020</t>
  </si>
  <si>
    <t>měsíc</t>
  </si>
  <si>
    <t>žádná</t>
  </si>
  <si>
    <t>výpotek, S0-0-125</t>
  </si>
  <si>
    <t>sekundární OA</t>
  </si>
  <si>
    <t>nově po úrazu</t>
  </si>
  <si>
    <t xml:space="preserve">pce haemarthros 6.6.19, obstřik 28.6.19 </t>
  </si>
  <si>
    <t>ortéza + obj. MRI 4.2.2019, ASK replastika LCA 13.3.2019, ortéza, stehy ex + indik RHB 25.3.2019, viscosuplementace 27.5.2019</t>
  </si>
  <si>
    <t>primární OA</t>
  </si>
  <si>
    <t>nově bez úrazu</t>
  </si>
  <si>
    <t>výpotek, varixy na PDK</t>
  </si>
  <si>
    <t>NSA 11.6.19</t>
  </si>
  <si>
    <t>bolesti, výpetek, subfebrilie</t>
  </si>
  <si>
    <t>bolesti, výpotek, bez zn. Zánětu</t>
  </si>
  <si>
    <t>1,5 měsíce</t>
  </si>
  <si>
    <t xml:space="preserve">nyní od 10.4. - 17.4.2018 ATB </t>
  </si>
  <si>
    <t>10.4. - 17.4.2018 ATB, 17.4.18 - pce výpotku, klidový režim.</t>
  </si>
  <si>
    <t>10.4. - 17.4.2018 ATB , 17.4. + 15.5.2018 - pce výpotku, klidový režim.</t>
  </si>
  <si>
    <t>10.4. - 17.4.2018</t>
  </si>
  <si>
    <t>Zinnat po.</t>
  </si>
  <si>
    <t>pac. Už neprišiel</t>
  </si>
  <si>
    <t>m171</t>
  </si>
  <si>
    <t>3/4 roku</t>
  </si>
  <si>
    <t>NSA</t>
  </si>
  <si>
    <t>bolesti, výpotek, genu varum</t>
  </si>
  <si>
    <t>SYSADOA, obstřik 23.3.2017, analg. + sysadoa 11.5.2017</t>
  </si>
  <si>
    <t>Artrodar, obstřik DM 20mg</t>
  </si>
  <si>
    <t>11.5.2017 - poslední KO kde recidiva potíží, potom už nepřišel.</t>
  </si>
  <si>
    <t>m2352</t>
  </si>
  <si>
    <t>opak pce., NSA, viscosuplementace</t>
  </si>
  <si>
    <t>bolesti, výpotek, omezená ROM</t>
  </si>
  <si>
    <t>opak. Pce., obstřiky</t>
  </si>
  <si>
    <t>obstřik DM 20mg, indometacin pr, klidový režim</t>
  </si>
  <si>
    <t>punkce, obstřik 20mg DM</t>
  </si>
  <si>
    <t>pce 4x, obstřiky 20mg DM</t>
  </si>
  <si>
    <t>opakované kontroly pro recidivující výpotky</t>
  </si>
  <si>
    <t>sekundární OA při RA</t>
  </si>
  <si>
    <t>M1.7.1</t>
  </si>
  <si>
    <t>méně než rok</t>
  </si>
  <si>
    <t>zkalený výpotek, pozitivní kultivace</t>
  </si>
  <si>
    <t>22.11.17-21.12.17</t>
  </si>
  <si>
    <t>iv + po Amokisklav 1g 1-1-1</t>
  </si>
  <si>
    <t>2003 ASK gen l.sin</t>
  </si>
  <si>
    <t>výpotek z kloubu 15ml , paramen.ganglion</t>
  </si>
  <si>
    <t>výpotek 25ml , obstřik, poté visko</t>
  </si>
  <si>
    <t>OPAKOVANÉ PUNCKE,11/18 ASK</t>
  </si>
  <si>
    <t>20ml čirého výpotku, obstřik</t>
  </si>
  <si>
    <t>méně než rok- akutně</t>
  </si>
  <si>
    <t>35ml výpotku+ odběr sérologie na atypy</t>
  </si>
  <si>
    <t>sérologie+ cyto negativní</t>
  </si>
  <si>
    <t>méně než rok/distorze</t>
  </si>
  <si>
    <t>20ml punkce + obstřik</t>
  </si>
  <si>
    <t>k ASK gen.l.dx</t>
  </si>
  <si>
    <t>opakované punkce</t>
  </si>
  <si>
    <t>40mlzkaleného výpotku</t>
  </si>
  <si>
    <t>29.8.17-16.10.2017</t>
  </si>
  <si>
    <t>Dalacin+ Abactal</t>
  </si>
  <si>
    <t>opakované punkce bilat</t>
  </si>
  <si>
    <t xml:space="preserve">25ml zkaleného </t>
  </si>
  <si>
    <t>odeslána revmatologem ke zváženi ask</t>
  </si>
  <si>
    <t>60ml výpotku, obstřik</t>
  </si>
  <si>
    <t>ke zvážení ask</t>
  </si>
  <si>
    <t>10ml peroperačně při impl.TEP</t>
  </si>
  <si>
    <t>stp.Tep gen.l.sin</t>
  </si>
  <si>
    <t>25ml + obstřik</t>
  </si>
  <si>
    <t>nejsou další záznamy péče z ort</t>
  </si>
  <si>
    <t>stp.ASK gen.l.dx- Zlín</t>
  </si>
  <si>
    <t>?ml , obstřik</t>
  </si>
  <si>
    <t>objednán k ASK + OWOT tibiae l.dx</t>
  </si>
  <si>
    <t>M0008</t>
  </si>
  <si>
    <t>M17.1</t>
  </si>
  <si>
    <t>M17.1.</t>
  </si>
  <si>
    <t>M17.1., M232.2.</t>
  </si>
  <si>
    <t>M232.2</t>
  </si>
  <si>
    <t>m17.1.</t>
  </si>
  <si>
    <t>m235.5.</t>
  </si>
  <si>
    <t>stp.ASK gen.l.dx-</t>
  </si>
  <si>
    <t>punkce, viskosuplementace</t>
  </si>
  <si>
    <t>objendán k TEP</t>
  </si>
  <si>
    <t>ASK laváž, poté chir.op stehna pro abscesASK laváž, poté chir.op stehna pro absces</t>
  </si>
  <si>
    <t>chir.zákrok na stehně pro absces</t>
  </si>
  <si>
    <t xml:space="preserve">ASK laváž </t>
  </si>
  <si>
    <t>TEP gen l.sin</t>
  </si>
  <si>
    <t>pravidelné kontroly po TEP</t>
  </si>
  <si>
    <t>zrušen OWOT pro kožní nález během hospit.</t>
  </si>
  <si>
    <t>pravidelní viskosuplementace</t>
  </si>
  <si>
    <t>stp.Tep coxae l.dx, čeká na TEP gen.l.dx</t>
  </si>
  <si>
    <t>stp.operaci v dětství po úraze+ infekt</t>
  </si>
  <si>
    <t>punkce ad K+C,cytol</t>
  </si>
  <si>
    <t>bez průkazu OM nebo tumoru</t>
  </si>
  <si>
    <t>stp.ASK pře 2011, stp.ATB pro chlamydie</t>
  </si>
  <si>
    <t>puncke ad K+C, cytol</t>
  </si>
  <si>
    <t>ca bronchogenes+ chemoterapie</t>
  </si>
  <si>
    <t>orto- pce, obstřik, visko</t>
  </si>
  <si>
    <t>pravidelné kontroly 1x 4M puncke+ obstřik</t>
  </si>
  <si>
    <t>opakované punkce a obstřik</t>
  </si>
  <si>
    <t>punkce+ obstrřik</t>
  </si>
  <si>
    <t>opakované punkce a obstřiky</t>
  </si>
  <si>
    <t>indikován k TEP genu l.sin</t>
  </si>
  <si>
    <t>pro zhoršení potíží TEP gen.l.dx- na levé čeká</t>
  </si>
  <si>
    <t>opakované punkce, obstřik</t>
  </si>
  <si>
    <t>punkce obstřik</t>
  </si>
  <si>
    <t>puncke obsřik</t>
  </si>
  <si>
    <t>stp.ASK ve spádu</t>
  </si>
  <si>
    <t>čekatel na TE gen.l.sin u nás</t>
  </si>
  <si>
    <t>čekatel na TEP gen l.sin u nás</t>
  </si>
  <si>
    <t>puncke obstřik, objednán K Ask+ OWOT</t>
  </si>
  <si>
    <t>opakované punkce+ obstřik+ visko</t>
  </si>
  <si>
    <t>čekatel na ASK+OWOT l.dx</t>
  </si>
  <si>
    <t>punkce , obstřik</t>
  </si>
  <si>
    <t>punkce obstřik po ask</t>
  </si>
  <si>
    <t>puncke, obstrřik</t>
  </si>
  <si>
    <t>stp.Ask ve spádu</t>
  </si>
  <si>
    <t>čekatel na OWOT</t>
  </si>
  <si>
    <t>punkce obstřik po owot</t>
  </si>
  <si>
    <t>punkce, obstřik visko po owot</t>
  </si>
  <si>
    <t>pravidelné kontroly po owot tibaie l.dx</t>
  </si>
  <si>
    <t>punkce, obstřik</t>
  </si>
  <si>
    <t>Z470</t>
  </si>
  <si>
    <t>stp.OWOT tibiae l.dx</t>
  </si>
  <si>
    <t xml:space="preserve">pravidelné kontroly </t>
  </si>
  <si>
    <t>pravidelné kontroly</t>
  </si>
  <si>
    <t>punckce, obstřik</t>
  </si>
  <si>
    <t>čekatel na TEP gen.l.dx</t>
  </si>
  <si>
    <t>méně než 4 roky</t>
  </si>
  <si>
    <t>výpotek</t>
  </si>
  <si>
    <t>opakované pce + obstřiky, 11.4.2018 indikace k ASK</t>
  </si>
  <si>
    <t>indikován k ASK, recidivující výpotky</t>
  </si>
  <si>
    <t>cca 6 let</t>
  </si>
  <si>
    <t>opak pce, obstřiky, 3.9.2018 - ASK, 1.4.2019 - radiosynoviortéza, 27.11.2019 - OWOTT</t>
  </si>
  <si>
    <t>otok a výpotek</t>
  </si>
  <si>
    <t>28.1.2020 - ex uvolněného šroubku, 28.2.2020 - revize OT pro selhání OS</t>
  </si>
  <si>
    <t>2x operační revize, pce výpotků</t>
  </si>
  <si>
    <t>minim. Otok, výpotek, jizvy zhojeny, klidné</t>
  </si>
  <si>
    <t>opak pce, obstřiky, 3.9.2018 - ASK, 1.4.2019 - radiosynoviortéza, 27.11.2019 - OWOTT, 28.1.2020 - extrakce migrujícího šroubku</t>
  </si>
  <si>
    <t>nestabilita prox. Bérce, trof. Změny, tuhé lýtko</t>
  </si>
  <si>
    <t>minim. Otok a výpotek, bez bolestí</t>
  </si>
  <si>
    <t>opak pce, NSA, revmat. Léčba pro boreliózu</t>
  </si>
  <si>
    <t>pce + obstřiky</t>
  </si>
  <si>
    <t>6x pce, 4x obstřik DM 20mg ia.</t>
  </si>
  <si>
    <t>opak pce a obstřiky</t>
  </si>
  <si>
    <t>výpotek a otok</t>
  </si>
  <si>
    <t>pce + obstřiky, indikován k radiosynoviortéze</t>
  </si>
  <si>
    <t xml:space="preserve">oakované výpotky a obstřiky, indikován k synoviortéze </t>
  </si>
  <si>
    <t>opak pce, obstřiky, radiosynoviortéza</t>
  </si>
  <si>
    <t>11.6.2020 pce + obstřik</t>
  </si>
  <si>
    <t>1x pce + obstřik DM 20mg ia.</t>
  </si>
  <si>
    <t>3 měsíce</t>
  </si>
  <si>
    <t>pce, ATB Klacid od 3.12.2018</t>
  </si>
  <si>
    <t>3.12.2018 - 20.12.2018</t>
  </si>
  <si>
    <t>Klacid po.</t>
  </si>
  <si>
    <t>pce výpotku</t>
  </si>
  <si>
    <t>poslední KO 4.3.2018 - pro recidivu výpotku</t>
  </si>
  <si>
    <t>od 10/2010</t>
  </si>
  <si>
    <t>pce, obstřiky, 2017 v plánu ASK - neabsolvoval.</t>
  </si>
  <si>
    <t>výpotek, varozita</t>
  </si>
  <si>
    <t>výpotek, med. Men +</t>
  </si>
  <si>
    <t>m171, m2321</t>
  </si>
  <si>
    <t>od 2015</t>
  </si>
  <si>
    <t>pce, obstřiky, 18.10.2017 - ASK, indikovaná k TEP</t>
  </si>
  <si>
    <t xml:space="preserve">pce, obstřik, NSA, SYSADOA, </t>
  </si>
  <si>
    <t>pce, obstřik DM 20mg ia, Aulin po, Piascledine po.</t>
  </si>
  <si>
    <t>24.1.2019 - implantovaná TEP gen l.dx.</t>
  </si>
  <si>
    <t>m2322, M2416</t>
  </si>
  <si>
    <t>víc než 5 let</t>
  </si>
  <si>
    <t>2/2017 - ASK</t>
  </si>
  <si>
    <t>SYSADOA - ?, NSA</t>
  </si>
  <si>
    <t>chondroceutika ia, po., NSA, indikovaná k TEP</t>
  </si>
  <si>
    <t>trvající bolesti, indikovaná k TEP - ta 11.5.2018</t>
  </si>
  <si>
    <t>1 rok</t>
  </si>
  <si>
    <t>pce, obstřiky, 12/2018 - ASK, viscosuplementace</t>
  </si>
  <si>
    <t>chondroceutika, pce, obstřik</t>
  </si>
  <si>
    <t>Condrosulf po., obstřik DM 20mg ia.</t>
  </si>
  <si>
    <t>občasný výpotek, občaspichavá bolestivost, pravidelně medikuje Condrosulf. Spokojená.</t>
  </si>
  <si>
    <t>pce, obstřiky, 3/2019 - ASK, ATB -Augmentin 13.5. - 19.5.2019</t>
  </si>
  <si>
    <t>13.5. - 19.5.2019</t>
  </si>
  <si>
    <t>pce, obstřik, indikace k OT tibie</t>
  </si>
  <si>
    <t>M2382</t>
  </si>
  <si>
    <t>cca10 let</t>
  </si>
  <si>
    <t>odesláno ad sérologie- susp.borélie</t>
  </si>
  <si>
    <t>Doxybene</t>
  </si>
  <si>
    <t>opakované punkce, obstřiky, ATB po Doxybene Borelie ++</t>
  </si>
  <si>
    <t>pravidelné kontroly, punkce + obstřik</t>
  </si>
  <si>
    <t>1 měsíc</t>
  </si>
  <si>
    <t>stp.TEP gen.l.sin(UKR 2/17)</t>
  </si>
  <si>
    <t>14 dní</t>
  </si>
  <si>
    <t xml:space="preserve">Amoksiklav </t>
  </si>
  <si>
    <t>2/17 TEP gen.l.sin- poté opakovaný výpotek</t>
  </si>
  <si>
    <t>pravidelné kontroly, bez obtíží</t>
  </si>
  <si>
    <t>jedná se o výpotek bursy NE KOLENA!!!</t>
  </si>
  <si>
    <t>cca 10 let</t>
  </si>
  <si>
    <t xml:space="preserve">byla i hospitalizace na inf.v Prostějově Borelie+ </t>
  </si>
  <si>
    <t>re ASK</t>
  </si>
  <si>
    <t>peroperačně během ASK</t>
  </si>
  <si>
    <t>ASk</t>
  </si>
  <si>
    <t>je navržen postup k otevřené synovec- zatím nemůže</t>
  </si>
  <si>
    <t>otok, výpotek CRP 22, ad K+C</t>
  </si>
  <si>
    <t>punkce, aplikace visko</t>
  </si>
  <si>
    <t>plánovaná viskosuplementace</t>
  </si>
  <si>
    <t>pravidelné kontroly + visko L kolena</t>
  </si>
  <si>
    <t>Diclofenac cps 14 dní před punkcí</t>
  </si>
  <si>
    <t>výpotek po OwOT TIBIAE L.SIN</t>
  </si>
  <si>
    <t>STP.owot TIBIAE L.SIN</t>
  </si>
  <si>
    <t>STP.OWOT tibiae l.sin</t>
  </si>
  <si>
    <t>levé nebolí, řeší teď pravé</t>
  </si>
  <si>
    <t>rok</t>
  </si>
  <si>
    <t>akutní výpotek, otok</t>
  </si>
  <si>
    <t>nebyla, dochází na revmatologii</t>
  </si>
  <si>
    <t xml:space="preserve">M8786 </t>
  </si>
  <si>
    <t>výpotek,. Bolesti, MRI- OCH defekt0</t>
  </si>
  <si>
    <t>indikován k ASK</t>
  </si>
  <si>
    <t>ASK, návrty, fixace OCH defektu</t>
  </si>
  <si>
    <t>od 7/20 čekatel na TEP</t>
  </si>
  <si>
    <t>ASK</t>
  </si>
  <si>
    <t>stp.ASK, mírná úleva</t>
  </si>
  <si>
    <t>punkce, obstřik, obj.MRI</t>
  </si>
  <si>
    <t>stp.ASK v minulosti- Petřvald</t>
  </si>
  <si>
    <t>objednán k MRI a kontrole</t>
  </si>
  <si>
    <t xml:space="preserve">viskosuplementace </t>
  </si>
  <si>
    <t>plánována kontrola za 6m</t>
  </si>
  <si>
    <t>po ASK,indikován k TEP pro trvající potíže - provedena 11/19</t>
  </si>
  <si>
    <t>punkce, obstřik, visko</t>
  </si>
  <si>
    <t>punkce, obstřik,visko</t>
  </si>
  <si>
    <t>půl roku</t>
  </si>
  <si>
    <t>2/2019 pce haemarthros, ortéza 4T</t>
  </si>
  <si>
    <t>po operaci - klidné</t>
  </si>
  <si>
    <t>Azepo iv 24h pofylakt.</t>
  </si>
  <si>
    <t>2x pce, 1x obstřik, RHB</t>
  </si>
  <si>
    <t>obstřik DM 20mg iv.</t>
  </si>
  <si>
    <t>4 měsíce</t>
  </si>
  <si>
    <t>otok, výpotek, varozita, man. Na med. Men +</t>
  </si>
  <si>
    <t>26.8.18 - ASK</t>
  </si>
  <si>
    <t>indikován k OW OT tibie</t>
  </si>
  <si>
    <t>klidné, bez otoku, bez výpotku, 17.4.2019 - OW OT tibie</t>
  </si>
  <si>
    <t>2014 - ASK</t>
  </si>
  <si>
    <t>otok, výpotek, omezená hybnost, varozita</t>
  </si>
  <si>
    <t>bez OA</t>
  </si>
  <si>
    <t>proteplání, výpotek, omez. Hybnost</t>
  </si>
  <si>
    <t>30.11.2018 - 3.1.2019</t>
  </si>
  <si>
    <t>Amoksiklav iv, Ciprofloxacin iv, Sefotak iv, Doxybene po, Ciplox po</t>
  </si>
  <si>
    <t>3.12.2018 - ASK, opakované pce, ATB léčba boreliózy</t>
  </si>
  <si>
    <t>5x pce, ASK synovectomie</t>
  </si>
  <si>
    <t>zlepšení, bez výpotku</t>
  </si>
  <si>
    <t>2 měsíce</t>
  </si>
  <si>
    <t>opak pce, 3.12.2018 ASK, ATB</t>
  </si>
  <si>
    <t>nově léčba boreliózy za hospitalizace v Prostějově</t>
  </si>
  <si>
    <t>5 měsíců</t>
  </si>
  <si>
    <t>30.11.2018 - 3.1.2019, 7.10.2019 - 21.10.2019</t>
  </si>
  <si>
    <t>Amoksiklav iv, Ciprofloxacin iv, Sefotak iv, Doxybene po, Ciplox po, krystalický PNC G iv.</t>
  </si>
  <si>
    <t>opakované pce, ATB léčba boreliózy</t>
  </si>
  <si>
    <t>žádná nová léčba</t>
  </si>
  <si>
    <t>bolesti a otoky kolene po zátěži</t>
  </si>
  <si>
    <t>obstřik, NSA</t>
  </si>
  <si>
    <t>otok, výpotek, drásoty, omezená hybnost</t>
  </si>
  <si>
    <t>2 roky</t>
  </si>
  <si>
    <t>obstřik, NSA, SYSADOA, viscosuplementace, 19.3.2018 - ASK</t>
  </si>
  <si>
    <t>pobolívání, pravidleně viscosuplementace.</t>
  </si>
  <si>
    <t>pce, obstřik, NSA, viscosuplementace</t>
  </si>
  <si>
    <t>drásoty, výpotek</t>
  </si>
  <si>
    <t>mírně zlepšen, objednán k TEP gen - provedena 6.3.2020</t>
  </si>
  <si>
    <t>TEP</t>
  </si>
  <si>
    <t>T845, Y792</t>
  </si>
  <si>
    <t>od 5/2018</t>
  </si>
  <si>
    <t>proteplání kolene</t>
  </si>
  <si>
    <t>5.9.2018 - 8.11.2018</t>
  </si>
  <si>
    <t xml:space="preserve">Amoksiklav iv, Ciprofloxacin iv, Clindamycin iv, Dalacin po, </t>
  </si>
  <si>
    <t>2 - dobá reimplantace TEP gen</t>
  </si>
  <si>
    <t>extrakce TEP, cement. Spacer, reimplantace TEP</t>
  </si>
  <si>
    <t>po reimplantaci TEP bez potíží.</t>
  </si>
  <si>
    <t>cca 2 roky</t>
  </si>
  <si>
    <t>obstřik, 18.6.2019 - ASK</t>
  </si>
  <si>
    <t>18.6.2019 - ASK, pce, obstřik, viscosuplementace</t>
  </si>
  <si>
    <t>obstřik DM 20mg ia, viskosuplemetace</t>
  </si>
  <si>
    <t>bez potíží, pravidelně visco.</t>
  </si>
  <si>
    <t>cca 5 let</t>
  </si>
  <si>
    <t>obstřiky, NSA</t>
  </si>
  <si>
    <t>dermatovenerolog - bércové vředy</t>
  </si>
  <si>
    <t>výpotek, trvající potíže, KI k TEP</t>
  </si>
  <si>
    <t>nebyla kontrola</t>
  </si>
  <si>
    <t>S8210, w0101</t>
  </si>
  <si>
    <t>méně než 1 rok</t>
  </si>
  <si>
    <t>pce, obstřik</t>
  </si>
  <si>
    <t>7.5.2018 - ASK</t>
  </si>
  <si>
    <t>APM</t>
  </si>
  <si>
    <t>po ASK spokojena</t>
  </si>
  <si>
    <t>M2321</t>
  </si>
  <si>
    <t>pce, obstřik, visco</t>
  </si>
  <si>
    <t>otok, výpotek, med. Meniskus +</t>
  </si>
  <si>
    <t>trvající bolesti kolene, nově bolest SIS</t>
  </si>
  <si>
    <t>m170</t>
  </si>
  <si>
    <t>víc jak 1 rok</t>
  </si>
  <si>
    <t>8/2016 - ASK, obstřik</t>
  </si>
  <si>
    <t>PF drásoty</t>
  </si>
  <si>
    <t>indikace k TEP</t>
  </si>
  <si>
    <t xml:space="preserve">15.1.2018 - TEP </t>
  </si>
  <si>
    <t>po TEP spokojena</t>
  </si>
  <si>
    <t>m2556</t>
  </si>
  <si>
    <t>nově</t>
  </si>
  <si>
    <t>otok, výpotek, omezená hybnost</t>
  </si>
  <si>
    <t>DM 20mg ia</t>
  </si>
  <si>
    <t>otok</t>
  </si>
  <si>
    <t>obstřik, indikace k ASK a OW OT tibie</t>
  </si>
  <si>
    <t>trvající</t>
  </si>
  <si>
    <t>m2350</t>
  </si>
  <si>
    <t>2013 - ASK, plastika LCA, 25.1.2019 - reASK + replastika LCA</t>
  </si>
  <si>
    <t>3x pce, 2x obstřik DM 20mg ia</t>
  </si>
  <si>
    <t>trvající potíže - 9/19 indikován k OWOT</t>
  </si>
  <si>
    <t>pce, SYSADOA</t>
  </si>
  <si>
    <t>NSA, SYSADOA, visco</t>
  </si>
  <si>
    <t>Diclofenac po, Piascledine po</t>
  </si>
  <si>
    <t>po viscosuplementaci bez potíží</t>
  </si>
  <si>
    <t>S832</t>
  </si>
  <si>
    <t>výpotek, omezená hybnost</t>
  </si>
  <si>
    <t>viscosuplementace</t>
  </si>
  <si>
    <t>nepřišla</t>
  </si>
  <si>
    <t>1,5 roka</t>
  </si>
  <si>
    <t>opak pce, obstřiky, 7/2017 - ASK</t>
  </si>
  <si>
    <t>pce, obstřik, indikace k reASK</t>
  </si>
  <si>
    <t>3x pce, 2x obstřik DM 20mg ia, 9.7.2019 - reASK - synovectomie</t>
  </si>
  <si>
    <t>po reASK pooperační výpotek</t>
  </si>
  <si>
    <t>opak pce, obstřiky, 7/2017 - ASK, indikace k reASK</t>
  </si>
  <si>
    <t>pce výpotku pooperačně</t>
  </si>
  <si>
    <t>pooperačně 7x pce</t>
  </si>
  <si>
    <t>po reASK spokojen</t>
  </si>
  <si>
    <t xml:space="preserve">po reASK spokojen, pooperační výpotky </t>
  </si>
  <si>
    <t>výpotek, otok celého bérce</t>
  </si>
  <si>
    <t>26.4. - 3.5.2017</t>
  </si>
  <si>
    <t>Amoksiklav po.</t>
  </si>
  <si>
    <t>NSA, 1x obstřik</t>
  </si>
  <si>
    <t>Diclofenac po., 1x DM 20mg ia.</t>
  </si>
  <si>
    <t>nebyla další kontrola.</t>
  </si>
  <si>
    <t>pce, obstřik, 6.12.2016 - stp. ASK</t>
  </si>
  <si>
    <t>otok, výpotek</t>
  </si>
  <si>
    <t>žádná, odeslán na revmatologii</t>
  </si>
  <si>
    <t>otok, med. Meniskus +</t>
  </si>
  <si>
    <t>2x pce, 2x obstřik DM 20mg ia., 1x visco</t>
  </si>
  <si>
    <t>výpotek, omezenáhybnost</t>
  </si>
  <si>
    <t>4 x stp. ASK, stp. Replastice LCA, indikace k TEP</t>
  </si>
  <si>
    <t>trvající potíže - bolesti, výpotky, čekatel na TEP, termín odložen pro komorbidity</t>
  </si>
  <si>
    <t>pce haemarthros, ortéza, sádrová fixace</t>
  </si>
  <si>
    <t>výpotek, omez. Hybnost</t>
  </si>
  <si>
    <t>viscosupl.</t>
  </si>
  <si>
    <t>pravidelná viskosuplementace</t>
  </si>
  <si>
    <t>ASK + sutura LCM</t>
  </si>
  <si>
    <t>16.8.2018 - pce, NSA</t>
  </si>
  <si>
    <t>NSA - Diclofenac</t>
  </si>
  <si>
    <t>minimální výpotek, spokojen, stabilní kloub</t>
  </si>
  <si>
    <t>opakovaně pce bakerovy cysty</t>
  </si>
  <si>
    <t>indikace k ASK</t>
  </si>
  <si>
    <t>zmírnění potíží, ASK 6/2018</t>
  </si>
  <si>
    <t>punjkce, obstřik</t>
  </si>
  <si>
    <t>objednán k OWOT</t>
  </si>
  <si>
    <t>objednán k ASK ev Mosaikoplastice</t>
  </si>
  <si>
    <t xml:space="preserve">6/19 - poslední kontrola kde objednán na ASKzrušil a nyní opět čekatel, </t>
  </si>
  <si>
    <t>M171.</t>
  </si>
  <si>
    <t>plánována kontrola + MRI</t>
  </si>
  <si>
    <t>punkce,obstřik</t>
  </si>
  <si>
    <t>objednán k ASK pravého kolena</t>
  </si>
  <si>
    <t>čekatel na ASK pravého kolena</t>
  </si>
  <si>
    <t>kontrola</t>
  </si>
  <si>
    <t>min, výpotek ,pravidelné kontroly - punkce, obstřik</t>
  </si>
  <si>
    <t>bolesti kolene, recidiva výpotku- regrese objemu</t>
  </si>
  <si>
    <t>bolesti kolene, výpotky</t>
  </si>
  <si>
    <t>bolesti kolene, výpotek</t>
  </si>
  <si>
    <t>bolesti kolena, výpotek</t>
  </si>
  <si>
    <t>punkce ad K+C</t>
  </si>
  <si>
    <t>poté 1 x kontrola a obstřik, pak již nepřišel</t>
  </si>
  <si>
    <t>objednán k ASK plastice LCA</t>
  </si>
  <si>
    <t>objednáín k plastice LCA</t>
  </si>
  <si>
    <t>2018 poslední kontrola po OP, spokojen, pak už nebyl</t>
  </si>
  <si>
    <t>punkce bez obstřiku</t>
  </si>
  <si>
    <t>objendán k obstřiku po převedení z warfarinu</t>
  </si>
  <si>
    <t>čekatel na TEP 2021</t>
  </si>
  <si>
    <t>po ASK</t>
  </si>
  <si>
    <t>po punkci, viskosuplemetaci</t>
  </si>
  <si>
    <t>po viskosuplmentace, poté již nepřišla</t>
  </si>
  <si>
    <t xml:space="preserve">méně než 5 let </t>
  </si>
  <si>
    <t>výpotek, punkce, obstřik</t>
  </si>
  <si>
    <t>obstřik, kontrola</t>
  </si>
  <si>
    <t xml:space="preserve">výpotek, punkce, obstřik </t>
  </si>
  <si>
    <t>stp.Ask v Bruntále (2017)</t>
  </si>
  <si>
    <t>výpotek, punkce, obstřik ad sérologie</t>
  </si>
  <si>
    <t>objendán k OWOT tibiae l.sin</t>
  </si>
  <si>
    <t>8/2017 stp.OWOT tibiae</t>
  </si>
  <si>
    <t>8/2017 stp.OWOT</t>
  </si>
  <si>
    <t>objednán k pravidelné kontrole</t>
  </si>
  <si>
    <t>stp.OWOT</t>
  </si>
  <si>
    <t>obstřik+ kontrola</t>
  </si>
  <si>
    <t>stp.ASK + OWOT</t>
  </si>
  <si>
    <t>výpotek ad K+C, Sérologii</t>
  </si>
  <si>
    <t>stp.ASK+OWOT l.dx</t>
  </si>
  <si>
    <t>pravidelné kontroly, stp.extrakxi dlahy a synovectomii</t>
  </si>
  <si>
    <t>stp ASK + otevřené synovectomii</t>
  </si>
  <si>
    <t>24.1.-7.3.2017</t>
  </si>
  <si>
    <t xml:space="preserve">iv + po </t>
  </si>
  <si>
    <t>opakovaně punkce bez obstřiku ad K+C, sérologii</t>
  </si>
  <si>
    <t>pravidelné kontroly + odběry CRP,KO,FW</t>
  </si>
  <si>
    <t>výpotek na biochemii</t>
  </si>
  <si>
    <t>iv+po</t>
  </si>
  <si>
    <t>čirý výpotek</t>
  </si>
  <si>
    <t>čirý výpotek- stp.TEP</t>
  </si>
  <si>
    <t>st.TEP gen.l.dx</t>
  </si>
  <si>
    <t>stp.TEP gen.l.dx</t>
  </si>
  <si>
    <t>pravidelné kontroly po TEP genu, spokojen</t>
  </si>
  <si>
    <t>stp.ASK gen.l.dx</t>
  </si>
  <si>
    <t>punkce po ASK</t>
  </si>
  <si>
    <t>punklce po ASK gen.l.dx</t>
  </si>
  <si>
    <t xml:space="preserve">stp.ASK + OWOT </t>
  </si>
  <si>
    <t>chondroceutika + visko</t>
  </si>
  <si>
    <t>ad RHB</t>
  </si>
  <si>
    <t>již se nedostavila</t>
  </si>
  <si>
    <t xml:space="preserve">punkec, obstřik, </t>
  </si>
  <si>
    <t>datum neodpovídá odběru</t>
  </si>
  <si>
    <t>onkologická pacientka</t>
  </si>
  <si>
    <t>víc jak 5 let</t>
  </si>
  <si>
    <t>NSA, opakovaně pce, obstřiky</t>
  </si>
  <si>
    <t>varozita, defigurace při artróze</t>
  </si>
  <si>
    <t>výpotek, drásoty</t>
  </si>
  <si>
    <t>obstřiky, SYSADOA, opak pce.</t>
  </si>
  <si>
    <t>visco, opiáty, obstřiky</t>
  </si>
  <si>
    <t>2x pce, 5x obstřiky DM 20mg ia., visco</t>
  </si>
  <si>
    <t>2x pce, 4x obstřik DM 20mg ia, visco</t>
  </si>
  <si>
    <t>opakované kontroly, trvající potíže</t>
  </si>
  <si>
    <t>2,5 roka</t>
  </si>
  <si>
    <t>výpotek, drásoty, omez. Hybnost</t>
  </si>
  <si>
    <t>visco, opiáty, obstřiky, SYSADOA</t>
  </si>
  <si>
    <t>2x pce, 2x obstřik DM 20mg ia.,</t>
  </si>
  <si>
    <t>návrat bolestí, výpotku</t>
  </si>
  <si>
    <t>3 roky</t>
  </si>
  <si>
    <t>obstřiky, opak pce.</t>
  </si>
  <si>
    <t>2x pce, 2x obstřik DM 20mg ia.</t>
  </si>
  <si>
    <t>výpotek, palp. Bolestivost</t>
  </si>
  <si>
    <t>pce, obstřiky, ASK</t>
  </si>
  <si>
    <t>2x pce, 2x obstřik, 7/2018 - ASK</t>
  </si>
  <si>
    <t>po ASK spokojen</t>
  </si>
  <si>
    <t>bez výpotku, spokojen s TEP</t>
  </si>
  <si>
    <t>21.9.2018 - 2.11.2018</t>
  </si>
  <si>
    <t>Clindamycin iv. + Ciprofloxacin iv., Clindamycin iv., Dalacin C po.</t>
  </si>
  <si>
    <t>revize TEP gen l.sin</t>
  </si>
  <si>
    <t>DAIR + výmena PE TEP gen l. sin</t>
  </si>
  <si>
    <t>6/2018 - ASK</t>
  </si>
  <si>
    <t>pce, obstřiky, indik k re ASK</t>
  </si>
  <si>
    <t>6x pce, 4x obstřik DM 20mg ia., indikace k reASK</t>
  </si>
  <si>
    <t>výpotek, bolestivé kloubní štěrbiny</t>
  </si>
  <si>
    <t>opakovaná pce + obstřik</t>
  </si>
  <si>
    <t>27/2017 poslední KO - bez potíží</t>
  </si>
  <si>
    <t>méně jako 2 roky</t>
  </si>
  <si>
    <t>3/2016 - ASK, opakované pce, pce z BC, obstřiky, visco</t>
  </si>
  <si>
    <t>výpotek, hmatná BC, man. Na meniskus +</t>
  </si>
  <si>
    <t>1/2018 - ASK, opakovaně pce</t>
  </si>
  <si>
    <t>ASK - APM, Prideho návrty, 3x pce, 2x obstřik DM20mg ia.</t>
  </si>
  <si>
    <t>2 měsíce po úrazu</t>
  </si>
  <si>
    <t xml:space="preserve">výpotek omezená hybnost, man. Na med meniskus </t>
  </si>
  <si>
    <t>obstřiky, pce, indikace k ASK</t>
  </si>
  <si>
    <t>méně jak rok</t>
  </si>
  <si>
    <t>opak pce, obstřiky, 9/2018 - ASK</t>
  </si>
  <si>
    <t>varozita, výpotek</t>
  </si>
  <si>
    <t>M161, M171</t>
  </si>
  <si>
    <t>cca rok</t>
  </si>
  <si>
    <t>opak pce, obstřiky, 9/2018 - ASK, visco</t>
  </si>
  <si>
    <t>6x pce, 4x obstřik, visco</t>
  </si>
  <si>
    <t>opakované pce výpoteku po ASK + obstřiky, visco</t>
  </si>
  <si>
    <t>koleno zklidněno, indikován k OWOT</t>
  </si>
  <si>
    <t>5x pce, 4x obstřik, visco</t>
  </si>
  <si>
    <t>pce, visco</t>
  </si>
  <si>
    <t>1x pce + visco</t>
  </si>
  <si>
    <t>dominují bolesti L kyčle kde v plánu TEP</t>
  </si>
  <si>
    <t>ortéza, pce</t>
  </si>
  <si>
    <t>omezená hybnost</t>
  </si>
  <si>
    <t>NSA, opak pce</t>
  </si>
  <si>
    <t>pce 2x, NSA Aulin</t>
  </si>
  <si>
    <t>výpotek, varozita, omezená hybnost</t>
  </si>
  <si>
    <t>L koleno bez potíží</t>
  </si>
  <si>
    <t>4 roky</t>
  </si>
  <si>
    <t>M2326, M171, M7126</t>
  </si>
  <si>
    <t>30 (BC)</t>
  </si>
  <si>
    <t>pak pce a obstřiky bakerovy cysty, indikovaná k ASK</t>
  </si>
  <si>
    <t>výpotek, varozita, med. Menisksus, rezistence v poplit. Krajině</t>
  </si>
  <si>
    <t>4,5 roka</t>
  </si>
  <si>
    <t>méně jako 5 let</t>
  </si>
  <si>
    <t>opak pce BC, obstřiky, 9/2019 - ASK</t>
  </si>
  <si>
    <t>výpotek, rezistence popliteálně</t>
  </si>
  <si>
    <t>9/2019 - ASK</t>
  </si>
  <si>
    <t>1x pce, 1x obstřik DM 20mg ia.</t>
  </si>
  <si>
    <t>po ASK spokojena, poslední kontrola 1/2020</t>
  </si>
  <si>
    <t>po ASK spokojena, poslední kontrola.</t>
  </si>
  <si>
    <t>pce, ATB pro plicní chlamydie</t>
  </si>
  <si>
    <t>výpotek omez. Hybnost</t>
  </si>
  <si>
    <t>recidiva výpotku</t>
  </si>
  <si>
    <t>opak. Pce, v minulosti ATB pro plicní chlamydie</t>
  </si>
  <si>
    <t>méně jak 2 roky</t>
  </si>
  <si>
    <t>bez výpotku, zklidněno</t>
  </si>
  <si>
    <t>víc jak 2 roky</t>
  </si>
  <si>
    <t>bez další kontroly</t>
  </si>
  <si>
    <t>2x pce výpotku, 1x DM 20mg ia.</t>
  </si>
  <si>
    <t>1x pce výpotku, 1x DM20mg ia.</t>
  </si>
  <si>
    <t>opak pce, obstřik</t>
  </si>
  <si>
    <t>pce, obstřik.</t>
  </si>
  <si>
    <t>opak pce, obstřiky</t>
  </si>
  <si>
    <t>4x pce, 3x obstřiky - 1x DM 20mg ia, 2x Trispan ia</t>
  </si>
  <si>
    <t>potíže zmírněny, odeslán na revm.</t>
  </si>
  <si>
    <t>opak obstřiky, 2/2018 - ASK</t>
  </si>
  <si>
    <t>kontrola nebyla, potíže zmírněny</t>
  </si>
  <si>
    <t>1 během TEP</t>
  </si>
  <si>
    <t>2-3 roky</t>
  </si>
  <si>
    <t>obstřiky, visco</t>
  </si>
  <si>
    <t>varozita, omez. Hybnost</t>
  </si>
  <si>
    <t>2 roky po úrazu</t>
  </si>
  <si>
    <t>opak. Pce a obstřiky</t>
  </si>
  <si>
    <t>zklidněno, bez potíží</t>
  </si>
  <si>
    <t>8 let</t>
  </si>
  <si>
    <t>opakovaně visco</t>
  </si>
  <si>
    <t>výpotek, omez hybnost</t>
  </si>
  <si>
    <t>indikována k TEP, další kontrola nebyla.</t>
  </si>
  <si>
    <t>2001 - plastika LCA, 2010 - ASK</t>
  </si>
  <si>
    <t>výpotek, nestabilita</t>
  </si>
  <si>
    <t>3x pce, 2x obstřik DM 20mg ia, 1/2020 ASK</t>
  </si>
  <si>
    <t>pce, obstřiky</t>
  </si>
  <si>
    <t xml:space="preserve">obstřik DM 20mg ia, </t>
  </si>
  <si>
    <t>po obstřiku zklidněno, kontrola nebyla.</t>
  </si>
  <si>
    <t>obstřiky, pce</t>
  </si>
  <si>
    <t>opak pce a obstřik</t>
  </si>
  <si>
    <t>progrese bolestí, výhledově k TEP</t>
  </si>
  <si>
    <t>12/2016 - ASK + plastika LCA</t>
  </si>
  <si>
    <t>M2416, M2351, M171</t>
  </si>
  <si>
    <t>opakovaně pce a obstřik</t>
  </si>
  <si>
    <t>ASK, pce, obstřik, visco</t>
  </si>
  <si>
    <t>ASK - debridement, 2x pce, 2x DM 20mg ia, visco</t>
  </si>
  <si>
    <t>trvající bolesti, indikovaná k TEP</t>
  </si>
  <si>
    <t>12/2017 - ASK, opak visco, NSA</t>
  </si>
  <si>
    <t>otok, výpotek, omez. Hybnost</t>
  </si>
  <si>
    <t>6x pce, 6x DM 20mg ia.</t>
  </si>
  <si>
    <t>zklidněno, indik. Balneoterapie.</t>
  </si>
</sst>
</file>

<file path=xl/styles.xml><?xml version="1.0" encoding="utf-8"?>
<styleSheet xmlns="http://schemas.openxmlformats.org/spreadsheetml/2006/main">
  <numFmts count="3">
    <numFmt numFmtId="164" formatCode="yyyy\-mm\-dd;@"/>
    <numFmt numFmtId="165" formatCode="0.0"/>
    <numFmt numFmtId="166" formatCode="0.000"/>
  </numFmts>
  <fonts count="7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0" tint="-0.249977111117893"/>
      <name val="Calibri"/>
      <family val="2"/>
      <charset val="238"/>
    </font>
    <font>
      <b/>
      <sz val="11"/>
      <color theme="4" tint="-0.249977111117893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7" tint="-0.499984740745262"/>
      <name val="Calibri"/>
      <family val="2"/>
      <charset val="238"/>
    </font>
    <font>
      <b/>
      <sz val="11"/>
      <color theme="0" tint="-0.499984740745262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0" tint="-0.499984740745262"/>
      <name val="Arial"/>
      <family val="2"/>
      <charset val="238"/>
    </font>
    <font>
      <b/>
      <sz val="11"/>
      <color theme="2" tint="-0.499984740745262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b/>
      <sz val="11"/>
      <color theme="1" tint="0.499984740745262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FF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9"/>
      <color rgb="FF000000"/>
      <name val="Calibri"/>
      <family val="2"/>
      <charset val="238"/>
    </font>
    <font>
      <sz val="8.5"/>
      <color rgb="FF000000"/>
      <name val="Calibri"/>
      <family val="2"/>
      <charset val="238"/>
    </font>
    <font>
      <sz val="8.5"/>
      <color rgb="FF00B050"/>
      <name val="Calibri"/>
      <family val="2"/>
      <charset val="238"/>
    </font>
    <font>
      <sz val="8.5"/>
      <color rgb="FFFF0000"/>
      <name val="Calibri"/>
      <family val="2"/>
      <charset val="238"/>
    </font>
    <font>
      <sz val="11"/>
      <color rgb="FF7030A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0" tint="-0.249977111117893"/>
      <name val="Calibri"/>
      <family val="2"/>
      <charset val="238"/>
    </font>
    <font>
      <sz val="11"/>
      <color rgb="FF00B050"/>
      <name val="Calibri"/>
      <family val="2"/>
      <charset val="238"/>
    </font>
    <font>
      <sz val="10"/>
      <color theme="0" tint="-0.499984740745262"/>
      <name val="Arial"/>
      <family val="2"/>
      <charset val="238"/>
    </font>
    <font>
      <sz val="11"/>
      <color theme="6" tint="-0.249977111117893"/>
      <name val="Calibri"/>
      <family val="2"/>
      <charset val="238"/>
    </font>
    <font>
      <sz val="11"/>
      <color theme="2" tint="-0.499984740745262"/>
      <name val="Calibri"/>
      <family val="2"/>
      <charset val="238"/>
    </font>
    <font>
      <sz val="11"/>
      <color theme="0" tint="-0.499984740745262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theme="2" tint="-0.249977111117893"/>
      <name val="Arial"/>
      <family val="2"/>
      <charset val="238"/>
    </font>
    <font>
      <sz val="9"/>
      <color theme="0" tint="-0.34998626667073579"/>
      <name val="Calibri"/>
      <family val="2"/>
      <charset val="238"/>
    </font>
    <font>
      <b/>
      <sz val="11"/>
      <color theme="9"/>
      <name val="Calibri"/>
      <family val="2"/>
      <charset val="238"/>
    </font>
    <font>
      <sz val="10"/>
      <color theme="6" tint="-0.249977111117893"/>
      <name val="Arial"/>
      <family val="2"/>
      <charset val="238"/>
    </font>
    <font>
      <sz val="11"/>
      <color theme="4" tint="-0.249977111117893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sz val="11"/>
      <color theme="5" tint="-0.499984740745262"/>
      <name val="Calibri"/>
      <family val="2"/>
      <charset val="238"/>
    </font>
    <font>
      <sz val="8.5"/>
      <name val="Calibri"/>
      <family val="2"/>
      <charset val="238"/>
    </font>
    <font>
      <sz val="10"/>
      <color rgb="FF00B050"/>
      <name val="Arial"/>
      <family val="2"/>
      <charset val="238"/>
    </font>
    <font>
      <sz val="11"/>
      <color theme="9" tint="-0.249977111117893"/>
      <name val="Calibri"/>
      <family val="2"/>
      <charset val="238"/>
    </font>
    <font>
      <sz val="8.5"/>
      <color theme="4" tint="-0.249977111117893"/>
      <name val="Calibri"/>
      <family val="2"/>
      <charset val="238"/>
    </font>
    <font>
      <sz val="10"/>
      <color theme="9" tint="-0.24997711111789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sz val="11"/>
      <color theme="9"/>
      <name val="Calibri"/>
      <family val="2"/>
      <charset val="238"/>
    </font>
    <font>
      <sz val="11"/>
      <color theme="4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0" tint="-0.34998626667073579"/>
      <name val="Calibri"/>
      <family val="2"/>
      <charset val="238"/>
    </font>
    <font>
      <b/>
      <sz val="8.5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8.5"/>
      <name val="Calibri"/>
      <family val="2"/>
      <charset val="238"/>
    </font>
    <font>
      <sz val="8.5"/>
      <name val="Calibri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rgb="FFFF0000"/>
      <name val="Calibri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Calibri"/>
      <family val="2"/>
      <charset val="238"/>
    </font>
    <font>
      <sz val="9"/>
      <name val="Calibri"/>
      <family val="2"/>
      <charset val="238"/>
    </font>
  </fonts>
  <fills count="53">
    <fill>
      <patternFill patternType="none"/>
    </fill>
    <fill>
      <patternFill patternType="gray125"/>
    </fill>
    <fill>
      <patternFill patternType="solid">
        <fgColor rgb="FF9DC3E6"/>
        <bgColor rgb="FF8DB3E2"/>
      </patternFill>
    </fill>
    <fill>
      <patternFill patternType="solid">
        <fgColor theme="9" tint="0.79998168889431442"/>
        <bgColor rgb="FF8DB3E2"/>
      </patternFill>
    </fill>
    <fill>
      <patternFill patternType="solid">
        <fgColor theme="8" tint="0.79998168889431442"/>
        <bgColor rgb="FF8DB3E2"/>
      </patternFill>
    </fill>
    <fill>
      <patternFill patternType="solid">
        <fgColor theme="5" tint="0.59999389629810485"/>
        <bgColor rgb="FF8DB3E2"/>
      </patternFill>
    </fill>
    <fill>
      <patternFill patternType="solid">
        <fgColor rgb="FFC993FF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rgb="FF8DB3E2"/>
      </patternFill>
    </fill>
    <fill>
      <patternFill patternType="solid">
        <fgColor theme="8" tint="0.59999389629810485"/>
        <bgColor rgb="FF8DB3E2"/>
      </patternFill>
    </fill>
    <fill>
      <patternFill patternType="solid">
        <fgColor rgb="FFA6A6A6"/>
        <bgColor rgb="FF9DC3E6"/>
      </patternFill>
    </fill>
    <fill>
      <patternFill patternType="solid">
        <fgColor rgb="FFA9D18E"/>
        <bgColor rgb="FFC3D69B"/>
      </patternFill>
    </fill>
    <fill>
      <patternFill patternType="solid">
        <fgColor rgb="FFF8CBAD"/>
        <bgColor rgb="FFFFE699"/>
      </patternFill>
    </fill>
    <fill>
      <patternFill patternType="solid">
        <fgColor rgb="FF9DC3E6"/>
        <bgColor rgb="FFBDD7EE"/>
      </patternFill>
    </fill>
    <fill>
      <patternFill patternType="solid">
        <fgColor rgb="FFFFFF00"/>
        <bgColor rgb="FFBDD7EE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rgb="FF8DB3E2"/>
      </patternFill>
    </fill>
    <fill>
      <patternFill patternType="solid">
        <fgColor rgb="FFDAAADA"/>
        <bgColor rgb="FF8DB3E2"/>
      </patternFill>
    </fill>
    <fill>
      <patternFill patternType="solid">
        <fgColor rgb="FFFF9999"/>
        <bgColor rgb="FF8DB3E2"/>
      </patternFill>
    </fill>
    <fill>
      <patternFill patternType="solid">
        <fgColor theme="9" tint="0.39997558519241921"/>
        <bgColor rgb="FF8DB3E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rgb="FF8DB3E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BE5F1"/>
        <bgColor rgb="FFDCE6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9C9C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B8005"/>
        <bgColor indexed="64"/>
      </patternFill>
    </fill>
    <fill>
      <patternFill patternType="solid">
        <fgColor theme="5" tint="0.79998168889431442"/>
        <bgColor rgb="FF8DB3E2"/>
      </patternFill>
    </fill>
    <fill>
      <patternFill patternType="solid">
        <fgColor theme="6" tint="0.39997558519241921"/>
        <bgColor rgb="FF8DB3E2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24" fillId="0" borderId="0"/>
    <xf numFmtId="0" fontId="1" fillId="0" borderId="0"/>
  </cellStyleXfs>
  <cellXfs count="1726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10" fillId="5" borderId="7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 wrapText="1"/>
    </xf>
    <xf numFmtId="0" fontId="17" fillId="7" borderId="8" xfId="0" applyFont="1" applyFill="1" applyBorder="1" applyAlignment="1">
      <alignment horizontal="center" wrapText="1"/>
    </xf>
    <xf numFmtId="0" fontId="17" fillId="6" borderId="7" xfId="0" applyFont="1" applyFill="1" applyBorder="1" applyAlignment="1">
      <alignment horizontal="center" wrapText="1"/>
    </xf>
    <xf numFmtId="0" fontId="17" fillId="7" borderId="0" xfId="0" applyFont="1" applyFill="1" applyAlignment="1">
      <alignment horizontal="center" wrapText="1"/>
    </xf>
    <xf numFmtId="0" fontId="18" fillId="6" borderId="7" xfId="0" applyFont="1" applyFill="1" applyBorder="1" applyAlignment="1">
      <alignment horizontal="center" wrapText="1"/>
    </xf>
    <xf numFmtId="0" fontId="17" fillId="6" borderId="0" xfId="0" applyFont="1" applyFill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9" fillId="8" borderId="8" xfId="0" applyFont="1" applyFill="1" applyBorder="1" applyAlignment="1">
      <alignment wrapText="1"/>
    </xf>
    <xf numFmtId="0" fontId="19" fillId="8" borderId="0" xfId="0" applyFont="1" applyFill="1" applyAlignment="1">
      <alignment wrapText="1"/>
    </xf>
    <xf numFmtId="0" fontId="20" fillId="8" borderId="0" xfId="0" applyFont="1" applyFill="1" applyAlignment="1">
      <alignment wrapText="1"/>
    </xf>
    <xf numFmtId="0" fontId="21" fillId="9" borderId="3" xfId="0" applyFont="1" applyFill="1" applyBorder="1" applyAlignment="1">
      <alignment horizontal="center" wrapText="1"/>
    </xf>
    <xf numFmtId="0" fontId="12" fillId="10" borderId="3" xfId="0" applyFont="1" applyFill="1" applyBorder="1" applyAlignment="1">
      <alignment horizontal="center" wrapText="1"/>
    </xf>
    <xf numFmtId="0" fontId="8" fillId="2" borderId="1" xfId="0" applyFont="1" applyFill="1" applyBorder="1"/>
    <xf numFmtId="0" fontId="22" fillId="0" borderId="1" xfId="1" applyFont="1" applyBorder="1" applyAlignment="1">
      <alignment horizontal="center"/>
    </xf>
    <xf numFmtId="0" fontId="3" fillId="0" borderId="0" xfId="2" applyAlignment="1">
      <alignment horizontal="center"/>
    </xf>
    <xf numFmtId="0" fontId="5" fillId="0" borderId="0" xfId="2" applyFont="1" applyAlignment="1">
      <alignment horizontal="center" wrapText="1"/>
    </xf>
    <xf numFmtId="0" fontId="10" fillId="0" borderId="0" xfId="3" applyFont="1" applyAlignment="1">
      <alignment horizontal="center" wrapText="1"/>
    </xf>
    <xf numFmtId="0" fontId="10" fillId="0" borderId="0" xfId="0" applyFont="1" applyAlignment="1">
      <alignment horizontal="center" wrapText="1"/>
    </xf>
    <xf numFmtId="164" fontId="10" fillId="0" borderId="0" xfId="0" applyNumberFormat="1" applyFont="1" applyAlignment="1">
      <alignment horizontal="center" wrapText="1"/>
    </xf>
    <xf numFmtId="0" fontId="23" fillId="11" borderId="0" xfId="0" applyFont="1" applyFill="1" applyAlignment="1">
      <alignment horizontal="center" wrapText="1"/>
    </xf>
    <xf numFmtId="0" fontId="4" fillId="12" borderId="0" xfId="0" applyFont="1" applyFill="1" applyAlignment="1">
      <alignment horizontal="center" wrapText="1"/>
    </xf>
    <xf numFmtId="0" fontId="4" fillId="13" borderId="0" xfId="0" applyFont="1" applyFill="1" applyAlignment="1">
      <alignment horizontal="center" wrapText="1"/>
    </xf>
    <xf numFmtId="0" fontId="4" fillId="14" borderId="0" xfId="0" applyFont="1" applyFill="1" applyAlignment="1">
      <alignment horizontal="center" wrapText="1"/>
    </xf>
    <xf numFmtId="0" fontId="4" fillId="15" borderId="0" xfId="0" applyFont="1" applyFill="1" applyAlignment="1">
      <alignment horizontal="center" wrapText="1"/>
    </xf>
    <xf numFmtId="0" fontId="4" fillId="16" borderId="0" xfId="3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9" xfId="4" applyFont="1" applyBorder="1" applyAlignment="1">
      <alignment horizontal="center" wrapText="1"/>
    </xf>
    <xf numFmtId="0" fontId="4" fillId="0" borderId="10" xfId="4" applyFont="1" applyBorder="1" applyAlignment="1">
      <alignment horizontal="center" wrapText="1"/>
    </xf>
    <xf numFmtId="0" fontId="4" fillId="17" borderId="4" xfId="0" applyFont="1" applyFill="1" applyBorder="1" applyAlignment="1">
      <alignment horizontal="center" wrapText="1"/>
    </xf>
    <xf numFmtId="0" fontId="4" fillId="18" borderId="11" xfId="0" applyFont="1" applyFill="1" applyBorder="1" applyAlignment="1">
      <alignment horizontal="center" wrapText="1"/>
    </xf>
    <xf numFmtId="0" fontId="8" fillId="18" borderId="8" xfId="0" applyFont="1" applyFill="1" applyBorder="1" applyAlignment="1">
      <alignment horizontal="center" wrapText="1"/>
    </xf>
    <xf numFmtId="0" fontId="4" fillId="18" borderId="0" xfId="0" applyFont="1" applyFill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5" fillId="3" borderId="8" xfId="0" applyFont="1" applyFill="1" applyBorder="1" applyAlignment="1">
      <alignment horizontal="center" wrapText="1"/>
    </xf>
    <xf numFmtId="0" fontId="25" fillId="3" borderId="13" xfId="0" applyFont="1" applyFill="1" applyBorder="1" applyAlignment="1">
      <alignment horizontal="center" wrapText="1"/>
    </xf>
    <xf numFmtId="0" fontId="25" fillId="3" borderId="0" xfId="0" applyFont="1" applyFill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wrapText="1"/>
    </xf>
    <xf numFmtId="0" fontId="27" fillId="18" borderId="0" xfId="0" applyFont="1" applyFill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18" borderId="7" xfId="0" applyFont="1" applyFill="1" applyBorder="1" applyAlignment="1">
      <alignment horizontal="center" wrapText="1"/>
    </xf>
    <xf numFmtId="0" fontId="26" fillId="2" borderId="2" xfId="0" applyFont="1" applyFill="1" applyBorder="1" applyAlignment="1">
      <alignment horizontal="center" wrapText="1"/>
    </xf>
    <xf numFmtId="0" fontId="10" fillId="20" borderId="1" xfId="0" applyFont="1" applyFill="1" applyBorder="1" applyAlignment="1">
      <alignment horizontal="center" wrapText="1"/>
    </xf>
    <xf numFmtId="0" fontId="10" fillId="20" borderId="1" xfId="0" applyFont="1" applyFill="1" applyBorder="1" applyAlignment="1">
      <alignment horizontal="left" wrapText="1"/>
    </xf>
    <xf numFmtId="0" fontId="10" fillId="20" borderId="3" xfId="0" applyFont="1" applyFill="1" applyBorder="1" applyAlignment="1">
      <alignment horizontal="left" wrapText="1"/>
    </xf>
    <xf numFmtId="0" fontId="10" fillId="21" borderId="2" xfId="0" applyFont="1" applyFill="1" applyBorder="1" applyAlignment="1">
      <alignment horizontal="center" wrapText="1"/>
    </xf>
    <xf numFmtId="0" fontId="10" fillId="22" borderId="1" xfId="0" applyFont="1" applyFill="1" applyBorder="1" applyAlignment="1">
      <alignment horizontal="center" wrapText="1"/>
    </xf>
    <xf numFmtId="0" fontId="10" fillId="23" borderId="16" xfId="0" applyFont="1" applyFill="1" applyBorder="1" applyAlignment="1">
      <alignment horizontal="center" wrapText="1"/>
    </xf>
    <xf numFmtId="0" fontId="10" fillId="23" borderId="17" xfId="0" applyFont="1" applyFill="1" applyBorder="1" applyAlignment="1">
      <alignment horizontal="center" wrapText="1"/>
    </xf>
    <xf numFmtId="0" fontId="10" fillId="24" borderId="17" xfId="0" applyFont="1" applyFill="1" applyBorder="1" applyAlignment="1">
      <alignment horizontal="center" wrapText="1"/>
    </xf>
    <xf numFmtId="0" fontId="4" fillId="18" borderId="17" xfId="0" applyFont="1" applyFill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25" borderId="17" xfId="0" applyFont="1" applyFill="1" applyBorder="1" applyAlignment="1">
      <alignment horizontal="center" wrapText="1"/>
    </xf>
    <xf numFmtId="0" fontId="4" fillId="26" borderId="0" xfId="0" applyFont="1" applyFill="1" applyAlignment="1">
      <alignment horizontal="left" vertical="center" wrapText="1"/>
    </xf>
    <xf numFmtId="0" fontId="4" fillId="26" borderId="0" xfId="0" applyFont="1" applyFill="1" applyAlignment="1">
      <alignment horizontal="center" vertical="center" wrapText="1"/>
    </xf>
    <xf numFmtId="0" fontId="21" fillId="26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26" borderId="1" xfId="0" applyFont="1" applyFill="1" applyBorder="1" applyAlignment="1">
      <alignment horizontal="left" vertical="center" wrapText="1"/>
    </xf>
    <xf numFmtId="0" fontId="0" fillId="27" borderId="0" xfId="0" applyFill="1" applyAlignment="1">
      <alignment horizontal="left"/>
    </xf>
    <xf numFmtId="0" fontId="3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0" fontId="3" fillId="0" borderId="0" xfId="0" applyFont="1"/>
    <xf numFmtId="165" fontId="0" fillId="0" borderId="0" xfId="0" applyNumberFormat="1" applyAlignment="1">
      <alignment horizontal="center"/>
    </xf>
    <xf numFmtId="165" fontId="10" fillId="29" borderId="0" xfId="0" applyNumberFormat="1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4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65" fontId="27" fillId="0" borderId="0" xfId="0" applyNumberFormat="1" applyFont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15" fillId="0" borderId="0" xfId="0" applyNumberFormat="1" applyFont="1" applyAlignment="1">
      <alignment horizontal="center"/>
    </xf>
    <xf numFmtId="165" fontId="37" fillId="0" borderId="0" xfId="0" applyNumberFormat="1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40" fillId="0" borderId="0" xfId="0" applyFont="1" applyAlignment="1">
      <alignment horizontal="center"/>
    </xf>
    <xf numFmtId="0" fontId="3" fillId="0" borderId="1" xfId="2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27" fillId="0" borderId="0" xfId="0" applyFont="1"/>
    <xf numFmtId="0" fontId="3" fillId="0" borderId="1" xfId="0" applyFont="1" applyBorder="1"/>
    <xf numFmtId="0" fontId="3" fillId="0" borderId="3" xfId="0" applyFont="1" applyBorder="1"/>
    <xf numFmtId="0" fontId="0" fillId="21" borderId="2" xfId="0" applyFill="1" applyBorder="1"/>
    <xf numFmtId="0" fontId="0" fillId="0" borderId="3" xfId="0" applyBorder="1"/>
    <xf numFmtId="0" fontId="0" fillId="0" borderId="1" xfId="0" applyBorder="1"/>
    <xf numFmtId="0" fontId="3" fillId="0" borderId="4" xfId="0" applyFont="1" applyBorder="1" applyAlignment="1">
      <alignment horizontal="center"/>
    </xf>
    <xf numFmtId="0" fontId="26" fillId="0" borderId="4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1" fillId="0" borderId="14" xfId="0" applyFont="1" applyBorder="1"/>
    <xf numFmtId="0" fontId="31" fillId="0" borderId="4" xfId="0" applyFont="1" applyBorder="1"/>
    <xf numFmtId="0" fontId="31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2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7" fillId="0" borderId="1" xfId="0" applyFont="1" applyBorder="1"/>
    <xf numFmtId="165" fontId="27" fillId="0" borderId="1" xfId="0" applyNumberFormat="1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49" fontId="0" fillId="0" borderId="4" xfId="0" applyNumberFormat="1" applyBorder="1" applyAlignment="1">
      <alignment horizontal="left"/>
    </xf>
    <xf numFmtId="0" fontId="44" fillId="0" borderId="0" xfId="0" applyFont="1" applyAlignment="1">
      <alignment horizontal="center"/>
    </xf>
    <xf numFmtId="14" fontId="27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0" fillId="28" borderId="8" xfId="0" applyFont="1" applyFill="1" applyBorder="1" applyAlignment="1">
      <alignment horizontal="center"/>
    </xf>
    <xf numFmtId="0" fontId="10" fillId="29" borderId="0" xfId="0" applyFont="1" applyFill="1" applyAlignment="1">
      <alignment horizontal="center"/>
    </xf>
    <xf numFmtId="165" fontId="10" fillId="30" borderId="0" xfId="0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3" fillId="35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4" xfId="0" applyFont="1" applyBorder="1"/>
    <xf numFmtId="0" fontId="48" fillId="0" borderId="0" xfId="0" applyFont="1" applyAlignment="1">
      <alignment horizontal="center"/>
    </xf>
    <xf numFmtId="0" fontId="0" fillId="0" borderId="17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26" fillId="0" borderId="21" xfId="0" applyFont="1" applyBorder="1" applyAlignment="1">
      <alignment horizontal="left"/>
    </xf>
    <xf numFmtId="0" fontId="26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" fillId="0" borderId="20" xfId="0" applyFont="1" applyBorder="1"/>
    <xf numFmtId="165" fontId="0" fillId="0" borderId="20" xfId="0" applyNumberFormat="1" applyBorder="1" applyAlignment="1">
      <alignment horizontal="center"/>
    </xf>
    <xf numFmtId="165" fontId="9" fillId="0" borderId="20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65" fontId="10" fillId="29" borderId="20" xfId="0" applyNumberFormat="1" applyFont="1" applyFill="1" applyBorder="1" applyAlignment="1">
      <alignment horizontal="center"/>
    </xf>
    <xf numFmtId="165" fontId="34" fillId="0" borderId="20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165" fontId="36" fillId="0" borderId="20" xfId="0" applyNumberFormat="1" applyFont="1" applyBorder="1" applyAlignment="1">
      <alignment horizontal="center"/>
    </xf>
    <xf numFmtId="165" fontId="3" fillId="0" borderId="25" xfId="0" applyNumberFormat="1" applyFont="1" applyBorder="1" applyAlignment="1">
      <alignment horizontal="center"/>
    </xf>
    <xf numFmtId="165" fontId="15" fillId="0" borderId="20" xfId="0" applyNumberFormat="1" applyFont="1" applyBorder="1" applyAlignment="1">
      <alignment horizontal="center"/>
    </xf>
    <xf numFmtId="165" fontId="37" fillId="0" borderId="20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65" fontId="38" fillId="0" borderId="20" xfId="4" applyNumberFormat="1" applyFont="1" applyBorder="1" applyAlignment="1">
      <alignment horizontal="center"/>
    </xf>
    <xf numFmtId="165" fontId="46" fillId="0" borderId="20" xfId="4" applyNumberFormat="1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27" fillId="0" borderId="20" xfId="0" applyFont="1" applyBorder="1"/>
    <xf numFmtId="2" fontId="45" fillId="0" borderId="20" xfId="0" applyNumberFormat="1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16" xfId="0" applyFont="1" applyBorder="1" applyAlignment="1">
      <alignment horizontal="center"/>
    </xf>
    <xf numFmtId="165" fontId="48" fillId="0" borderId="0" xfId="0" applyNumberFormat="1" applyFont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165" fontId="1" fillId="0" borderId="1" xfId="1" applyNumberForma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0" fontId="4" fillId="31" borderId="3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5" fontId="49" fillId="0" borderId="9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33" fillId="0" borderId="4" xfId="0" applyFont="1" applyBorder="1" applyAlignment="1">
      <alignment horizontal="center"/>
    </xf>
    <xf numFmtId="1" fontId="27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4" fillId="31" borderId="1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0" fontId="3" fillId="0" borderId="14" xfId="0" applyFont="1" applyBorder="1"/>
    <xf numFmtId="0" fontId="4" fillId="0" borderId="15" xfId="0" applyFont="1" applyBorder="1"/>
    <xf numFmtId="0" fontId="49" fillId="0" borderId="9" xfId="0" applyFont="1" applyBorder="1"/>
    <xf numFmtId="0" fontId="12" fillId="0" borderId="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" fillId="37" borderId="1" xfId="0" applyFont="1" applyFill="1" applyBorder="1" applyAlignment="1">
      <alignment horizontal="center" vertical="center"/>
    </xf>
    <xf numFmtId="0" fontId="3" fillId="0" borderId="9" xfId="0" applyFont="1" applyBorder="1"/>
    <xf numFmtId="0" fontId="12" fillId="37" borderId="3" xfId="0" applyFont="1" applyFill="1" applyBorder="1" applyAlignment="1">
      <alignment horizontal="center" vertical="center"/>
    </xf>
    <xf numFmtId="0" fontId="31" fillId="0" borderId="1" xfId="0" applyFont="1" applyBorder="1"/>
    <xf numFmtId="0" fontId="3" fillId="0" borderId="4" xfId="0" applyFont="1" applyBorder="1" applyAlignment="1">
      <alignment horizontal="center" vertical="center"/>
    </xf>
    <xf numFmtId="0" fontId="4" fillId="31" borderId="3" xfId="0" applyFont="1" applyFill="1" applyBorder="1" applyAlignment="1">
      <alignment horizontal="center" vertical="center"/>
    </xf>
    <xf numFmtId="0" fontId="3" fillId="0" borderId="2" xfId="0" applyFont="1" applyBorder="1"/>
    <xf numFmtId="0" fontId="4" fillId="0" borderId="27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2" xfId="0" applyFont="1" applyBorder="1"/>
    <xf numFmtId="0" fontId="49" fillId="0" borderId="27" xfId="0" applyFont="1" applyBorder="1"/>
    <xf numFmtId="0" fontId="49" fillId="0" borderId="10" xfId="0" applyFont="1" applyBorder="1"/>
    <xf numFmtId="0" fontId="10" fillId="28" borderId="0" xfId="0" applyFont="1" applyFill="1" applyAlignment="1">
      <alignment horizontal="center"/>
    </xf>
    <xf numFmtId="49" fontId="0" fillId="0" borderId="1" xfId="0" applyNumberFormat="1" applyBorder="1" applyAlignment="1">
      <alignment horizontal="left"/>
    </xf>
    <xf numFmtId="0" fontId="47" fillId="0" borderId="0" xfId="0" applyFont="1" applyAlignment="1">
      <alignment horizontal="center"/>
    </xf>
    <xf numFmtId="0" fontId="4" fillId="0" borderId="0" xfId="0" applyFont="1"/>
    <xf numFmtId="0" fontId="49" fillId="0" borderId="28" xfId="0" applyFont="1" applyBorder="1"/>
    <xf numFmtId="0" fontId="49" fillId="0" borderId="0" xfId="0" applyFont="1"/>
    <xf numFmtId="0" fontId="3" fillId="0" borderId="8" xfId="0" applyFont="1" applyBorder="1"/>
    <xf numFmtId="49" fontId="0" fillId="0" borderId="1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9" fillId="0" borderId="27" xfId="0" applyFont="1" applyBorder="1" applyAlignment="1">
      <alignment horizontal="center"/>
    </xf>
    <xf numFmtId="0" fontId="49" fillId="0" borderId="10" xfId="0" applyFont="1" applyBorder="1" applyAlignment="1">
      <alignment horizontal="center"/>
    </xf>
    <xf numFmtId="0" fontId="4" fillId="22" borderId="1" xfId="0" applyFont="1" applyFill="1" applyBorder="1" applyAlignment="1">
      <alignment horizontal="center" vertical="center"/>
    </xf>
    <xf numFmtId="0" fontId="26" fillId="33" borderId="4" xfId="0" applyFont="1" applyFill="1" applyBorder="1" applyAlignment="1">
      <alignment horizontal="center"/>
    </xf>
    <xf numFmtId="49" fontId="30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9" fillId="0" borderId="28" xfId="0" applyFont="1" applyBorder="1" applyAlignment="1">
      <alignment horizontal="center"/>
    </xf>
    <xf numFmtId="0" fontId="26" fillId="33" borderId="1" xfId="0" applyFont="1" applyFill="1" applyBorder="1" applyAlignment="1">
      <alignment horizontal="center"/>
    </xf>
    <xf numFmtId="0" fontId="0" fillId="0" borderId="4" xfId="0" applyBorder="1"/>
    <xf numFmtId="0" fontId="0" fillId="21" borderId="0" xfId="0" applyFill="1"/>
    <xf numFmtId="0" fontId="31" fillId="0" borderId="3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4" fillId="0" borderId="1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9" fillId="0" borderId="29" xfId="0" applyFont="1" applyBorder="1" applyAlignment="1">
      <alignment horizontal="center"/>
    </xf>
    <xf numFmtId="0" fontId="49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8" fillId="0" borderId="1" xfId="0" applyFon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0" fontId="3" fillId="0" borderId="18" xfId="0" applyFont="1" applyBorder="1"/>
    <xf numFmtId="0" fontId="26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37" borderId="8" xfId="0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/>
    </xf>
    <xf numFmtId="0" fontId="49" fillId="38" borderId="28" xfId="0" applyFont="1" applyFill="1" applyBorder="1" applyAlignment="1">
      <alignment horizontal="center"/>
    </xf>
    <xf numFmtId="49" fontId="3" fillId="0" borderId="8" xfId="0" applyNumberFormat="1" applyFont="1" applyBorder="1" applyAlignment="1">
      <alignment horizontal="left"/>
    </xf>
    <xf numFmtId="0" fontId="3" fillId="38" borderId="1" xfId="0" applyFont="1" applyFill="1" applyBorder="1" applyAlignment="1">
      <alignment horizontal="center"/>
    </xf>
    <xf numFmtId="0" fontId="31" fillId="40" borderId="1" xfId="0" applyFont="1" applyFill="1" applyBorder="1" applyAlignment="1">
      <alignment horizontal="center"/>
    </xf>
    <xf numFmtId="0" fontId="32" fillId="40" borderId="1" xfId="0" applyFont="1" applyFill="1" applyBorder="1" applyAlignment="1">
      <alignment horizontal="center"/>
    </xf>
    <xf numFmtId="0" fontId="33" fillId="40" borderId="1" xfId="0" applyFont="1" applyFill="1" applyBorder="1" applyAlignment="1">
      <alignment horizontal="center"/>
    </xf>
    <xf numFmtId="165" fontId="1" fillId="25" borderId="1" xfId="1" applyNumberFormat="1" applyFill="1" applyBorder="1" applyAlignment="1">
      <alignment horizontal="center"/>
    </xf>
    <xf numFmtId="165" fontId="35" fillId="0" borderId="0" xfId="0" applyNumberFormat="1" applyFont="1" applyAlignment="1">
      <alignment horizontal="center"/>
    </xf>
    <xf numFmtId="49" fontId="27" fillId="0" borderId="1" xfId="0" applyNumberFormat="1" applyFont="1" applyBorder="1" applyAlignment="1">
      <alignment horizontal="center" vertical="center"/>
    </xf>
    <xf numFmtId="0" fontId="3" fillId="38" borderId="12" xfId="0" applyFont="1" applyFill="1" applyBorder="1" applyAlignment="1">
      <alignment horizontal="center"/>
    </xf>
    <xf numFmtId="0" fontId="30" fillId="38" borderId="8" xfId="0" applyFont="1" applyFill="1" applyBorder="1" applyAlignment="1">
      <alignment horizontal="center"/>
    </xf>
    <xf numFmtId="0" fontId="3" fillId="38" borderId="8" xfId="0" applyFont="1" applyFill="1" applyBorder="1" applyAlignment="1">
      <alignment horizontal="center"/>
    </xf>
    <xf numFmtId="0" fontId="51" fillId="40" borderId="1" xfId="0" applyFont="1" applyFill="1" applyBorder="1" applyAlignment="1">
      <alignment horizontal="center"/>
    </xf>
    <xf numFmtId="0" fontId="3" fillId="40" borderId="1" xfId="0" applyFont="1" applyFill="1" applyBorder="1" applyAlignment="1">
      <alignment horizontal="center"/>
    </xf>
    <xf numFmtId="165" fontId="24" fillId="0" borderId="12" xfId="4" applyNumberFormat="1" applyBorder="1" applyAlignment="1">
      <alignment horizontal="center"/>
    </xf>
    <xf numFmtId="0" fontId="3" fillId="40" borderId="2" xfId="0" applyFont="1" applyFill="1" applyBorder="1" applyAlignment="1">
      <alignment horizontal="center"/>
    </xf>
    <xf numFmtId="0" fontId="4" fillId="40" borderId="27" xfId="0" applyFont="1" applyFill="1" applyBorder="1" applyAlignment="1">
      <alignment horizontal="center"/>
    </xf>
    <xf numFmtId="0" fontId="4" fillId="40" borderId="10" xfId="0" applyFont="1" applyFill="1" applyBorder="1" applyAlignment="1">
      <alignment horizontal="center"/>
    </xf>
    <xf numFmtId="0" fontId="3" fillId="40" borderId="3" xfId="0" applyFont="1" applyFill="1" applyBorder="1" applyAlignment="1">
      <alignment horizontal="center"/>
    </xf>
    <xf numFmtId="1" fontId="0" fillId="40" borderId="1" xfId="0" applyNumberFormat="1" applyFill="1" applyBorder="1" applyAlignment="1">
      <alignment horizontal="center"/>
    </xf>
    <xf numFmtId="1" fontId="4" fillId="40" borderId="1" xfId="0" applyNumberFormat="1" applyFont="1" applyFill="1" applyBorder="1" applyAlignment="1">
      <alignment horizontal="center"/>
    </xf>
    <xf numFmtId="1" fontId="4" fillId="40" borderId="2" xfId="0" applyNumberFormat="1" applyFont="1" applyFill="1" applyBorder="1" applyAlignment="1">
      <alignment horizontal="center"/>
    </xf>
    <xf numFmtId="0" fontId="4" fillId="40" borderId="2" xfId="0" applyFont="1" applyFill="1" applyBorder="1" applyAlignment="1">
      <alignment horizontal="center"/>
    </xf>
    <xf numFmtId="1" fontId="49" fillId="40" borderId="27" xfId="0" applyNumberFormat="1" applyFont="1" applyFill="1" applyBorder="1" applyAlignment="1">
      <alignment horizontal="center"/>
    </xf>
    <xf numFmtId="1" fontId="49" fillId="40" borderId="10" xfId="0" applyNumberFormat="1" applyFont="1" applyFill="1" applyBorder="1" applyAlignment="1">
      <alignment horizontal="center"/>
    </xf>
    <xf numFmtId="2" fontId="27" fillId="0" borderId="0" xfId="0" applyNumberFormat="1" applyFont="1" applyAlignment="1">
      <alignment horizontal="center"/>
    </xf>
    <xf numFmtId="0" fontId="31" fillId="40" borderId="4" xfId="0" applyFont="1" applyFill="1" applyBorder="1" applyAlignment="1">
      <alignment horizontal="center"/>
    </xf>
    <xf numFmtId="0" fontId="54" fillId="40" borderId="1" xfId="0" applyFont="1" applyFill="1" applyBorder="1" applyAlignment="1">
      <alignment horizontal="center"/>
    </xf>
    <xf numFmtId="0" fontId="33" fillId="40" borderId="4" xfId="0" applyFont="1" applyFill="1" applyBorder="1" applyAlignment="1">
      <alignment horizontal="center"/>
    </xf>
    <xf numFmtId="0" fontId="3" fillId="40" borderId="4" xfId="0" applyFont="1" applyFill="1" applyBorder="1" applyAlignment="1">
      <alignment horizontal="center"/>
    </xf>
    <xf numFmtId="0" fontId="3" fillId="40" borderId="15" xfId="0" applyFont="1" applyFill="1" applyBorder="1" applyAlignment="1">
      <alignment horizontal="center"/>
    </xf>
    <xf numFmtId="0" fontId="51" fillId="40" borderId="4" xfId="0" applyFont="1" applyFill="1" applyBorder="1" applyAlignment="1">
      <alignment horizontal="center"/>
    </xf>
    <xf numFmtId="0" fontId="54" fillId="40" borderId="4" xfId="0" applyFont="1" applyFill="1" applyBorder="1" applyAlignment="1">
      <alignment horizontal="center"/>
    </xf>
    <xf numFmtId="0" fontId="56" fillId="0" borderId="1" xfId="0" applyFont="1" applyBorder="1" applyAlignment="1">
      <alignment horizontal="left"/>
    </xf>
    <xf numFmtId="0" fontId="56" fillId="0" borderId="4" xfId="0" applyFont="1" applyBorder="1" applyAlignment="1">
      <alignment horizontal="left"/>
    </xf>
    <xf numFmtId="0" fontId="3" fillId="40" borderId="1" xfId="0" applyFont="1" applyFill="1" applyBorder="1" applyAlignment="1">
      <alignment horizontal="left"/>
    </xf>
    <xf numFmtId="0" fontId="48" fillId="0" borderId="4" xfId="0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57" fillId="0" borderId="1" xfId="0" applyFont="1" applyBorder="1" applyAlignment="1">
      <alignment horizontal="center" vertical="center"/>
    </xf>
    <xf numFmtId="0" fontId="10" fillId="33" borderId="1" xfId="0" applyFont="1" applyFill="1" applyBorder="1" applyAlignment="1">
      <alignment horizontal="center"/>
    </xf>
    <xf numFmtId="0" fontId="27" fillId="33" borderId="1" xfId="0" applyFont="1" applyFill="1" applyBorder="1" applyAlignment="1">
      <alignment horizontal="center"/>
    </xf>
    <xf numFmtId="0" fontId="27" fillId="40" borderId="1" xfId="0" applyFont="1" applyFill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65" fontId="30" fillId="0" borderId="8" xfId="0" applyNumberFormat="1" applyFont="1" applyBorder="1" applyAlignment="1">
      <alignment horizontal="center"/>
    </xf>
    <xf numFmtId="0" fontId="0" fillId="40" borderId="1" xfId="0" applyFill="1" applyBorder="1" applyAlignment="1">
      <alignment horizontal="center"/>
    </xf>
    <xf numFmtId="1" fontId="0" fillId="40" borderId="2" xfId="0" applyNumberFormat="1" applyFill="1" applyBorder="1" applyAlignment="1">
      <alignment horizontal="center"/>
    </xf>
    <xf numFmtId="1" fontId="10" fillId="40" borderId="27" xfId="0" applyNumberFormat="1" applyFont="1" applyFill="1" applyBorder="1" applyAlignment="1">
      <alignment horizontal="center"/>
    </xf>
    <xf numFmtId="1" fontId="10" fillId="40" borderId="10" xfId="0" applyNumberFormat="1" applyFont="1" applyFill="1" applyBorder="1" applyAlignment="1">
      <alignment horizontal="center"/>
    </xf>
    <xf numFmtId="1" fontId="0" fillId="40" borderId="3" xfId="0" applyNumberFormat="1" applyFill="1" applyBorder="1" applyAlignment="1">
      <alignment horizontal="center"/>
    </xf>
    <xf numFmtId="1" fontId="25" fillId="40" borderId="2" xfId="0" applyNumberFormat="1" applyFont="1" applyFill="1" applyBorder="1" applyAlignment="1">
      <alignment horizontal="center"/>
    </xf>
    <xf numFmtId="165" fontId="49" fillId="40" borderId="10" xfId="0" applyNumberFormat="1" applyFont="1" applyFill="1" applyBorder="1" applyAlignment="1">
      <alignment horizontal="center"/>
    </xf>
    <xf numFmtId="165" fontId="1" fillId="41" borderId="1" xfId="1" applyNumberForma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40" borderId="27" xfId="0" applyFont="1" applyFill="1" applyBorder="1" applyAlignment="1">
      <alignment horizontal="center"/>
    </xf>
    <xf numFmtId="0" fontId="8" fillId="40" borderId="10" xfId="0" applyFon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4" fillId="0" borderId="12" xfId="0" applyFont="1" applyBorder="1" applyAlignment="1">
      <alignment horizontal="center"/>
    </xf>
    <xf numFmtId="1" fontId="53" fillId="0" borderId="0" xfId="0" applyNumberFormat="1" applyFont="1" applyAlignment="1">
      <alignment horizontal="center"/>
    </xf>
    <xf numFmtId="165" fontId="3" fillId="0" borderId="0" xfId="0" applyNumberFormat="1" applyFont="1"/>
    <xf numFmtId="165" fontId="0" fillId="0" borderId="12" xfId="0" applyNumberFormat="1" applyBorder="1" applyAlignment="1">
      <alignment horizontal="center"/>
    </xf>
    <xf numFmtId="0" fontId="4" fillId="40" borderId="1" xfId="0" applyFont="1" applyFill="1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 applyAlignment="1">
      <alignment horizontal="center"/>
    </xf>
    <xf numFmtId="0" fontId="56" fillId="0" borderId="21" xfId="0" applyFont="1" applyBorder="1" applyAlignment="1">
      <alignment horizontal="left"/>
    </xf>
    <xf numFmtId="0" fontId="3" fillId="0" borderId="21" xfId="0" applyFont="1" applyBorder="1"/>
    <xf numFmtId="0" fontId="31" fillId="40" borderId="21" xfId="0" applyFont="1" applyFill="1" applyBorder="1" applyAlignment="1">
      <alignment horizontal="center"/>
    </xf>
    <xf numFmtId="0" fontId="51" fillId="40" borderId="21" xfId="0" applyFont="1" applyFill="1" applyBorder="1" applyAlignment="1">
      <alignment horizontal="center"/>
    </xf>
    <xf numFmtId="0" fontId="54" fillId="40" borderId="21" xfId="0" applyFont="1" applyFill="1" applyBorder="1" applyAlignment="1">
      <alignment horizontal="center"/>
    </xf>
    <xf numFmtId="0" fontId="33" fillId="40" borderId="21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5" fontId="10" fillId="28" borderId="20" xfId="0" applyNumberFormat="1" applyFont="1" applyFill="1" applyBorder="1" applyAlignment="1">
      <alignment horizontal="center"/>
    </xf>
    <xf numFmtId="165" fontId="10" fillId="30" borderId="20" xfId="0" applyNumberFormat="1" applyFont="1" applyFill="1" applyBorder="1" applyAlignment="1">
      <alignment horizontal="center"/>
    </xf>
    <xf numFmtId="165" fontId="35" fillId="0" borderId="20" xfId="0" applyNumberFormat="1" applyFont="1" applyBorder="1" applyAlignment="1">
      <alignment horizontal="center"/>
    </xf>
    <xf numFmtId="165" fontId="15" fillId="36" borderId="20" xfId="0" applyNumberFormat="1" applyFont="1" applyFill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24" fillId="0" borderId="20" xfId="4" applyNumberFormat="1" applyBorder="1" applyAlignment="1">
      <alignment horizontal="center"/>
    </xf>
    <xf numFmtId="165" fontId="30" fillId="0" borderId="24" xfId="0" applyNumberFormat="1" applyFont="1" applyBorder="1" applyAlignment="1">
      <alignment horizontal="center"/>
    </xf>
    <xf numFmtId="165" fontId="30" fillId="0" borderId="20" xfId="0" applyNumberFormat="1" applyFont="1" applyBorder="1" applyAlignment="1">
      <alignment horizontal="center"/>
    </xf>
    <xf numFmtId="0" fontId="48" fillId="0" borderId="20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6" fillId="0" borderId="17" xfId="0" applyFont="1" applyBorder="1" applyAlignment="1">
      <alignment horizontal="left"/>
    </xf>
    <xf numFmtId="0" fontId="26" fillId="0" borderId="17" xfId="0" applyFont="1" applyBorder="1" applyAlignment="1">
      <alignment horizontal="center"/>
    </xf>
    <xf numFmtId="0" fontId="3" fillId="0" borderId="17" xfId="0" applyFont="1" applyBorder="1"/>
    <xf numFmtId="0" fontId="30" fillId="0" borderId="17" xfId="0" applyFont="1" applyBorder="1" applyAlignment="1">
      <alignment horizontal="center"/>
    </xf>
    <xf numFmtId="0" fontId="31" fillId="40" borderId="17" xfId="0" applyFont="1" applyFill="1" applyBorder="1" applyAlignment="1">
      <alignment horizontal="center"/>
    </xf>
    <xf numFmtId="0" fontId="51" fillId="40" borderId="17" xfId="0" applyFont="1" applyFill="1" applyBorder="1" applyAlignment="1">
      <alignment horizontal="center"/>
    </xf>
    <xf numFmtId="0" fontId="54" fillId="40" borderId="17" xfId="0" applyFont="1" applyFill="1" applyBorder="1" applyAlignment="1">
      <alignment horizontal="center"/>
    </xf>
    <xf numFmtId="0" fontId="33" fillId="40" borderId="17" xfId="0" applyFont="1" applyFill="1" applyBorder="1" applyAlignment="1">
      <alignment horizontal="center"/>
    </xf>
    <xf numFmtId="0" fontId="3" fillId="40" borderId="17" xfId="0" applyFont="1" applyFill="1" applyBorder="1" applyAlignment="1">
      <alignment horizontal="center"/>
    </xf>
    <xf numFmtId="1" fontId="8" fillId="40" borderId="1" xfId="0" applyNumberFormat="1" applyFont="1" applyFill="1" applyBorder="1" applyAlignment="1">
      <alignment horizontal="center"/>
    </xf>
    <xf numFmtId="0" fontId="0" fillId="40" borderId="2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1" fillId="40" borderId="1" xfId="0" applyFont="1" applyFill="1" applyBorder="1"/>
    <xf numFmtId="0" fontId="31" fillId="40" borderId="4" xfId="0" applyFont="1" applyFill="1" applyBorder="1"/>
    <xf numFmtId="0" fontId="31" fillId="32" borderId="1" xfId="0" applyFont="1" applyFill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1" fillId="32" borderId="4" xfId="0" applyFont="1" applyFill="1" applyBorder="1" applyAlignment="1">
      <alignment horizontal="center"/>
    </xf>
    <xf numFmtId="0" fontId="10" fillId="30" borderId="0" xfId="0" applyFont="1" applyFill="1" applyAlignment="1">
      <alignment horizontal="center"/>
    </xf>
    <xf numFmtId="0" fontId="3" fillId="40" borderId="4" xfId="0" applyFont="1" applyFill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1" fillId="43" borderId="1" xfId="0" applyFont="1" applyFill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31" fillId="0" borderId="4" xfId="0" applyFont="1" applyBorder="1" applyAlignment="1">
      <alignment horizontal="left"/>
    </xf>
    <xf numFmtId="0" fontId="35" fillId="0" borderId="1" xfId="0" applyFont="1" applyBorder="1" applyAlignment="1">
      <alignment horizontal="left"/>
    </xf>
    <xf numFmtId="0" fontId="0" fillId="40" borderId="1" xfId="0" applyFill="1" applyBorder="1" applyAlignment="1">
      <alignment horizontal="left"/>
    </xf>
    <xf numFmtId="0" fontId="31" fillId="40" borderId="1" xfId="0" applyFont="1" applyFill="1" applyBorder="1" applyAlignment="1">
      <alignment horizontal="left"/>
    </xf>
    <xf numFmtId="0" fontId="31" fillId="43" borderId="4" xfId="0" applyFont="1" applyFill="1" applyBorder="1" applyAlignment="1">
      <alignment horizontal="center"/>
    </xf>
    <xf numFmtId="0" fontId="0" fillId="40" borderId="4" xfId="0" applyFill="1" applyBorder="1" applyAlignment="1">
      <alignment horizontal="left"/>
    </xf>
    <xf numFmtId="0" fontId="0" fillId="40" borderId="4" xfId="0" applyFill="1" applyBorder="1" applyAlignment="1">
      <alignment horizontal="center"/>
    </xf>
    <xf numFmtId="0" fontId="61" fillId="40" borderId="1" xfId="0" applyFont="1" applyFill="1" applyBorder="1" applyAlignment="1">
      <alignment horizontal="center"/>
    </xf>
    <xf numFmtId="0" fontId="8" fillId="31" borderId="3" xfId="0" applyFont="1" applyFill="1" applyBorder="1" applyAlignment="1">
      <alignment horizontal="center" vertical="center"/>
    </xf>
    <xf numFmtId="0" fontId="27" fillId="45" borderId="1" xfId="0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8" fillId="31" borderId="3" xfId="0" applyFont="1" applyFill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1" fillId="46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62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4" fillId="31" borderId="0" xfId="0" applyFont="1" applyFill="1" applyAlignment="1">
      <alignment horizontal="center"/>
    </xf>
    <xf numFmtId="0" fontId="49" fillId="0" borderId="1" xfId="0" applyFont="1" applyBorder="1"/>
    <xf numFmtId="0" fontId="31" fillId="46" borderId="4" xfId="0" applyFont="1" applyFill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31" fillId="32" borderId="21" xfId="0" applyFont="1" applyFill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49" fontId="3" fillId="0" borderId="20" xfId="0" applyNumberFormat="1" applyFont="1" applyBorder="1" applyAlignment="1">
      <alignment horizontal="left"/>
    </xf>
    <xf numFmtId="0" fontId="0" fillId="0" borderId="20" xfId="0" applyBorder="1"/>
    <xf numFmtId="0" fontId="10" fillId="28" borderId="20" xfId="0" applyFont="1" applyFill="1" applyBorder="1" applyAlignment="1">
      <alignment horizontal="center"/>
    </xf>
    <xf numFmtId="0" fontId="10" fillId="29" borderId="20" xfId="0" applyFont="1" applyFill="1" applyBorder="1" applyAlignment="1">
      <alignment horizontal="center"/>
    </xf>
    <xf numFmtId="165" fontId="0" fillId="0" borderId="20" xfId="0" applyNumberFormat="1" applyBorder="1" applyAlignment="1">
      <alignment horizontal="center" wrapText="1"/>
    </xf>
    <xf numFmtId="165" fontId="35" fillId="0" borderId="20" xfId="0" applyNumberFormat="1" applyFont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0" fontId="0" fillId="0" borderId="20" xfId="0" applyBorder="1" applyAlignment="1">
      <alignment wrapText="1"/>
    </xf>
    <xf numFmtId="0" fontId="53" fillId="0" borderId="20" xfId="0" applyFont="1" applyBorder="1" applyAlignment="1">
      <alignment horizontal="center"/>
    </xf>
    <xf numFmtId="165" fontId="27" fillId="0" borderId="20" xfId="0" applyNumberFormat="1" applyFont="1" applyBorder="1" applyAlignment="1">
      <alignment horizontal="center"/>
    </xf>
    <xf numFmtId="0" fontId="27" fillId="0" borderId="20" xfId="0" applyFont="1" applyBorder="1" applyAlignment="1">
      <alignment horizontal="left"/>
    </xf>
    <xf numFmtId="0" fontId="4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61" fillId="40" borderId="21" xfId="0" applyFont="1" applyFill="1" applyBorder="1" applyAlignment="1">
      <alignment horizontal="center"/>
    </xf>
    <xf numFmtId="0" fontId="0" fillId="40" borderId="21" xfId="0" applyFill="1" applyBorder="1" applyAlignment="1">
      <alignment horizontal="center"/>
    </xf>
    <xf numFmtId="1" fontId="0" fillId="40" borderId="21" xfId="0" applyNumberFormat="1" applyFill="1" applyBorder="1" applyAlignment="1">
      <alignment horizontal="center"/>
    </xf>
    <xf numFmtId="1" fontId="8" fillId="40" borderId="21" xfId="0" applyNumberFormat="1" applyFont="1" applyFill="1" applyBorder="1" applyAlignment="1">
      <alignment horizontal="center"/>
    </xf>
    <xf numFmtId="1" fontId="8" fillId="40" borderId="20" xfId="0" applyNumberFormat="1" applyFont="1" applyFill="1" applyBorder="1" applyAlignment="1">
      <alignment horizontal="center"/>
    </xf>
    <xf numFmtId="0" fontId="61" fillId="0" borderId="20" xfId="0" applyFont="1" applyBorder="1" applyAlignment="1">
      <alignment horizontal="center"/>
    </xf>
    <xf numFmtId="0" fontId="60" fillId="0" borderId="20" xfId="0" applyFont="1" applyBorder="1" applyAlignment="1">
      <alignment horizontal="center"/>
    </xf>
    <xf numFmtId="1" fontId="45" fillId="0" borderId="20" xfId="0" applyNumberFormat="1" applyFont="1" applyBorder="1" applyAlignment="1">
      <alignment horizontal="center"/>
    </xf>
    <xf numFmtId="165" fontId="4" fillId="0" borderId="20" xfId="0" applyNumberFormat="1" applyFont="1" applyBorder="1" applyAlignment="1">
      <alignment horizontal="center"/>
    </xf>
    <xf numFmtId="0" fontId="49" fillId="0" borderId="20" xfId="0" applyFont="1" applyBorder="1"/>
    <xf numFmtId="0" fontId="12" fillId="0" borderId="20" xfId="0" applyFont="1" applyBorder="1" applyAlignment="1">
      <alignment horizontal="center"/>
    </xf>
    <xf numFmtId="165" fontId="48" fillId="0" borderId="20" xfId="0" applyNumberFormat="1" applyFont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165" fontId="3" fillId="0" borderId="20" xfId="0" applyNumberFormat="1" applyFont="1" applyBorder="1"/>
    <xf numFmtId="0" fontId="26" fillId="0" borderId="17" xfId="0" applyFont="1" applyBorder="1" applyAlignment="1">
      <alignment horizontal="left"/>
    </xf>
    <xf numFmtId="0" fontId="31" fillId="32" borderId="17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61" fillId="40" borderId="17" xfId="0" applyFont="1" applyFill="1" applyBorder="1" applyAlignment="1">
      <alignment horizontal="center"/>
    </xf>
    <xf numFmtId="0" fontId="0" fillId="40" borderId="17" xfId="0" applyFill="1" applyBorder="1" applyAlignment="1">
      <alignment horizontal="center"/>
    </xf>
    <xf numFmtId="1" fontId="0" fillId="40" borderId="17" xfId="0" applyNumberFormat="1" applyFill="1" applyBorder="1" applyAlignment="1">
      <alignment horizontal="center"/>
    </xf>
    <xf numFmtId="1" fontId="8" fillId="40" borderId="17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28" xfId="0" applyBorder="1"/>
    <xf numFmtId="0" fontId="47" fillId="0" borderId="0" xfId="0" applyFont="1"/>
    <xf numFmtId="0" fontId="0" fillId="0" borderId="3" xfId="0" applyBorder="1" applyAlignment="1">
      <alignment horizontal="center"/>
    </xf>
    <xf numFmtId="165" fontId="53" fillId="0" borderId="12" xfId="0" applyNumberFormat="1" applyFont="1" applyBorder="1" applyAlignment="1">
      <alignment horizontal="center"/>
    </xf>
    <xf numFmtId="0" fontId="31" fillId="7" borderId="1" xfId="0" applyFont="1" applyFill="1" applyBorder="1" applyAlignment="1">
      <alignment horizontal="center"/>
    </xf>
    <xf numFmtId="0" fontId="0" fillId="0" borderId="12" xfId="0" applyBorder="1"/>
    <xf numFmtId="0" fontId="0" fillId="0" borderId="4" xfId="0" applyBorder="1" applyAlignment="1">
      <alignment horizontal="left"/>
    </xf>
    <xf numFmtId="0" fontId="61" fillId="40" borderId="4" xfId="0" applyFont="1" applyFill="1" applyBorder="1" applyAlignment="1">
      <alignment horizontal="center"/>
    </xf>
    <xf numFmtId="1" fontId="0" fillId="40" borderId="4" xfId="0" applyNumberFormat="1" applyFill="1" applyBorder="1" applyAlignment="1">
      <alignment horizontal="center"/>
    </xf>
    <xf numFmtId="0" fontId="0" fillId="0" borderId="17" xfId="0" applyBorder="1" applyAlignment="1">
      <alignment horizontal="left"/>
    </xf>
    <xf numFmtId="0" fontId="26" fillId="38" borderId="17" xfId="0" applyFont="1" applyFill="1" applyBorder="1" applyAlignment="1">
      <alignment horizontal="center"/>
    </xf>
    <xf numFmtId="0" fontId="31" fillId="0" borderId="17" xfId="0" applyFont="1" applyBorder="1"/>
    <xf numFmtId="0" fontId="31" fillId="7" borderId="17" xfId="0" applyFont="1" applyFill="1" applyBorder="1" applyAlignment="1">
      <alignment horizontal="left"/>
    </xf>
    <xf numFmtId="0" fontId="31" fillId="0" borderId="17" xfId="0" applyFont="1" applyBorder="1" applyAlignment="1">
      <alignment horizontal="center"/>
    </xf>
    <xf numFmtId="0" fontId="34" fillId="7" borderId="17" xfId="0" applyFont="1" applyFill="1" applyBorder="1" applyAlignment="1">
      <alignment horizontal="center"/>
    </xf>
    <xf numFmtId="1" fontId="8" fillId="7" borderId="17" xfId="0" applyNumberFormat="1" applyFont="1" applyFill="1" applyBorder="1" applyAlignment="1">
      <alignment horizontal="center"/>
    </xf>
    <xf numFmtId="0" fontId="31" fillId="7" borderId="1" xfId="0" applyFont="1" applyFill="1" applyBorder="1" applyAlignment="1">
      <alignment horizontal="left"/>
    </xf>
    <xf numFmtId="0" fontId="31" fillId="43" borderId="1" xfId="0" applyFont="1" applyFill="1" applyBorder="1" applyAlignment="1">
      <alignment horizontal="left"/>
    </xf>
    <xf numFmtId="0" fontId="8" fillId="0" borderId="0" xfId="0" applyFont="1"/>
    <xf numFmtId="0" fontId="33" fillId="7" borderId="1" xfId="0" applyFont="1" applyFill="1" applyBorder="1" applyAlignment="1">
      <alignment horizontal="left"/>
    </xf>
    <xf numFmtId="0" fontId="33" fillId="43" borderId="1" xfId="0" applyFont="1" applyFill="1" applyBorder="1" applyAlignment="1">
      <alignment horizontal="left"/>
    </xf>
    <xf numFmtId="0" fontId="31" fillId="47" borderId="1" xfId="0" applyFont="1" applyFill="1" applyBorder="1" applyAlignment="1">
      <alignment horizontal="left"/>
    </xf>
    <xf numFmtId="0" fontId="51" fillId="48" borderId="1" xfId="0" applyFont="1" applyFill="1" applyBorder="1" applyAlignment="1">
      <alignment horizontal="left"/>
    </xf>
    <xf numFmtId="0" fontId="51" fillId="49" borderId="1" xfId="0" applyFont="1" applyFill="1" applyBorder="1" applyAlignment="1">
      <alignment horizontal="left"/>
    </xf>
    <xf numFmtId="0" fontId="51" fillId="36" borderId="1" xfId="0" applyFont="1" applyFill="1" applyBorder="1" applyAlignment="1">
      <alignment horizontal="left"/>
    </xf>
    <xf numFmtId="0" fontId="0" fillId="0" borderId="21" xfId="0" applyBorder="1" applyAlignment="1">
      <alignment horizontal="left"/>
    </xf>
    <xf numFmtId="0" fontId="31" fillId="47" borderId="21" xfId="0" applyFont="1" applyFill="1" applyBorder="1" applyAlignment="1">
      <alignment horizontal="left"/>
    </xf>
    <xf numFmtId="0" fontId="51" fillId="49" borderId="21" xfId="0" applyFont="1" applyFill="1" applyBorder="1" applyAlignment="1">
      <alignment horizontal="left"/>
    </xf>
    <xf numFmtId="0" fontId="31" fillId="49" borderId="20" xfId="0" applyFont="1" applyFill="1" applyBorder="1"/>
    <xf numFmtId="0" fontId="9" fillId="0" borderId="20" xfId="0" applyFont="1" applyBorder="1" applyAlignment="1">
      <alignment horizontal="center"/>
    </xf>
    <xf numFmtId="0" fontId="41" fillId="0" borderId="20" xfId="0" applyFont="1" applyBorder="1" applyAlignment="1">
      <alignment horizontal="center"/>
    </xf>
    <xf numFmtId="0" fontId="37" fillId="0" borderId="20" xfId="0" applyFont="1" applyBorder="1" applyAlignment="1">
      <alignment horizontal="center"/>
    </xf>
    <xf numFmtId="0" fontId="44" fillId="0" borderId="20" xfId="0" applyFont="1" applyBorder="1" applyAlignment="1">
      <alignment horizontal="center"/>
    </xf>
    <xf numFmtId="0" fontId="47" fillId="0" borderId="20" xfId="0" applyFont="1" applyBorder="1" applyAlignment="1">
      <alignment horizontal="center"/>
    </xf>
    <xf numFmtId="0" fontId="48" fillId="0" borderId="20" xfId="0" applyFont="1" applyBorder="1" applyAlignment="1">
      <alignment horizontal="left"/>
    </xf>
    <xf numFmtId="0" fontId="27" fillId="0" borderId="20" xfId="0" applyFont="1" applyBorder="1" applyAlignment="1">
      <alignment vertical="center"/>
    </xf>
    <xf numFmtId="0" fontId="4" fillId="31" borderId="20" xfId="0" applyFont="1" applyFill="1" applyBorder="1" applyAlignment="1">
      <alignment horizontal="center"/>
    </xf>
    <xf numFmtId="0" fontId="34" fillId="7" borderId="21" xfId="0" applyFont="1" applyFill="1" applyBorder="1" applyAlignment="1">
      <alignment horizontal="center"/>
    </xf>
    <xf numFmtId="0" fontId="34" fillId="7" borderId="30" xfId="0" applyFont="1" applyFill="1" applyBorder="1" applyAlignment="1">
      <alignment horizontal="center"/>
    </xf>
    <xf numFmtId="1" fontId="8" fillId="7" borderId="30" xfId="0" applyNumberFormat="1" applyFont="1" applyFill="1" applyBorder="1" applyAlignment="1">
      <alignment horizontal="center"/>
    </xf>
    <xf numFmtId="0" fontId="49" fillId="0" borderId="31" xfId="0" applyFont="1" applyBorder="1"/>
    <xf numFmtId="0" fontId="31" fillId="42" borderId="1" xfId="0" applyFont="1" applyFill="1" applyBorder="1" applyAlignment="1">
      <alignment horizontal="left"/>
    </xf>
    <xf numFmtId="0" fontId="51" fillId="37" borderId="1" xfId="0" applyFont="1" applyFill="1" applyBorder="1" applyAlignment="1">
      <alignment horizontal="left"/>
    </xf>
    <xf numFmtId="0" fontId="51" fillId="50" borderId="1" xfId="0" applyFont="1" applyFill="1" applyBorder="1" applyAlignment="1">
      <alignment horizontal="left"/>
    </xf>
    <xf numFmtId="0" fontId="0" fillId="0" borderId="8" xfId="0" applyBorder="1"/>
    <xf numFmtId="0" fontId="3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5" fillId="0" borderId="4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26" fillId="33" borderId="21" xfId="0" applyFont="1" applyFill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" fillId="38" borderId="0" xfId="0" applyFont="1" applyFill="1" applyBorder="1" applyAlignment="1">
      <alignment horizontal="center"/>
    </xf>
    <xf numFmtId="0" fontId="31" fillId="40" borderId="14" xfId="0" applyFont="1" applyFill="1" applyBorder="1" applyAlignment="1">
      <alignment horizontal="center"/>
    </xf>
    <xf numFmtId="0" fontId="31" fillId="40" borderId="0" xfId="0" applyFont="1" applyFill="1" applyBorder="1" applyAlignment="1">
      <alignment horizontal="center"/>
    </xf>
    <xf numFmtId="0" fontId="31" fillId="40" borderId="17" xfId="0" applyFont="1" applyFill="1" applyBorder="1" applyAlignment="1">
      <alignment horizontal="left"/>
    </xf>
    <xf numFmtId="0" fontId="31" fillId="40" borderId="14" xfId="0" applyFont="1" applyFill="1" applyBorder="1" applyAlignment="1">
      <alignment horizontal="left"/>
    </xf>
    <xf numFmtId="0" fontId="31" fillId="40" borderId="21" xfId="0" applyFont="1" applyFill="1" applyBorder="1"/>
    <xf numFmtId="0" fontId="31" fillId="40" borderId="22" xfId="0" applyFont="1" applyFill="1" applyBorder="1" applyAlignment="1">
      <alignment horizontal="center"/>
    </xf>
    <xf numFmtId="0" fontId="31" fillId="47" borderId="4" xfId="0" applyFont="1" applyFill="1" applyBorder="1" applyAlignment="1">
      <alignment horizontal="left"/>
    </xf>
    <xf numFmtId="0" fontId="31" fillId="40" borderId="15" xfId="0" applyFont="1" applyFill="1" applyBorder="1" applyAlignment="1">
      <alignment horizontal="center"/>
    </xf>
    <xf numFmtId="0" fontId="51" fillId="48" borderId="4" xfId="0" applyFont="1" applyFill="1" applyBorder="1" applyAlignment="1">
      <alignment horizontal="left"/>
    </xf>
    <xf numFmtId="0" fontId="31" fillId="7" borderId="4" xfId="0" applyFont="1" applyFill="1" applyBorder="1" applyAlignment="1">
      <alignment horizontal="left"/>
    </xf>
    <xf numFmtId="0" fontId="33" fillId="7" borderId="4" xfId="0" applyFont="1" applyFill="1" applyBorder="1" applyAlignment="1">
      <alignment horizontal="left"/>
    </xf>
    <xf numFmtId="0" fontId="31" fillId="46" borderId="21" xfId="0" applyFont="1" applyFill="1" applyBorder="1" applyAlignment="1">
      <alignment horizontal="center"/>
    </xf>
    <xf numFmtId="0" fontId="31" fillId="46" borderId="17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40" borderId="15" xfId="0" applyFont="1" applyFill="1" applyBorder="1" applyAlignment="1">
      <alignment horizontal="center"/>
    </xf>
    <xf numFmtId="0" fontId="31" fillId="48" borderId="1" xfId="0" applyFont="1" applyFill="1" applyBorder="1"/>
    <xf numFmtId="0" fontId="31" fillId="7" borderId="0" xfId="0" applyFont="1" applyFill="1" applyBorder="1" applyAlignment="1">
      <alignment horizontal="left"/>
    </xf>
    <xf numFmtId="0" fontId="33" fillId="40" borderId="0" xfId="0" applyFont="1" applyFill="1" applyBorder="1" applyAlignment="1">
      <alignment horizontal="center"/>
    </xf>
    <xf numFmtId="0" fontId="0" fillId="40" borderId="3" xfId="0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40" borderId="0" xfId="0" applyFont="1" applyFill="1" applyBorder="1" applyAlignment="1">
      <alignment horizontal="left"/>
    </xf>
    <xf numFmtId="0" fontId="0" fillId="40" borderId="0" xfId="0" applyFill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" fillId="40" borderId="19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" fillId="40" borderId="0" xfId="0" applyFont="1" applyFill="1" applyBorder="1" applyAlignment="1">
      <alignment horizontal="center"/>
    </xf>
    <xf numFmtId="0" fontId="0" fillId="40" borderId="0" xfId="0" applyFill="1" applyBorder="1" applyAlignment="1">
      <alignment horizontal="center"/>
    </xf>
    <xf numFmtId="0" fontId="3" fillId="40" borderId="19" xfId="0" applyFont="1" applyFill="1" applyBorder="1" applyAlignment="1">
      <alignment horizontal="center"/>
    </xf>
    <xf numFmtId="0" fontId="0" fillId="40" borderId="19" xfId="0" applyFill="1" applyBorder="1" applyAlignment="1">
      <alignment horizontal="center"/>
    </xf>
    <xf numFmtId="0" fontId="27" fillId="40" borderId="4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7" borderId="0" xfId="0" applyFont="1" applyFill="1" applyBorder="1" applyAlignment="1">
      <alignment horizontal="center" vertical="center"/>
    </xf>
    <xf numFmtId="0" fontId="62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60" fillId="0" borderId="4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53" fillId="0" borderId="2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8" fillId="0" borderId="2" xfId="0" applyFont="1" applyBorder="1" applyAlignment="1">
      <alignment horizontal="center"/>
    </xf>
    <xf numFmtId="49" fontId="0" fillId="0" borderId="0" xfId="0" applyNumberForma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0" fillId="40" borderId="18" xfId="0" applyNumberFormat="1" applyFill="1" applyBorder="1" applyAlignment="1">
      <alignment horizontal="left"/>
    </xf>
    <xf numFmtId="49" fontId="0" fillId="40" borderId="4" xfId="0" applyNumberFormat="1" applyFill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49" fontId="0" fillId="0" borderId="20" xfId="0" applyNumberFormat="1" applyBorder="1" applyAlignment="1">
      <alignment horizontal="left"/>
    </xf>
    <xf numFmtId="49" fontId="0" fillId="0" borderId="21" xfId="0" applyNumberForma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10" fillId="28" borderId="0" xfId="0" applyFont="1" applyFill="1" applyBorder="1" applyAlignment="1">
      <alignment horizontal="center"/>
    </xf>
    <xf numFmtId="0" fontId="10" fillId="29" borderId="0" xfId="0" applyFont="1" applyFill="1" applyBorder="1" applyAlignment="1">
      <alignment horizontal="center"/>
    </xf>
    <xf numFmtId="165" fontId="10" fillId="28" borderId="8" xfId="0" applyNumberFormat="1" applyFont="1" applyFill="1" applyBorder="1" applyAlignment="1">
      <alignment horizontal="center"/>
    </xf>
    <xf numFmtId="165" fontId="10" fillId="28" borderId="18" xfId="0" applyNumberFormat="1" applyFont="1" applyFill="1" applyBorder="1" applyAlignment="1">
      <alignment horizontal="center"/>
    </xf>
    <xf numFmtId="165" fontId="10" fillId="28" borderId="0" xfId="0" applyNumberFormat="1" applyFont="1" applyFill="1" applyBorder="1" applyAlignment="1">
      <alignment horizontal="center"/>
    </xf>
    <xf numFmtId="165" fontId="10" fillId="29" borderId="0" xfId="0" applyNumberFormat="1" applyFont="1" applyFill="1" applyBorder="1" applyAlignment="1">
      <alignment horizontal="center"/>
    </xf>
    <xf numFmtId="165" fontId="10" fillId="30" borderId="19" xfId="0" applyNumberFormat="1" applyFont="1" applyFill="1" applyBorder="1" applyAlignment="1">
      <alignment horizontal="center"/>
    </xf>
    <xf numFmtId="165" fontId="10" fillId="30" borderId="0" xfId="0" applyNumberFormat="1" applyFont="1" applyFill="1" applyBorder="1" applyAlignment="1">
      <alignment horizontal="center"/>
    </xf>
    <xf numFmtId="165" fontId="0" fillId="0" borderId="0" xfId="0" applyNumberFormat="1" applyBorder="1" applyAlignment="1">
      <alignment horizontal="center" wrapText="1"/>
    </xf>
    <xf numFmtId="165" fontId="3" fillId="0" borderId="0" xfId="0" applyNumberFormat="1" applyFont="1" applyBorder="1" applyAlignment="1">
      <alignment horizontal="center"/>
    </xf>
    <xf numFmtId="165" fontId="34" fillId="0" borderId="0" xfId="0" applyNumberFormat="1" applyFont="1" applyBorder="1" applyAlignment="1">
      <alignment horizontal="center"/>
    </xf>
    <xf numFmtId="165" fontId="35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65" fontId="35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 wrapText="1"/>
    </xf>
    <xf numFmtId="0" fontId="35" fillId="0" borderId="0" xfId="0" applyFont="1" applyBorder="1" applyAlignment="1">
      <alignment horizontal="center"/>
    </xf>
    <xf numFmtId="0" fontId="27" fillId="0" borderId="12" xfId="0" applyFont="1" applyBorder="1" applyAlignment="1">
      <alignment horizontal="center" wrapText="1"/>
    </xf>
    <xf numFmtId="165" fontId="24" fillId="0" borderId="0" xfId="4" applyNumberFormat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36" fillId="0" borderId="12" xfId="0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65" fontId="36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36" fillId="0" borderId="2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3" fillId="0" borderId="12" xfId="0" applyFont="1" applyBorder="1"/>
    <xf numFmtId="165" fontId="15" fillId="36" borderId="0" xfId="0" applyNumberFormat="1" applyFont="1" applyFill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165" fontId="37" fillId="0" borderId="0" xfId="0" applyNumberFormat="1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4" fillId="0" borderId="12" xfId="4" applyBorder="1" applyAlignment="1">
      <alignment horizontal="center"/>
    </xf>
    <xf numFmtId="0" fontId="41" fillId="0" borderId="12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165" fontId="38" fillId="0" borderId="0" xfId="4" applyNumberFormat="1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165" fontId="46" fillId="0" borderId="0" xfId="4" applyNumberFormat="1" applyFont="1" applyBorder="1" applyAlignment="1">
      <alignment horizontal="center"/>
    </xf>
    <xf numFmtId="1" fontId="55" fillId="0" borderId="0" xfId="4" applyNumberFormat="1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165" fontId="27" fillId="0" borderId="8" xfId="0" applyNumberFormat="1" applyFon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165" fontId="27" fillId="0" borderId="24" xfId="0" applyNumberFormat="1" applyFont="1" applyBorder="1" applyAlignment="1">
      <alignment horizontal="center"/>
    </xf>
    <xf numFmtId="165" fontId="39" fillId="0" borderId="0" xfId="0" applyNumberFormat="1" applyFont="1" applyBorder="1" applyAlignment="1">
      <alignment horizontal="center"/>
    </xf>
    <xf numFmtId="165" fontId="43" fillId="0" borderId="20" xfId="4" applyNumberFormat="1" applyFont="1" applyBorder="1" applyAlignment="1">
      <alignment horizontal="center"/>
    </xf>
    <xf numFmtId="165" fontId="30" fillId="0" borderId="0" xfId="0" applyNumberFormat="1" applyFont="1" applyBorder="1" applyAlignment="1">
      <alignment horizontal="center"/>
    </xf>
    <xf numFmtId="49" fontId="30" fillId="0" borderId="0" xfId="0" applyNumberFormat="1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48" fillId="0" borderId="8" xfId="0" applyFont="1" applyBorder="1" applyAlignment="1">
      <alignment horizontal="center"/>
    </xf>
    <xf numFmtId="0" fontId="48" fillId="0" borderId="24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165" fontId="1" fillId="0" borderId="0" xfId="1" applyNumberFormat="1" applyBorder="1" applyAlignment="1">
      <alignment horizontal="center"/>
    </xf>
    <xf numFmtId="165" fontId="1" fillId="0" borderId="20" xfId="1" applyNumberFormat="1" applyBorder="1" applyAlignment="1">
      <alignment horizontal="center"/>
    </xf>
    <xf numFmtId="0" fontId="4" fillId="0" borderId="3" xfId="0" applyFont="1" applyBorder="1"/>
    <xf numFmtId="0" fontId="4" fillId="31" borderId="0" xfId="0" applyFont="1" applyFill="1" applyBorder="1" applyAlignment="1">
      <alignment horizontal="center" vertical="center"/>
    </xf>
    <xf numFmtId="0" fontId="8" fillId="31" borderId="0" xfId="0" applyFont="1" applyFill="1" applyBorder="1" applyAlignment="1">
      <alignment horizontal="center"/>
    </xf>
    <xf numFmtId="0" fontId="4" fillId="31" borderId="0" xfId="0" applyFont="1" applyFill="1" applyBorder="1" applyAlignment="1">
      <alignment horizontal="center"/>
    </xf>
    <xf numFmtId="0" fontId="4" fillId="34" borderId="3" xfId="0" applyFont="1" applyFill="1" applyBorder="1" applyAlignment="1">
      <alignment horizontal="center"/>
    </xf>
    <xf numFmtId="0" fontId="4" fillId="0" borderId="19" xfId="0" applyFont="1" applyBorder="1"/>
    <xf numFmtId="0" fontId="4" fillId="0" borderId="22" xfId="0" applyFont="1" applyBorder="1"/>
    <xf numFmtId="0" fontId="34" fillId="7" borderId="1" xfId="0" applyFont="1" applyFill="1" applyBorder="1" applyAlignment="1">
      <alignment horizontal="center"/>
    </xf>
    <xf numFmtId="0" fontId="61" fillId="40" borderId="2" xfId="0" applyFont="1" applyFill="1" applyBorder="1" applyAlignment="1">
      <alignment horizontal="center"/>
    </xf>
    <xf numFmtId="0" fontId="61" fillId="40" borderId="0" xfId="0" applyFont="1" applyFill="1" applyBorder="1" applyAlignment="1">
      <alignment horizontal="center"/>
    </xf>
    <xf numFmtId="0" fontId="0" fillId="0" borderId="17" xfId="0" applyBorder="1"/>
    <xf numFmtId="0" fontId="34" fillId="7" borderId="4" xfId="0" applyFont="1" applyFill="1" applyBorder="1" applyAlignment="1">
      <alignment horizontal="center"/>
    </xf>
    <xf numFmtId="1" fontId="0" fillId="40" borderId="0" xfId="0" applyNumberFormat="1" applyFill="1" applyBorder="1" applyAlignment="1">
      <alignment horizontal="center"/>
    </xf>
    <xf numFmtId="1" fontId="0" fillId="40" borderId="19" xfId="0" applyNumberFormat="1" applyFill="1" applyBorder="1" applyAlignment="1">
      <alignment horizontal="center"/>
    </xf>
    <xf numFmtId="0" fontId="34" fillId="7" borderId="2" xfId="0" applyFont="1" applyFill="1" applyBorder="1" applyAlignment="1">
      <alignment horizontal="center"/>
    </xf>
    <xf numFmtId="0" fontId="0" fillId="40" borderId="15" xfId="0" applyFill="1" applyBorder="1" applyAlignment="1">
      <alignment horizontal="center"/>
    </xf>
    <xf numFmtId="0" fontId="34" fillId="7" borderId="15" xfId="0" applyFont="1" applyFill="1" applyBorder="1" applyAlignment="1">
      <alignment horizontal="center"/>
    </xf>
    <xf numFmtId="1" fontId="8" fillId="40" borderId="0" xfId="0" applyNumberFormat="1" applyFont="1" applyFill="1" applyBorder="1" applyAlignment="1">
      <alignment horizontal="center"/>
    </xf>
    <xf numFmtId="1" fontId="8" fillId="7" borderId="1" xfId="0" applyNumberFormat="1" applyFont="1" applyFill="1" applyBorder="1" applyAlignment="1">
      <alignment horizontal="center"/>
    </xf>
    <xf numFmtId="1" fontId="8" fillId="7" borderId="27" xfId="0" applyNumberFormat="1" applyFont="1" applyFill="1" applyBorder="1" applyAlignment="1">
      <alignment horizontal="center"/>
    </xf>
    <xf numFmtId="1" fontId="8" fillId="40" borderId="28" xfId="0" applyNumberFormat="1" applyFont="1" applyFill="1" applyBorder="1" applyAlignment="1">
      <alignment horizontal="center"/>
    </xf>
    <xf numFmtId="1" fontId="8" fillId="40" borderId="27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8" fillId="40" borderId="26" xfId="0" applyNumberFormat="1" applyFont="1" applyFill="1" applyBorder="1" applyAlignment="1">
      <alignment horizontal="center"/>
    </xf>
    <xf numFmtId="0" fontId="4" fillId="40" borderId="0" xfId="0" applyFont="1" applyFill="1" applyBorder="1" applyAlignment="1">
      <alignment horizontal="center"/>
    </xf>
    <xf numFmtId="1" fontId="10" fillId="40" borderId="29" xfId="0" applyNumberFormat="1" applyFont="1" applyFill="1" applyBorder="1" applyAlignment="1">
      <alignment horizontal="center"/>
    </xf>
    <xf numFmtId="0" fontId="4" fillId="0" borderId="0" xfId="0" applyFont="1" applyBorder="1"/>
    <xf numFmtId="1" fontId="8" fillId="7" borderId="26" xfId="0" applyNumberFormat="1" applyFont="1" applyFill="1" applyBorder="1" applyAlignment="1">
      <alignment horizontal="center"/>
    </xf>
    <xf numFmtId="1" fontId="8" fillId="40" borderId="10" xfId="0" applyNumberFormat="1" applyFont="1" applyFill="1" applyBorder="1" applyAlignment="1">
      <alignment horizontal="center"/>
    </xf>
    <xf numFmtId="1" fontId="8" fillId="40" borderId="9" xfId="0" applyNumberFormat="1" applyFont="1" applyFill="1" applyBorder="1" applyAlignment="1">
      <alignment horizontal="center"/>
    </xf>
    <xf numFmtId="1" fontId="10" fillId="40" borderId="19" xfId="0" applyNumberFormat="1" applyFont="1" applyFill="1" applyBorder="1" applyAlignment="1">
      <alignment horizontal="center"/>
    </xf>
    <xf numFmtId="0" fontId="61" fillId="0" borderId="3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0" fillId="0" borderId="1" xfId="0" applyFont="1" applyBorder="1" applyAlignment="1">
      <alignment horizontal="center"/>
    </xf>
    <xf numFmtId="1" fontId="4" fillId="40" borderId="0" xfId="0" applyNumberFormat="1" applyFont="1" applyFill="1" applyBorder="1" applyAlignment="1">
      <alignment horizontal="center"/>
    </xf>
    <xf numFmtId="1" fontId="45" fillId="0" borderId="1" xfId="0" applyNumberFormat="1" applyFont="1" applyBorder="1" applyAlignment="1">
      <alignment horizontal="center"/>
    </xf>
    <xf numFmtId="1" fontId="4" fillId="40" borderId="19" xfId="0" applyNumberFormat="1" applyFont="1" applyFill="1" applyBorder="1" applyAlignment="1">
      <alignment horizontal="center"/>
    </xf>
    <xf numFmtId="1" fontId="45" fillId="0" borderId="2" xfId="0" applyNumberFormat="1" applyFont="1" applyBorder="1" applyAlignment="1">
      <alignment horizontal="center"/>
    </xf>
    <xf numFmtId="1" fontId="45" fillId="0" borderId="15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" fontId="25" fillId="40" borderId="19" xfId="0" applyNumberFormat="1" applyFont="1" applyFill="1" applyBorder="1" applyAlignment="1">
      <alignment horizontal="center"/>
    </xf>
    <xf numFmtId="1" fontId="49" fillId="40" borderId="0" xfId="0" applyNumberFormat="1" applyFont="1" applyFill="1" applyBorder="1" applyAlignment="1">
      <alignment horizontal="center"/>
    </xf>
    <xf numFmtId="0" fontId="49" fillId="0" borderId="0" xfId="0" applyFont="1" applyBorder="1"/>
    <xf numFmtId="0" fontId="49" fillId="0" borderId="0" xfId="0" applyFont="1" applyBorder="1" applyAlignment="1">
      <alignment horizontal="center"/>
    </xf>
    <xf numFmtId="1" fontId="49" fillId="40" borderId="28" xfId="0" applyNumberFormat="1" applyFont="1" applyFill="1" applyBorder="1" applyAlignment="1">
      <alignment horizontal="center"/>
    </xf>
    <xf numFmtId="1" fontId="49" fillId="40" borderId="29" xfId="0" applyNumberFormat="1" applyFont="1" applyFill="1" applyBorder="1" applyAlignment="1">
      <alignment horizontal="center"/>
    </xf>
    <xf numFmtId="0" fontId="49" fillId="40" borderId="27" xfId="0" applyFont="1" applyFill="1" applyBorder="1" applyAlignment="1">
      <alignment horizontal="center"/>
    </xf>
    <xf numFmtId="165" fontId="49" fillId="40" borderId="0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3" fillId="0" borderId="10" xfId="0" applyFont="1" applyBorder="1"/>
    <xf numFmtId="0" fontId="12" fillId="0" borderId="9" xfId="0" applyFont="1" applyBorder="1" applyAlignment="1">
      <alignment horizontal="center"/>
    </xf>
    <xf numFmtId="0" fontId="49" fillId="40" borderId="10" xfId="0" applyFont="1" applyFill="1" applyBorder="1" applyAlignment="1">
      <alignment horizontal="center"/>
    </xf>
    <xf numFmtId="165" fontId="49" fillId="40" borderId="19" xfId="0" applyNumberFormat="1" applyFont="1" applyFill="1" applyBorder="1" applyAlignment="1">
      <alignment horizontal="center"/>
    </xf>
    <xf numFmtId="165" fontId="49" fillId="0" borderId="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left"/>
    </xf>
    <xf numFmtId="165" fontId="49" fillId="40" borderId="9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0" fontId="59" fillId="0" borderId="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5" fontId="48" fillId="0" borderId="0" xfId="0" applyNumberFormat="1" applyFont="1" applyBorder="1" applyAlignment="1">
      <alignment horizontal="center"/>
    </xf>
    <xf numFmtId="2" fontId="27" fillId="0" borderId="0" xfId="0" applyNumberFormat="1" applyFont="1" applyBorder="1" applyAlignment="1">
      <alignment horizontal="center"/>
    </xf>
    <xf numFmtId="0" fontId="27" fillId="0" borderId="0" xfId="0" applyFont="1" applyBorder="1"/>
    <xf numFmtId="2" fontId="45" fillId="0" borderId="0" xfId="0" applyNumberFormat="1" applyFont="1" applyBorder="1" applyAlignment="1">
      <alignment horizontal="center"/>
    </xf>
    <xf numFmtId="165" fontId="3" fillId="0" borderId="0" xfId="0" applyNumberFormat="1" applyFont="1" applyBorder="1"/>
    <xf numFmtId="0" fontId="10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21" borderId="0" xfId="0" applyFill="1" applyBorder="1"/>
    <xf numFmtId="0" fontId="27" fillId="21" borderId="2" xfId="0" applyFont="1" applyFill="1" applyBorder="1" applyAlignment="1">
      <alignment horizontal="center"/>
    </xf>
    <xf numFmtId="0" fontId="27" fillId="0" borderId="3" xfId="0" applyFont="1" applyBorder="1" applyAlignment="1">
      <alignment horizontal="center"/>
    </xf>
    <xf numFmtId="1" fontId="8" fillId="44" borderId="1" xfId="0" applyNumberFormat="1" applyFont="1" applyFill="1" applyBorder="1" applyAlignment="1">
      <alignment horizontal="center"/>
    </xf>
    <xf numFmtId="165" fontId="10" fillId="25" borderId="1" xfId="0" applyNumberFormat="1" applyFont="1" applyFill="1" applyBorder="1" applyAlignment="1">
      <alignment horizontal="center"/>
    </xf>
    <xf numFmtId="0" fontId="3" fillId="0" borderId="0" xfId="2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31" fillId="40" borderId="17" xfId="0" applyFont="1" applyFill="1" applyBorder="1"/>
    <xf numFmtId="0" fontId="31" fillId="43" borderId="4" xfId="0" applyFont="1" applyFill="1" applyBorder="1" applyAlignment="1">
      <alignment horizontal="left"/>
    </xf>
    <xf numFmtId="0" fontId="32" fillId="0" borderId="17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1" fillId="48" borderId="4" xfId="0" applyFont="1" applyFill="1" applyBorder="1"/>
    <xf numFmtId="0" fontId="31" fillId="7" borderId="15" xfId="0" applyFont="1" applyFill="1" applyBorder="1" applyAlignment="1">
      <alignment horizontal="left"/>
    </xf>
    <xf numFmtId="0" fontId="31" fillId="48" borderId="15" xfId="0" applyFont="1" applyFill="1" applyBorder="1"/>
    <xf numFmtId="0" fontId="51" fillId="40" borderId="3" xfId="0" applyFont="1" applyFill="1" applyBorder="1" applyAlignment="1">
      <alignment horizontal="center"/>
    </xf>
    <xf numFmtId="0" fontId="51" fillId="48" borderId="3" xfId="0" applyFont="1" applyFill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1" fillId="0" borderId="19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40" borderId="19" xfId="0" applyFill="1" applyBorder="1" applyAlignment="1">
      <alignment horizontal="left"/>
    </xf>
    <xf numFmtId="0" fontId="3" fillId="38" borderId="0" xfId="0" applyFont="1" applyFill="1" applyBorder="1" applyAlignment="1">
      <alignment horizontal="left"/>
    </xf>
    <xf numFmtId="0" fontId="51" fillId="40" borderId="19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65" fontId="45" fillId="0" borderId="0" xfId="0" applyNumberFormat="1" applyFont="1" applyBorder="1" applyAlignment="1">
      <alignment horizontal="center"/>
    </xf>
    <xf numFmtId="1" fontId="8" fillId="0" borderId="18" xfId="0" applyNumberFormat="1" applyFont="1" applyBorder="1" applyAlignment="1">
      <alignment horizontal="center"/>
    </xf>
    <xf numFmtId="0" fontId="0" fillId="0" borderId="18" xfId="0" applyBorder="1"/>
    <xf numFmtId="49" fontId="0" fillId="40" borderId="0" xfId="0" applyNumberFormat="1" applyFill="1" applyBorder="1" applyAlignment="1">
      <alignment horizontal="left"/>
    </xf>
    <xf numFmtId="49" fontId="3" fillId="40" borderId="0" xfId="0" applyNumberFormat="1" applyFont="1" applyFill="1" applyBorder="1" applyAlignment="1">
      <alignment horizontal="left"/>
    </xf>
    <xf numFmtId="0" fontId="35" fillId="0" borderId="20" xfId="0" applyFont="1" applyBorder="1" applyAlignment="1">
      <alignment horizontal="center"/>
    </xf>
    <xf numFmtId="165" fontId="53" fillId="0" borderId="0" xfId="0" applyNumberFormat="1" applyFont="1" applyBorder="1" applyAlignment="1">
      <alignment horizontal="center"/>
    </xf>
    <xf numFmtId="0" fontId="24" fillId="0" borderId="0" xfId="4" applyBorder="1" applyAlignment="1">
      <alignment horizontal="center"/>
    </xf>
    <xf numFmtId="165" fontId="43" fillId="0" borderId="0" xfId="4" applyNumberFormat="1" applyFont="1" applyBorder="1" applyAlignment="1">
      <alignment horizontal="center"/>
    </xf>
    <xf numFmtId="0" fontId="34" fillId="7" borderId="0" xfId="0" applyFont="1" applyFill="1" applyBorder="1" applyAlignment="1">
      <alignment horizontal="center"/>
    </xf>
    <xf numFmtId="0" fontId="61" fillId="40" borderId="19" xfId="0" applyFont="1" applyFill="1" applyBorder="1" applyAlignment="1">
      <alignment horizontal="center"/>
    </xf>
    <xf numFmtId="0" fontId="34" fillId="7" borderId="19" xfId="0" applyFont="1" applyFill="1" applyBorder="1" applyAlignment="1">
      <alignment horizontal="center"/>
    </xf>
    <xf numFmtId="0" fontId="3" fillId="0" borderId="19" xfId="0" applyFont="1" applyBorder="1"/>
    <xf numFmtId="1" fontId="8" fillId="40" borderId="29" xfId="0" applyNumberFormat="1" applyFont="1" applyFill="1" applyBorder="1" applyAlignment="1">
      <alignment horizontal="center"/>
    </xf>
    <xf numFmtId="1" fontId="8" fillId="7" borderId="28" xfId="0" applyNumberFormat="1" applyFont="1" applyFill="1" applyBorder="1" applyAlignment="1">
      <alignment horizontal="center"/>
    </xf>
    <xf numFmtId="1" fontId="8" fillId="7" borderId="29" xfId="0" applyNumberFormat="1" applyFont="1" applyFill="1" applyBorder="1" applyAlignment="1">
      <alignment horizontal="center"/>
    </xf>
    <xf numFmtId="1" fontId="8" fillId="40" borderId="19" xfId="0" applyNumberFormat="1" applyFont="1" applyFill="1" applyBorder="1" applyAlignment="1">
      <alignment horizontal="center"/>
    </xf>
    <xf numFmtId="0" fontId="4" fillId="38" borderId="0" xfId="0" applyFont="1" applyFill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19" xfId="0" applyFont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60" fillId="0" borderId="19" xfId="0" applyFont="1" applyBorder="1" applyAlignment="1">
      <alignment horizontal="center"/>
    </xf>
    <xf numFmtId="1" fontId="45" fillId="0" borderId="0" xfId="0" applyNumberFormat="1" applyFont="1" applyBorder="1" applyAlignment="1">
      <alignment horizontal="center"/>
    </xf>
    <xf numFmtId="1" fontId="45" fillId="0" borderId="19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19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9" fillId="0" borderId="29" xfId="0" applyFont="1" applyBorder="1"/>
    <xf numFmtId="0" fontId="2" fillId="0" borderId="27" xfId="0" applyFont="1" applyBorder="1" applyAlignment="1">
      <alignment horizontal="center"/>
    </xf>
    <xf numFmtId="0" fontId="49" fillId="0" borderId="19" xfId="0" applyFont="1" applyBorder="1"/>
    <xf numFmtId="0" fontId="12" fillId="0" borderId="19" xfId="0" applyFont="1" applyBorder="1" applyAlignment="1">
      <alignment horizontal="center"/>
    </xf>
    <xf numFmtId="0" fontId="49" fillId="38" borderId="0" xfId="0" applyFont="1" applyFill="1" applyBorder="1" applyAlignment="1">
      <alignment horizontal="center"/>
    </xf>
    <xf numFmtId="0" fontId="59" fillId="0" borderId="0" xfId="0" applyFont="1" applyBorder="1" applyAlignment="1">
      <alignment horizontal="center"/>
    </xf>
    <xf numFmtId="49" fontId="3" fillId="38" borderId="0" xfId="0" applyNumberFormat="1" applyFont="1" applyFill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27" fillId="21" borderId="0" xfId="0" applyFont="1" applyFill="1" applyBorder="1" applyAlignment="1">
      <alignment horizontal="center"/>
    </xf>
    <xf numFmtId="1" fontId="8" fillId="44" borderId="0" xfId="0" applyNumberFormat="1" applyFont="1" applyFill="1" applyBorder="1" applyAlignment="1">
      <alignment horizontal="center"/>
    </xf>
    <xf numFmtId="1" fontId="27" fillId="0" borderId="0" xfId="0" applyNumberFormat="1" applyFont="1" applyBorder="1" applyAlignment="1">
      <alignment horizontal="center"/>
    </xf>
    <xf numFmtId="165" fontId="10" fillId="25" borderId="0" xfId="0" applyNumberFormat="1" applyFont="1" applyFill="1" applyBorder="1" applyAlignment="1">
      <alignment horizontal="center"/>
    </xf>
    <xf numFmtId="0" fontId="31" fillId="40" borderId="21" xfId="0" applyFont="1" applyFill="1" applyBorder="1" applyAlignment="1">
      <alignment horizontal="left"/>
    </xf>
    <xf numFmtId="0" fontId="0" fillId="0" borderId="19" xfId="0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1" fontId="53" fillId="0" borderId="0" xfId="0" applyNumberFormat="1" applyFont="1" applyBorder="1" applyAlignment="1">
      <alignment horizontal="center"/>
    </xf>
    <xf numFmtId="165" fontId="45" fillId="0" borderId="18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2" fillId="40" borderId="4" xfId="0" applyFont="1" applyFill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/>
    </xf>
    <xf numFmtId="0" fontId="24" fillId="0" borderId="20" xfId="4" applyBorder="1" applyAlignment="1">
      <alignment horizontal="center"/>
    </xf>
    <xf numFmtId="165" fontId="52" fillId="0" borderId="20" xfId="4" applyNumberFormat="1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165" fontId="52" fillId="0" borderId="0" xfId="4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8" fillId="31" borderId="14" xfId="0" applyFont="1" applyFill="1" applyBorder="1" applyAlignment="1">
      <alignment horizontal="center"/>
    </xf>
    <xf numFmtId="1" fontId="48" fillId="40" borderId="27" xfId="0" applyNumberFormat="1" applyFont="1" applyFill="1" applyBorder="1" applyAlignment="1">
      <alignment horizontal="center"/>
    </xf>
    <xf numFmtId="0" fontId="30" fillId="38" borderId="0" xfId="0" applyFont="1" applyFill="1" applyBorder="1" applyAlignment="1">
      <alignment horizontal="center"/>
    </xf>
    <xf numFmtId="0" fontId="31" fillId="0" borderId="21" xfId="0" applyFont="1" applyBorder="1"/>
    <xf numFmtId="0" fontId="31" fillId="7" borderId="21" xfId="0" applyFont="1" applyFill="1" applyBorder="1" applyAlignment="1">
      <alignment horizontal="left"/>
    </xf>
    <xf numFmtId="0" fontId="27" fillId="0" borderId="0" xfId="0" applyFont="1" applyBorder="1" applyAlignment="1">
      <alignment vertical="center"/>
    </xf>
    <xf numFmtId="0" fontId="4" fillId="22" borderId="21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0" fillId="0" borderId="20" xfId="0" applyBorder="1" applyAlignment="1">
      <alignment horizontal="left"/>
    </xf>
    <xf numFmtId="2" fontId="9" fillId="0" borderId="20" xfId="0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49" fontId="15" fillId="0" borderId="0" xfId="0" applyNumberFormat="1" applyFont="1" applyBorder="1" applyAlignment="1">
      <alignment horizontal="center" vertical="center"/>
    </xf>
    <xf numFmtId="49" fontId="37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/>
    </xf>
    <xf numFmtId="0" fontId="8" fillId="0" borderId="18" xfId="0" applyFont="1" applyBorder="1"/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8" fillId="0" borderId="0" xfId="0" applyFont="1" applyBorder="1"/>
    <xf numFmtId="0" fontId="4" fillId="0" borderId="18" xfId="0" applyFont="1" applyBorder="1"/>
    <xf numFmtId="0" fontId="4" fillId="0" borderId="4" xfId="0" applyFont="1" applyFill="1" applyBorder="1" applyAlignment="1">
      <alignment horizontal="center"/>
    </xf>
    <xf numFmtId="0" fontId="31" fillId="49" borderId="1" xfId="0" applyFont="1" applyFill="1" applyBorder="1"/>
    <xf numFmtId="0" fontId="31" fillId="50" borderId="1" xfId="0" applyFont="1" applyFill="1" applyBorder="1"/>
    <xf numFmtId="0" fontId="31" fillId="37" borderId="1" xfId="0" applyFont="1" applyFill="1" applyBorder="1"/>
    <xf numFmtId="0" fontId="27" fillId="0" borderId="2" xfId="0" applyFont="1" applyBorder="1" applyAlignment="1">
      <alignment horizontal="center" vertical="center"/>
    </xf>
    <xf numFmtId="0" fontId="3" fillId="38" borderId="17" xfId="0" applyFont="1" applyFill="1" applyBorder="1" applyAlignment="1">
      <alignment horizontal="center"/>
    </xf>
    <xf numFmtId="0" fontId="4" fillId="38" borderId="17" xfId="0" applyFont="1" applyFill="1" applyBorder="1" applyAlignment="1">
      <alignment horizontal="center"/>
    </xf>
    <xf numFmtId="0" fontId="4" fillId="40" borderId="17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1" fillId="48" borderId="0" xfId="0" applyFont="1" applyFill="1" applyBorder="1"/>
    <xf numFmtId="0" fontId="31" fillId="49" borderId="0" xfId="0" applyFont="1" applyFill="1" applyBorder="1"/>
    <xf numFmtId="0" fontId="56" fillId="0" borderId="0" xfId="0" applyFont="1" applyBorder="1" applyAlignment="1">
      <alignment horizontal="center"/>
    </xf>
    <xf numFmtId="0" fontId="33" fillId="38" borderId="0" xfId="0" applyFont="1" applyFill="1" applyBorder="1" applyAlignment="1">
      <alignment horizontal="center"/>
    </xf>
    <xf numFmtId="0" fontId="51" fillId="49" borderId="3" xfId="0" applyFont="1" applyFill="1" applyBorder="1" applyAlignment="1">
      <alignment horizontal="left"/>
    </xf>
    <xf numFmtId="1" fontId="9" fillId="0" borderId="4" xfId="0" applyNumberFormat="1" applyFont="1" applyBorder="1" applyAlignment="1">
      <alignment horizontal="center"/>
    </xf>
    <xf numFmtId="49" fontId="3" fillId="40" borderId="4" xfId="0" applyNumberFormat="1" applyFont="1" applyFill="1" applyBorder="1" applyAlignment="1">
      <alignment horizontal="left"/>
    </xf>
    <xf numFmtId="1" fontId="8" fillId="7" borderId="0" xfId="0" applyNumberFormat="1" applyFont="1" applyFill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31" fillId="36" borderId="1" xfId="0" applyFont="1" applyFill="1" applyBorder="1"/>
    <xf numFmtId="0" fontId="4" fillId="0" borderId="1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10" fillId="22" borderId="1" xfId="0" applyFont="1" applyFill="1" applyBorder="1" applyAlignment="1">
      <alignment horizontal="center"/>
    </xf>
    <xf numFmtId="0" fontId="4" fillId="22" borderId="1" xfId="0" applyFont="1" applyFill="1" applyBorder="1" applyAlignment="1">
      <alignment horizontal="center"/>
    </xf>
    <xf numFmtId="0" fontId="0" fillId="22" borderId="1" xfId="0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10" fillId="22" borderId="1" xfId="0" applyFont="1" applyFill="1" applyBorder="1" applyAlignment="1">
      <alignment horizontal="center" vertical="center"/>
    </xf>
    <xf numFmtId="0" fontId="10" fillId="22" borderId="4" xfId="0" applyFont="1" applyFill="1" applyBorder="1" applyAlignment="1">
      <alignment horizontal="center" vertical="center"/>
    </xf>
    <xf numFmtId="0" fontId="4" fillId="22" borderId="4" xfId="0" applyFont="1" applyFill="1" applyBorder="1" applyAlignment="1">
      <alignment horizontal="center"/>
    </xf>
    <xf numFmtId="0" fontId="0" fillId="22" borderId="4" xfId="0" applyFill="1" applyBorder="1" applyAlignment="1">
      <alignment horizontal="center"/>
    </xf>
    <xf numFmtId="0" fontId="35" fillId="22" borderId="1" xfId="0" applyFont="1" applyFill="1" applyBorder="1" applyAlignment="1">
      <alignment horizontal="center"/>
    </xf>
    <xf numFmtId="0" fontId="0" fillId="22" borderId="1" xfId="0" applyFill="1" applyBorder="1" applyAlignment="1">
      <alignment horizontal="center" vertical="center"/>
    </xf>
    <xf numFmtId="0" fontId="4" fillId="0" borderId="17" xfId="0" applyFont="1" applyBorder="1"/>
    <xf numFmtId="49" fontId="3" fillId="8" borderId="1" xfId="0" applyNumberFormat="1" applyFont="1" applyFill="1" applyBorder="1" applyAlignment="1">
      <alignment horizontal="left"/>
    </xf>
    <xf numFmtId="49" fontId="27" fillId="8" borderId="1" xfId="0" applyNumberFormat="1" applyFont="1" applyFill="1" applyBorder="1" applyAlignment="1">
      <alignment horizontal="left" vertical="center"/>
    </xf>
    <xf numFmtId="49" fontId="27" fillId="8" borderId="1" xfId="0" applyNumberFormat="1" applyFont="1" applyFill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49" fontId="3" fillId="8" borderId="1" xfId="0" applyNumberFormat="1" applyFont="1" applyFill="1" applyBorder="1" applyAlignment="1">
      <alignment horizontal="left" vertical="center"/>
    </xf>
    <xf numFmtId="0" fontId="3" fillId="23" borderId="1" xfId="0" applyFont="1" applyFill="1" applyBorder="1" applyAlignment="1">
      <alignment horizontal="left"/>
    </xf>
    <xf numFmtId="49" fontId="27" fillId="23" borderId="1" xfId="0" applyNumberFormat="1" applyFont="1" applyFill="1" applyBorder="1" applyAlignment="1">
      <alignment horizontal="left"/>
    </xf>
    <xf numFmtId="49" fontId="3" fillId="23" borderId="1" xfId="0" applyNumberFormat="1" applyFont="1" applyFill="1" applyBorder="1" applyAlignment="1">
      <alignment horizontal="left"/>
    </xf>
    <xf numFmtId="49" fontId="3" fillId="23" borderId="1" xfId="0" applyNumberFormat="1" applyFont="1" applyFill="1" applyBorder="1" applyAlignment="1">
      <alignment horizontal="left" vertical="center"/>
    </xf>
    <xf numFmtId="0" fontId="27" fillId="23" borderId="1" xfId="0" applyFont="1" applyFill="1" applyBorder="1" applyAlignment="1">
      <alignment horizontal="left"/>
    </xf>
    <xf numFmtId="49" fontId="27" fillId="23" borderId="1" xfId="0" applyNumberFormat="1" applyFont="1" applyFill="1" applyBorder="1" applyAlignment="1">
      <alignment horizontal="left" vertical="center"/>
    </xf>
    <xf numFmtId="0" fontId="3" fillId="23" borderId="1" xfId="0" applyFont="1" applyFill="1" applyBorder="1" applyAlignment="1">
      <alignment horizontal="left" vertical="center"/>
    </xf>
    <xf numFmtId="0" fontId="3" fillId="38" borderId="0" xfId="0" applyFont="1" applyFill="1" applyBorder="1" applyAlignment="1">
      <alignment vertical="center"/>
    </xf>
    <xf numFmtId="0" fontId="27" fillId="25" borderId="0" xfId="0" applyFont="1" applyFill="1" applyBorder="1" applyAlignment="1">
      <alignment horizontal="center"/>
    </xf>
    <xf numFmtId="0" fontId="27" fillId="33" borderId="1" xfId="0" applyFont="1" applyFill="1" applyBorder="1" applyAlignment="1">
      <alignment horizontal="center" vertical="center"/>
    </xf>
    <xf numFmtId="0" fontId="27" fillId="33" borderId="1" xfId="0" applyFont="1" applyFill="1" applyBorder="1"/>
    <xf numFmtId="0" fontId="10" fillId="22" borderId="17" xfId="0" applyFont="1" applyFill="1" applyBorder="1" applyAlignment="1">
      <alignment horizontal="center" vertical="center"/>
    </xf>
    <xf numFmtId="0" fontId="4" fillId="22" borderId="17" xfId="0" applyFont="1" applyFill="1" applyBorder="1" applyAlignment="1">
      <alignment horizontal="center"/>
    </xf>
    <xf numFmtId="0" fontId="0" fillId="22" borderId="17" xfId="0" applyFill="1" applyBorder="1" applyAlignment="1">
      <alignment horizontal="center"/>
    </xf>
    <xf numFmtId="0" fontId="10" fillId="22" borderId="17" xfId="0" applyFont="1" applyFill="1" applyBorder="1" applyAlignment="1">
      <alignment horizontal="center"/>
    </xf>
    <xf numFmtId="0" fontId="3" fillId="22" borderId="17" xfId="0" applyFont="1" applyFill="1" applyBorder="1" applyAlignment="1">
      <alignment horizontal="center"/>
    </xf>
    <xf numFmtId="0" fontId="48" fillId="0" borderId="17" xfId="0" applyFont="1" applyBorder="1" applyAlignment="1">
      <alignment horizontal="center"/>
    </xf>
    <xf numFmtId="0" fontId="31" fillId="40" borderId="16" xfId="0" applyFont="1" applyFill="1" applyBorder="1" applyAlignment="1">
      <alignment horizontal="center"/>
    </xf>
    <xf numFmtId="0" fontId="27" fillId="0" borderId="17" xfId="2" applyFont="1" applyBorder="1" applyAlignment="1">
      <alignment horizontal="center"/>
    </xf>
    <xf numFmtId="49" fontId="27" fillId="23" borderId="17" xfId="0" applyNumberFormat="1" applyFont="1" applyFill="1" applyBorder="1" applyAlignment="1">
      <alignment horizontal="left"/>
    </xf>
    <xf numFmtId="1" fontId="27" fillId="0" borderId="17" xfId="0" applyNumberFormat="1" applyFont="1" applyBorder="1" applyAlignment="1">
      <alignment horizontal="center" vertical="center"/>
    </xf>
    <xf numFmtId="0" fontId="27" fillId="33" borderId="17" xfId="0" applyFont="1" applyFill="1" applyBorder="1" applyAlignment="1">
      <alignment horizontal="center"/>
    </xf>
    <xf numFmtId="0" fontId="27" fillId="0" borderId="17" xfId="0" applyFont="1" applyBorder="1" applyAlignment="1">
      <alignment horizontal="center"/>
    </xf>
    <xf numFmtId="165" fontId="27" fillId="0" borderId="17" xfId="0" applyNumberFormat="1" applyFont="1" applyBorder="1" applyAlignment="1">
      <alignment horizontal="center"/>
    </xf>
    <xf numFmtId="0" fontId="4" fillId="34" borderId="16" xfId="0" applyFont="1" applyFill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3" fillId="35" borderId="17" xfId="0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165" fontId="1" fillId="0" borderId="17" xfId="1" applyNumberFormat="1" applyBorder="1" applyAlignment="1">
      <alignment horizontal="center"/>
    </xf>
    <xf numFmtId="165" fontId="1" fillId="0" borderId="18" xfId="1" applyNumberFormat="1" applyBorder="1" applyAlignment="1">
      <alignment horizontal="center"/>
    </xf>
    <xf numFmtId="0" fontId="3" fillId="0" borderId="17" xfId="2" applyBorder="1" applyAlignment="1">
      <alignment horizontal="center"/>
    </xf>
    <xf numFmtId="49" fontId="27" fillId="8" borderId="17" xfId="0" applyNumberFormat="1" applyFont="1" applyFill="1" applyBorder="1" applyAlignment="1">
      <alignment horizontal="left" vertical="center"/>
    </xf>
    <xf numFmtId="0" fontId="27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7" fillId="33" borderId="17" xfId="0" applyFont="1" applyFill="1" applyBorder="1" applyAlignment="1">
      <alignment horizontal="center" vertical="center"/>
    </xf>
    <xf numFmtId="14" fontId="27" fillId="0" borderId="17" xfId="0" applyNumberFormat="1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4" fillId="31" borderId="16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65" fontId="0" fillId="0" borderId="17" xfId="0" applyNumberFormat="1" applyBorder="1" applyAlignment="1">
      <alignment horizontal="center"/>
    </xf>
    <xf numFmtId="0" fontId="10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0" fillId="0" borderId="24" xfId="0" applyBorder="1"/>
    <xf numFmtId="165" fontId="11" fillId="0" borderId="20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2" fontId="13" fillId="0" borderId="20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23" borderId="21" xfId="0" applyFont="1" applyFill="1" applyBorder="1" applyAlignment="1">
      <alignment horizontal="left"/>
    </xf>
    <xf numFmtId="0" fontId="27" fillId="0" borderId="21" xfId="0" applyFont="1" applyBorder="1" applyAlignment="1">
      <alignment horizontal="center"/>
    </xf>
    <xf numFmtId="0" fontId="27" fillId="33" borderId="21" xfId="0" applyFont="1" applyFill="1" applyBorder="1" applyAlignment="1">
      <alignment horizontal="center"/>
    </xf>
    <xf numFmtId="0" fontId="27" fillId="0" borderId="21" xfId="0" applyFont="1" applyBorder="1"/>
    <xf numFmtId="0" fontId="27" fillId="0" borderId="21" xfId="0" applyFont="1" applyBorder="1" applyAlignment="1">
      <alignment horizontal="center" vertical="center"/>
    </xf>
    <xf numFmtId="0" fontId="27" fillId="33" borderId="21" xfId="0" applyFont="1" applyFill="1" applyBorder="1"/>
    <xf numFmtId="0" fontId="4" fillId="31" borderId="22" xfId="0" applyFont="1" applyFill="1" applyBorder="1" applyAlignment="1">
      <alignment horizontal="center"/>
    </xf>
    <xf numFmtId="0" fontId="34" fillId="7" borderId="20" xfId="0" applyFont="1" applyFill="1" applyBorder="1" applyAlignment="1">
      <alignment horizontal="center"/>
    </xf>
    <xf numFmtId="1" fontId="8" fillId="7" borderId="31" xfId="0" applyNumberFormat="1" applyFont="1" applyFill="1" applyBorder="1" applyAlignment="1">
      <alignment horizontal="center"/>
    </xf>
    <xf numFmtId="0" fontId="49" fillId="0" borderId="32" xfId="0" applyFont="1" applyBorder="1"/>
    <xf numFmtId="0" fontId="12" fillId="0" borderId="22" xfId="0" applyFont="1" applyBorder="1" applyAlignment="1">
      <alignment horizontal="center"/>
    </xf>
    <xf numFmtId="49" fontId="3" fillId="0" borderId="24" xfId="0" applyNumberFormat="1" applyFont="1" applyBorder="1" applyAlignment="1">
      <alignment horizontal="left"/>
    </xf>
    <xf numFmtId="0" fontId="27" fillId="21" borderId="20" xfId="0" applyFont="1" applyFill="1" applyBorder="1" applyAlignment="1">
      <alignment horizontal="center"/>
    </xf>
    <xf numFmtId="2" fontId="27" fillId="0" borderId="21" xfId="0" applyNumberFormat="1" applyFon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8" fillId="44" borderId="20" xfId="0" applyNumberFormat="1" applyFont="1" applyFill="1" applyBorder="1" applyAlignment="1">
      <alignment horizontal="center"/>
    </xf>
    <xf numFmtId="1" fontId="27" fillId="0" borderId="20" xfId="0" applyNumberFormat="1" applyFont="1" applyBorder="1" applyAlignment="1">
      <alignment horizontal="center"/>
    </xf>
    <xf numFmtId="0" fontId="3" fillId="0" borderId="20" xfId="2" applyBorder="1" applyAlignment="1">
      <alignment horizontal="center"/>
    </xf>
    <xf numFmtId="0" fontId="10" fillId="22" borderId="21" xfId="0" applyFont="1" applyFill="1" applyBorder="1" applyAlignment="1">
      <alignment horizontal="center"/>
    </xf>
    <xf numFmtId="0" fontId="4" fillId="22" borderId="21" xfId="0" applyFont="1" applyFill="1" applyBorder="1" applyAlignment="1">
      <alignment horizontal="center"/>
    </xf>
    <xf numFmtId="0" fontId="0" fillId="22" borderId="21" xfId="0" applyFill="1" applyBorder="1" applyAlignment="1">
      <alignment horizontal="center"/>
    </xf>
    <xf numFmtId="0" fontId="3" fillId="22" borderId="21" xfId="0" applyFont="1" applyFill="1" applyBorder="1" applyAlignment="1">
      <alignment horizontal="center"/>
    </xf>
    <xf numFmtId="0" fontId="51" fillId="40" borderId="22" xfId="0" applyFont="1" applyFill="1" applyBorder="1" applyAlignment="1">
      <alignment horizontal="center"/>
    </xf>
    <xf numFmtId="0" fontId="31" fillId="0" borderId="20" xfId="0" applyFont="1" applyBorder="1" applyAlignment="1">
      <alignment horizontal="left"/>
    </xf>
    <xf numFmtId="0" fontId="51" fillId="40" borderId="20" xfId="0" applyFont="1" applyFill="1" applyBorder="1" applyAlignment="1">
      <alignment horizontal="center"/>
    </xf>
    <xf numFmtId="49" fontId="0" fillId="0" borderId="24" xfId="0" applyNumberFormat="1" applyBorder="1" applyAlignment="1">
      <alignment horizontal="left"/>
    </xf>
    <xf numFmtId="165" fontId="0" fillId="0" borderId="24" xfId="0" applyNumberFormat="1" applyBorder="1" applyAlignment="1">
      <alignment horizontal="center"/>
    </xf>
    <xf numFmtId="0" fontId="27" fillId="0" borderId="21" xfId="2" applyFont="1" applyBorder="1" applyAlignment="1">
      <alignment horizontal="center"/>
    </xf>
    <xf numFmtId="49" fontId="27" fillId="23" borderId="21" xfId="0" applyNumberFormat="1" applyFont="1" applyFill="1" applyBorder="1" applyAlignment="1">
      <alignment horizontal="left"/>
    </xf>
    <xf numFmtId="1" fontId="27" fillId="0" borderId="21" xfId="0" applyNumberFormat="1" applyFont="1" applyBorder="1" applyAlignment="1">
      <alignment horizontal="center" vertical="center"/>
    </xf>
    <xf numFmtId="165" fontId="27" fillId="0" borderId="21" xfId="0" applyNumberFormat="1" applyFont="1" applyBorder="1" applyAlignment="1">
      <alignment horizontal="center"/>
    </xf>
    <xf numFmtId="0" fontId="0" fillId="40" borderId="20" xfId="0" applyFill="1" applyBorder="1" applyAlignment="1">
      <alignment horizontal="center"/>
    </xf>
    <xf numFmtId="1" fontId="0" fillId="40" borderId="20" xfId="0" applyNumberFormat="1" applyFill="1" applyBorder="1" applyAlignment="1">
      <alignment horizontal="center"/>
    </xf>
    <xf numFmtId="1" fontId="8" fillId="40" borderId="31" xfId="0" applyNumberFormat="1" applyFont="1" applyFill="1" applyBorder="1" applyAlignment="1">
      <alignment horizontal="center"/>
    </xf>
    <xf numFmtId="0" fontId="0" fillId="21" borderId="20" xfId="0" applyFill="1" applyBorder="1"/>
    <xf numFmtId="0" fontId="3" fillId="35" borderId="21" xfId="0" applyFont="1" applyFill="1" applyBorder="1" applyAlignment="1">
      <alignment horizontal="center"/>
    </xf>
    <xf numFmtId="49" fontId="27" fillId="8" borderId="17" xfId="0" applyNumberFormat="1" applyFont="1" applyFill="1" applyBorder="1" applyAlignment="1">
      <alignment horizontal="left"/>
    </xf>
    <xf numFmtId="0" fontId="27" fillId="33" borderId="17" xfId="0" applyFont="1" applyFill="1" applyBorder="1"/>
    <xf numFmtId="14" fontId="27" fillId="0" borderId="17" xfId="0" applyNumberFormat="1" applyFont="1" applyBorder="1" applyAlignment="1">
      <alignment horizontal="center"/>
    </xf>
    <xf numFmtId="0" fontId="4" fillId="0" borderId="16" xfId="0" applyFont="1" applyBorder="1"/>
    <xf numFmtId="0" fontId="3" fillId="40" borderId="20" xfId="0" applyFont="1" applyFill="1" applyBorder="1" applyAlignment="1">
      <alignment horizontal="left"/>
    </xf>
    <xf numFmtId="0" fontId="3" fillId="40" borderId="20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3" fillId="0" borderId="24" xfId="0" applyFont="1" applyBorder="1"/>
    <xf numFmtId="0" fontId="3" fillId="0" borderId="21" xfId="2" applyBorder="1" applyAlignment="1">
      <alignment horizontal="center"/>
    </xf>
    <xf numFmtId="49" fontId="27" fillId="8" borderId="21" xfId="0" applyNumberFormat="1" applyFont="1" applyFill="1" applyBorder="1" applyAlignment="1">
      <alignment horizontal="left"/>
    </xf>
    <xf numFmtId="14" fontId="27" fillId="0" borderId="21" xfId="0" applyNumberFormat="1" applyFont="1" applyBorder="1" applyAlignment="1">
      <alignment horizontal="center" vertical="center"/>
    </xf>
    <xf numFmtId="14" fontId="27" fillId="0" borderId="21" xfId="0" applyNumberFormat="1" applyFont="1" applyBorder="1" applyAlignment="1">
      <alignment horizontal="center"/>
    </xf>
    <xf numFmtId="0" fontId="4" fillId="34" borderId="22" xfId="0" applyFont="1" applyFill="1" applyBorder="1" applyAlignment="1">
      <alignment horizontal="center"/>
    </xf>
    <xf numFmtId="0" fontId="3" fillId="40" borderId="31" xfId="0" applyFont="1" applyFill="1" applyBorder="1" applyAlignment="1">
      <alignment horizontal="center"/>
    </xf>
    <xf numFmtId="165" fontId="49" fillId="40" borderId="20" xfId="0" applyNumberFormat="1" applyFont="1" applyFill="1" applyBorder="1" applyAlignment="1">
      <alignment horizontal="center"/>
    </xf>
    <xf numFmtId="0" fontId="3" fillId="40" borderId="32" xfId="0" applyFont="1" applyFill="1" applyBorder="1" applyAlignment="1">
      <alignment horizontal="center"/>
    </xf>
    <xf numFmtId="0" fontId="12" fillId="0" borderId="22" xfId="0" applyFont="1" applyBorder="1" applyAlignment="1">
      <alignment horizontal="center" vertical="center"/>
    </xf>
    <xf numFmtId="49" fontId="0" fillId="40" borderId="24" xfId="0" applyNumberFormat="1" applyFill="1" applyBorder="1" applyAlignment="1">
      <alignment horizontal="left"/>
    </xf>
    <xf numFmtId="165" fontId="0" fillId="0" borderId="21" xfId="0" applyNumberForma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0" fillId="22" borderId="21" xfId="0" applyFont="1" applyFill="1" applyBorder="1" applyAlignment="1">
      <alignment horizontal="center" vertical="center"/>
    </xf>
    <xf numFmtId="0" fontId="31" fillId="0" borderId="21" xfId="0" applyFont="1" applyBorder="1" applyAlignment="1">
      <alignment horizontal="left"/>
    </xf>
    <xf numFmtId="0" fontId="51" fillId="37" borderId="21" xfId="0" applyFont="1" applyFill="1" applyBorder="1" applyAlignment="1">
      <alignment horizontal="left"/>
    </xf>
    <xf numFmtId="0" fontId="31" fillId="37" borderId="21" xfId="0" applyFont="1" applyFill="1" applyBorder="1"/>
    <xf numFmtId="0" fontId="51" fillId="37" borderId="22" xfId="0" applyFont="1" applyFill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3" fillId="8" borderId="21" xfId="0" applyFont="1" applyFill="1" applyBorder="1" applyAlignment="1">
      <alignment horizontal="left"/>
    </xf>
    <xf numFmtId="49" fontId="3" fillId="8" borderId="17" xfId="0" applyNumberFormat="1" applyFont="1" applyFill="1" applyBorder="1" applyAlignment="1">
      <alignment horizontal="left"/>
    </xf>
    <xf numFmtId="0" fontId="10" fillId="33" borderId="17" xfId="0" applyFont="1" applyFill="1" applyBorder="1" applyAlignment="1">
      <alignment horizontal="center"/>
    </xf>
    <xf numFmtId="0" fontId="27" fillId="0" borderId="17" xfId="0" applyFont="1" applyBorder="1"/>
    <xf numFmtId="0" fontId="3" fillId="0" borderId="16" xfId="0" applyFont="1" applyBorder="1"/>
    <xf numFmtId="0" fontId="31" fillId="49" borderId="23" xfId="0" applyFont="1" applyFill="1" applyBorder="1"/>
    <xf numFmtId="0" fontId="9" fillId="0" borderId="22" xfId="0" applyFont="1" applyBorder="1" applyAlignment="1">
      <alignment horizontal="center"/>
    </xf>
    <xf numFmtId="0" fontId="0" fillId="0" borderId="22" xfId="0" applyBorder="1"/>
    <xf numFmtId="49" fontId="3" fillId="23" borderId="17" xfId="0" applyNumberFormat="1" applyFont="1" applyFill="1" applyBorder="1" applyAlignment="1">
      <alignment horizontal="left"/>
    </xf>
    <xf numFmtId="0" fontId="0" fillId="40" borderId="20" xfId="0" applyFill="1" applyBorder="1" applyAlignment="1">
      <alignment horizontal="left"/>
    </xf>
    <xf numFmtId="0" fontId="4" fillId="0" borderId="22" xfId="0" applyFont="1" applyBorder="1" applyAlignment="1">
      <alignment horizontal="center"/>
    </xf>
    <xf numFmtId="165" fontId="53" fillId="0" borderId="25" xfId="0" applyNumberFormat="1" applyFon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49" fontId="3" fillId="23" borderId="21" xfId="0" applyNumberFormat="1" applyFont="1" applyFill="1" applyBorder="1" applyAlignment="1">
      <alignment horizontal="left"/>
    </xf>
    <xf numFmtId="0" fontId="61" fillId="40" borderId="20" xfId="0" applyFont="1" applyFill="1" applyBorder="1" applyAlignment="1">
      <alignment horizontal="center"/>
    </xf>
    <xf numFmtId="0" fontId="0" fillId="40" borderId="18" xfId="0" applyFill="1" applyBorder="1" applyAlignment="1">
      <alignment horizontal="center"/>
    </xf>
    <xf numFmtId="1" fontId="8" fillId="40" borderId="33" xfId="0" applyNumberFormat="1" applyFont="1" applyFill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60" fillId="0" borderId="17" xfId="0" applyFont="1" applyBorder="1" applyAlignment="1">
      <alignment horizontal="center"/>
    </xf>
    <xf numFmtId="1" fontId="45" fillId="0" borderId="17" xfId="0" applyNumberFormat="1" applyFont="1" applyBorder="1" applyAlignment="1">
      <alignment horizontal="center"/>
    </xf>
    <xf numFmtId="1" fontId="45" fillId="0" borderId="18" xfId="0" applyNumberFormat="1" applyFont="1" applyBorder="1" applyAlignment="1">
      <alignment horizontal="center"/>
    </xf>
    <xf numFmtId="0" fontId="49" fillId="0" borderId="33" xfId="0" applyFont="1" applyBorder="1"/>
    <xf numFmtId="165" fontId="34" fillId="36" borderId="20" xfId="0" applyNumberFormat="1" applyFont="1" applyFill="1" applyBorder="1" applyAlignment="1">
      <alignment horizontal="center"/>
    </xf>
    <xf numFmtId="0" fontId="37" fillId="0" borderId="20" xfId="0" applyFont="1" applyBorder="1"/>
    <xf numFmtId="165" fontId="1" fillId="0" borderId="21" xfId="1" applyNumberFormat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49" fontId="27" fillId="8" borderId="21" xfId="0" applyNumberFormat="1" applyFont="1" applyFill="1" applyBorder="1" applyAlignment="1">
      <alignment horizontal="left" vertical="center"/>
    </xf>
    <xf numFmtId="0" fontId="24" fillId="0" borderId="21" xfId="0" applyFont="1" applyBorder="1" applyAlignment="1">
      <alignment horizontal="center" vertical="center"/>
    </xf>
    <xf numFmtId="0" fontId="27" fillId="33" borderId="21" xfId="0" applyFont="1" applyFill="1" applyBorder="1" applyAlignment="1">
      <alignment horizontal="center" vertical="center"/>
    </xf>
    <xf numFmtId="0" fontId="27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4" fillId="31" borderId="22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9" fillId="0" borderId="34" xfId="0" applyFont="1" applyBorder="1" applyAlignment="1">
      <alignment horizontal="center"/>
    </xf>
    <xf numFmtId="0" fontId="49" fillId="0" borderId="32" xfId="0" applyFont="1" applyBorder="1" applyAlignment="1">
      <alignment horizontal="center"/>
    </xf>
    <xf numFmtId="165" fontId="49" fillId="0" borderId="32" xfId="0" applyNumberFormat="1" applyFont="1" applyBorder="1" applyAlignment="1">
      <alignment horizontal="center"/>
    </xf>
    <xf numFmtId="0" fontId="3" fillId="23" borderId="17" xfId="0" applyFont="1" applyFill="1" applyBorder="1" applyAlignment="1">
      <alignment horizontal="left" vertical="center"/>
    </xf>
    <xf numFmtId="0" fontId="4" fillId="0" borderId="33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27" fillId="0" borderId="25" xfId="0" applyFont="1" applyBorder="1" applyAlignment="1">
      <alignment horizontal="center" wrapText="1"/>
    </xf>
    <xf numFmtId="49" fontId="3" fillId="8" borderId="21" xfId="0" applyNumberFormat="1" applyFont="1" applyFill="1" applyBorder="1" applyAlignment="1">
      <alignment horizontal="left"/>
    </xf>
    <xf numFmtId="0" fontId="10" fillId="33" borderId="21" xfId="0" applyFont="1" applyFill="1" applyBorder="1" applyAlignment="1">
      <alignment horizontal="center"/>
    </xf>
    <xf numFmtId="0" fontId="0" fillId="40" borderId="23" xfId="0" applyFill="1" applyBorder="1" applyAlignment="1">
      <alignment horizontal="center"/>
    </xf>
    <xf numFmtId="1" fontId="8" fillId="40" borderId="34" xfId="0" applyNumberFormat="1" applyFont="1" applyFill="1" applyBorder="1" applyAlignment="1">
      <alignment horizontal="center"/>
    </xf>
    <xf numFmtId="1" fontId="8" fillId="40" borderId="32" xfId="0" applyNumberFormat="1" applyFont="1" applyFill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0" fillId="0" borderId="21" xfId="0" applyFont="1" applyBorder="1" applyAlignment="1">
      <alignment horizontal="center"/>
    </xf>
    <xf numFmtId="0" fontId="4" fillId="0" borderId="21" xfId="0" applyFont="1" applyBorder="1"/>
    <xf numFmtId="1" fontId="45" fillId="0" borderId="21" xfId="0" applyNumberFormat="1" applyFont="1" applyBorder="1" applyAlignment="1">
      <alignment horizontal="center"/>
    </xf>
    <xf numFmtId="1" fontId="45" fillId="0" borderId="23" xfId="0" applyNumberFormat="1" applyFont="1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0" fontId="49" fillId="0" borderId="34" xfId="0" applyFont="1" applyBorder="1"/>
    <xf numFmtId="0" fontId="12" fillId="0" borderId="32" xfId="0" applyFont="1" applyBorder="1" applyAlignment="1">
      <alignment horizontal="center"/>
    </xf>
    <xf numFmtId="49" fontId="3" fillId="0" borderId="32" xfId="0" applyNumberFormat="1" applyFont="1" applyBorder="1" applyAlignment="1">
      <alignment horizontal="left"/>
    </xf>
    <xf numFmtId="0" fontId="3" fillId="0" borderId="22" xfId="0" applyFont="1" applyBorder="1"/>
    <xf numFmtId="0" fontId="8" fillId="31" borderId="16" xfId="0" applyFont="1" applyFill="1" applyBorder="1" applyAlignment="1">
      <alignment horizontal="center"/>
    </xf>
    <xf numFmtId="0" fontId="24" fillId="0" borderId="20" xfId="0" applyFont="1" applyBorder="1" applyAlignment="1">
      <alignment horizontal="center"/>
    </xf>
    <xf numFmtId="165" fontId="24" fillId="0" borderId="20" xfId="0" applyNumberFormat="1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55" fillId="0" borderId="20" xfId="0" applyFont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3" fillId="40" borderId="18" xfId="0" applyFont="1" applyFill="1" applyBorder="1" applyAlignment="1">
      <alignment horizontal="center"/>
    </xf>
    <xf numFmtId="0" fontId="31" fillId="42" borderId="21" xfId="0" applyFont="1" applyFill="1" applyBorder="1" applyAlignment="1">
      <alignment horizontal="left"/>
    </xf>
    <xf numFmtId="0" fontId="51" fillId="50" borderId="21" xfId="0" applyFont="1" applyFill="1" applyBorder="1" applyAlignment="1">
      <alignment horizontal="left"/>
    </xf>
    <xf numFmtId="0" fontId="31" fillId="50" borderId="21" xfId="0" applyFont="1" applyFill="1" applyBorder="1"/>
    <xf numFmtId="0" fontId="34" fillId="7" borderId="23" xfId="0" applyFont="1" applyFill="1" applyBorder="1" applyAlignment="1">
      <alignment horizontal="center"/>
    </xf>
    <xf numFmtId="1" fontId="8" fillId="7" borderId="34" xfId="0" applyNumberFormat="1" applyFont="1" applyFill="1" applyBorder="1" applyAlignment="1">
      <alignment horizontal="center"/>
    </xf>
    <xf numFmtId="0" fontId="4" fillId="0" borderId="23" xfId="0" applyFont="1" applyBorder="1"/>
    <xf numFmtId="49" fontId="3" fillId="0" borderId="16" xfId="0" applyNumberFormat="1" applyFont="1" applyBorder="1" applyAlignment="1">
      <alignment horizontal="left"/>
    </xf>
    <xf numFmtId="165" fontId="10" fillId="25" borderId="20" xfId="0" applyNumberFormat="1" applyFont="1" applyFill="1" applyBorder="1" applyAlignment="1">
      <alignment horizontal="center"/>
    </xf>
    <xf numFmtId="0" fontId="3" fillId="0" borderId="23" xfId="0" applyFont="1" applyBorder="1"/>
    <xf numFmtId="0" fontId="4" fillId="0" borderId="34" xfId="0" applyFont="1" applyBorder="1"/>
    <xf numFmtId="0" fontId="47" fillId="0" borderId="22" xfId="0" applyFont="1" applyBorder="1"/>
    <xf numFmtId="0" fontId="62" fillId="0" borderId="17" xfId="0" applyFont="1" applyBorder="1" applyAlignment="1">
      <alignment horizontal="center"/>
    </xf>
    <xf numFmtId="0" fontId="31" fillId="49" borderId="21" xfId="0" applyFont="1" applyFill="1" applyBorder="1"/>
    <xf numFmtId="0" fontId="31" fillId="43" borderId="17" xfId="0" applyFont="1" applyFill="1" applyBorder="1" applyAlignment="1">
      <alignment horizontal="left"/>
    </xf>
    <xf numFmtId="0" fontId="3" fillId="23" borderId="17" xfId="0" applyFont="1" applyFill="1" applyBorder="1" applyAlignment="1">
      <alignment horizontal="left"/>
    </xf>
    <xf numFmtId="0" fontId="4" fillId="31" borderId="16" xfId="0" applyFont="1" applyFill="1" applyBorder="1" applyAlignment="1">
      <alignment horizontal="center"/>
    </xf>
    <xf numFmtId="0" fontId="34" fillId="7" borderId="18" xfId="0" applyFont="1" applyFill="1" applyBorder="1" applyAlignment="1">
      <alignment horizontal="center"/>
    </xf>
    <xf numFmtId="1" fontId="8" fillId="7" borderId="33" xfId="0" applyNumberFormat="1" applyFont="1" applyFill="1" applyBorder="1" applyAlignment="1">
      <alignment horizontal="center"/>
    </xf>
    <xf numFmtId="0" fontId="0" fillId="0" borderId="21" xfId="0" applyBorder="1"/>
    <xf numFmtId="0" fontId="31" fillId="43" borderId="17" xfId="0" applyFont="1" applyFill="1" applyBorder="1" applyAlignment="1">
      <alignment horizontal="center"/>
    </xf>
    <xf numFmtId="49" fontId="0" fillId="40" borderId="21" xfId="0" applyNumberFormat="1" applyFill="1" applyBorder="1" applyAlignment="1">
      <alignment horizontal="left"/>
    </xf>
    <xf numFmtId="165" fontId="55" fillId="0" borderId="20" xfId="4" applyNumberFormat="1" applyFont="1" applyBorder="1" applyAlignment="1">
      <alignment horizontal="center"/>
    </xf>
    <xf numFmtId="1" fontId="10" fillId="40" borderId="31" xfId="0" applyNumberFormat="1" applyFont="1" applyFill="1" applyBorder="1" applyAlignment="1">
      <alignment horizontal="center"/>
    </xf>
    <xf numFmtId="1" fontId="10" fillId="40" borderId="20" xfId="0" applyNumberFormat="1" applyFont="1" applyFill="1" applyBorder="1" applyAlignment="1">
      <alignment horizontal="center"/>
    </xf>
    <xf numFmtId="1" fontId="4" fillId="40" borderId="20" xfId="0" applyNumberFormat="1" applyFont="1" applyFill="1" applyBorder="1" applyAlignment="1">
      <alignment horizontal="center"/>
    </xf>
    <xf numFmtId="1" fontId="25" fillId="40" borderId="20" xfId="0" applyNumberFormat="1" applyFont="1" applyFill="1" applyBorder="1" applyAlignment="1">
      <alignment horizontal="center"/>
    </xf>
    <xf numFmtId="1" fontId="49" fillId="40" borderId="31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3" fillId="0" borderId="17" xfId="0" applyFont="1" applyBorder="1" applyAlignment="1">
      <alignment horizontal="left" vertical="center"/>
    </xf>
    <xf numFmtId="0" fontId="3" fillId="8" borderId="17" xfId="0" applyFont="1" applyFill="1" applyBorder="1" applyAlignment="1">
      <alignment horizontal="left" vertical="center"/>
    </xf>
    <xf numFmtId="1" fontId="8" fillId="7" borderId="21" xfId="0" applyNumberFormat="1" applyFont="1" applyFill="1" applyBorder="1" applyAlignment="1">
      <alignment horizontal="center"/>
    </xf>
    <xf numFmtId="49" fontId="0" fillId="0" borderId="17" xfId="0" applyNumberFormat="1" applyBorder="1" applyAlignment="1">
      <alignment horizontal="left"/>
    </xf>
    <xf numFmtId="0" fontId="31" fillId="7" borderId="17" xfId="0" applyFont="1" applyFill="1" applyBorder="1" applyAlignment="1">
      <alignment horizontal="center"/>
    </xf>
    <xf numFmtId="0" fontId="4" fillId="22" borderId="1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/>
    </xf>
    <xf numFmtId="0" fontId="27" fillId="40" borderId="24" xfId="0" applyFont="1" applyFill="1" applyBorder="1" applyAlignment="1">
      <alignment horizontal="center"/>
    </xf>
    <xf numFmtId="0" fontId="4" fillId="34" borderId="20" xfId="0" applyFont="1" applyFill="1" applyBorder="1" applyAlignment="1">
      <alignment horizontal="center"/>
    </xf>
    <xf numFmtId="0" fontId="0" fillId="40" borderId="30" xfId="0" applyFill="1" applyBorder="1" applyAlignment="1">
      <alignment horizontal="center"/>
    </xf>
    <xf numFmtId="1" fontId="0" fillId="40" borderId="30" xfId="0" applyNumberFormat="1" applyFill="1" applyBorder="1" applyAlignment="1">
      <alignment horizontal="center"/>
    </xf>
    <xf numFmtId="1" fontId="8" fillId="40" borderId="30" xfId="0" applyNumberFormat="1" applyFont="1" applyFill="1" applyBorder="1" applyAlignment="1">
      <alignment horizontal="center"/>
    </xf>
    <xf numFmtId="166" fontId="27" fillId="0" borderId="17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65" fontId="49" fillId="0" borderId="20" xfId="0" applyNumberFormat="1" applyFont="1" applyBorder="1" applyAlignment="1">
      <alignment horizontal="center"/>
    </xf>
    <xf numFmtId="0" fontId="31" fillId="40" borderId="20" xfId="0" applyFont="1" applyFill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8" fillId="31" borderId="20" xfId="0" applyFont="1" applyFill="1" applyBorder="1" applyAlignment="1">
      <alignment horizontal="center"/>
    </xf>
    <xf numFmtId="0" fontId="61" fillId="40" borderId="30" xfId="0" applyFont="1" applyFill="1" applyBorder="1" applyAlignment="1">
      <alignment horizontal="center"/>
    </xf>
    <xf numFmtId="0" fontId="33" fillId="40" borderId="20" xfId="0" applyFont="1" applyFill="1" applyBorder="1" applyAlignment="1">
      <alignment horizontal="center"/>
    </xf>
    <xf numFmtId="49" fontId="0" fillId="40" borderId="20" xfId="0" applyNumberFormat="1" applyFill="1" applyBorder="1" applyAlignment="1">
      <alignment horizontal="left"/>
    </xf>
    <xf numFmtId="0" fontId="48" fillId="39" borderId="20" xfId="0" applyFont="1" applyFill="1" applyBorder="1" applyAlignment="1">
      <alignment horizontal="center"/>
    </xf>
    <xf numFmtId="0" fontId="50" fillId="0" borderId="20" xfId="0" applyFont="1" applyBorder="1" applyAlignment="1">
      <alignment horizontal="center"/>
    </xf>
    <xf numFmtId="0" fontId="3" fillId="40" borderId="30" xfId="0" applyFont="1" applyFill="1" applyBorder="1" applyAlignment="1">
      <alignment horizontal="center"/>
    </xf>
    <xf numFmtId="0" fontId="8" fillId="40" borderId="30" xfId="0" applyFont="1" applyFill="1" applyBorder="1" applyAlignment="1">
      <alignment horizontal="center"/>
    </xf>
    <xf numFmtId="0" fontId="8" fillId="40" borderId="21" xfId="0" applyFont="1" applyFill="1" applyBorder="1" applyAlignment="1">
      <alignment horizontal="center"/>
    </xf>
    <xf numFmtId="0" fontId="26" fillId="38" borderId="17" xfId="0" applyFont="1" applyFill="1" applyBorder="1" applyAlignment="1">
      <alignment horizontal="left"/>
    </xf>
    <xf numFmtId="0" fontId="3" fillId="38" borderId="17" xfId="0" applyFont="1" applyFill="1" applyBorder="1"/>
    <xf numFmtId="0" fontId="30" fillId="38" borderId="17" xfId="0" applyFont="1" applyFill="1" applyBorder="1" applyAlignment="1">
      <alignment horizontal="center"/>
    </xf>
    <xf numFmtId="0" fontId="31" fillId="38" borderId="17" xfId="0" applyFont="1" applyFill="1" applyBorder="1" applyAlignment="1">
      <alignment horizontal="center"/>
    </xf>
    <xf numFmtId="0" fontId="51" fillId="38" borderId="17" xfId="0" applyFont="1" applyFill="1" applyBorder="1" applyAlignment="1">
      <alignment horizontal="center"/>
    </xf>
    <xf numFmtId="0" fontId="32" fillId="38" borderId="17" xfId="0" applyFont="1" applyFill="1" applyBorder="1" applyAlignment="1">
      <alignment horizontal="center"/>
    </xf>
    <xf numFmtId="49" fontId="3" fillId="8" borderId="17" xfId="0" applyNumberFormat="1" applyFont="1" applyFill="1" applyBorder="1" applyAlignment="1">
      <alignment horizontal="left" vertical="center"/>
    </xf>
    <xf numFmtId="0" fontId="27" fillId="0" borderId="18" xfId="0" applyFont="1" applyBorder="1" applyAlignment="1">
      <alignment horizontal="center" vertical="center"/>
    </xf>
    <xf numFmtId="49" fontId="27" fillId="0" borderId="17" xfId="0" applyNumberFormat="1" applyFont="1" applyBorder="1" applyAlignment="1">
      <alignment horizontal="center" vertical="center"/>
    </xf>
    <xf numFmtId="0" fontId="27" fillId="0" borderId="23" xfId="0" applyFont="1" applyBorder="1" applyAlignment="1">
      <alignment horizontal="center"/>
    </xf>
    <xf numFmtId="0" fontId="10" fillId="51" borderId="1" xfId="0" applyFont="1" applyFill="1" applyBorder="1" applyAlignment="1">
      <alignment horizontal="center" wrapText="1"/>
    </xf>
    <xf numFmtId="0" fontId="10" fillId="51" borderId="1" xfId="0" applyFont="1" applyFill="1" applyBorder="1" applyAlignment="1">
      <alignment horizontal="left" wrapText="1"/>
    </xf>
    <xf numFmtId="0" fontId="35" fillId="22" borderId="21" xfId="0" applyFont="1" applyFill="1" applyBorder="1" applyAlignment="1">
      <alignment horizontal="center"/>
    </xf>
    <xf numFmtId="0" fontId="31" fillId="43" borderId="21" xfId="0" applyFont="1" applyFill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165" fontId="34" fillId="36" borderId="0" xfId="0" applyNumberFormat="1" applyFont="1" applyFill="1" applyBorder="1" applyAlignment="1">
      <alignment horizontal="center"/>
    </xf>
    <xf numFmtId="165" fontId="24" fillId="0" borderId="0" xfId="0" applyNumberFormat="1" applyFont="1" applyBorder="1" applyAlignment="1">
      <alignment horizontal="center"/>
    </xf>
    <xf numFmtId="0" fontId="36" fillId="0" borderId="0" xfId="0" applyFont="1" applyBorder="1"/>
    <xf numFmtId="165" fontId="55" fillId="0" borderId="0" xfId="4" applyNumberFormat="1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37" fillId="0" borderId="0" xfId="0" applyFont="1" applyBorder="1"/>
    <xf numFmtId="0" fontId="50" fillId="0" borderId="0" xfId="0" applyFont="1" applyBorder="1" applyAlignment="1">
      <alignment horizontal="center"/>
    </xf>
    <xf numFmtId="0" fontId="48" fillId="0" borderId="0" xfId="0" applyFon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3" fillId="8" borderId="17" xfId="0" applyFont="1" applyFill="1" applyBorder="1" applyAlignment="1">
      <alignment horizontal="left"/>
    </xf>
    <xf numFmtId="165" fontId="55" fillId="0" borderId="0" xfId="0" applyNumberFormat="1" applyFont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left"/>
    </xf>
    <xf numFmtId="0" fontId="27" fillId="0" borderId="17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33" borderId="21" xfId="0" applyFont="1" applyFill="1" applyBorder="1"/>
    <xf numFmtId="0" fontId="3" fillId="33" borderId="17" xfId="0" applyFont="1" applyFill="1" applyBorder="1"/>
    <xf numFmtId="0" fontId="3" fillId="33" borderId="1" xfId="0" applyFont="1" applyFill="1" applyBorder="1"/>
    <xf numFmtId="0" fontId="3" fillId="33" borderId="17" xfId="0" applyFont="1" applyFill="1" applyBorder="1" applyAlignment="1">
      <alignment horizontal="left"/>
    </xf>
    <xf numFmtId="0" fontId="27" fillId="33" borderId="1" xfId="0" applyFont="1" applyFill="1" applyBorder="1" applyAlignment="1">
      <alignment horizontal="left"/>
    </xf>
    <xf numFmtId="0" fontId="27" fillId="33" borderId="21" xfId="0" applyFont="1" applyFill="1" applyBorder="1" applyAlignment="1">
      <alignment horizontal="left"/>
    </xf>
    <xf numFmtId="0" fontId="27" fillId="33" borderId="17" xfId="0" applyFont="1" applyFill="1" applyBorder="1" applyAlignment="1">
      <alignment horizontal="left"/>
    </xf>
    <xf numFmtId="0" fontId="3" fillId="33" borderId="1" xfId="0" applyFont="1" applyFill="1" applyBorder="1" applyAlignment="1">
      <alignment horizontal="left"/>
    </xf>
    <xf numFmtId="0" fontId="35" fillId="0" borderId="0" xfId="0" applyFont="1" applyBorder="1" applyAlignment="1">
      <alignment horizontal="center" wrapText="1"/>
    </xf>
    <xf numFmtId="165" fontId="3" fillId="33" borderId="1" xfId="0" applyNumberFormat="1" applyFont="1" applyFill="1" applyBorder="1"/>
    <xf numFmtId="165" fontId="3" fillId="33" borderId="21" xfId="0" applyNumberFormat="1" applyFont="1" applyFill="1" applyBorder="1"/>
    <xf numFmtId="165" fontId="3" fillId="33" borderId="17" xfId="0" applyNumberFormat="1" applyFont="1" applyFill="1" applyBorder="1"/>
    <xf numFmtId="0" fontId="0" fillId="30" borderId="0" xfId="0" applyFill="1" applyBorder="1"/>
    <xf numFmtId="165" fontId="34" fillId="0" borderId="0" xfId="0" applyNumberFormat="1" applyFont="1" applyBorder="1" applyAlignment="1">
      <alignment horizontal="center" wrapText="1"/>
    </xf>
    <xf numFmtId="0" fontId="36" fillId="0" borderId="0" xfId="0" applyFont="1" applyBorder="1" applyAlignment="1">
      <alignment wrapText="1"/>
    </xf>
    <xf numFmtId="0" fontId="27" fillId="45" borderId="0" xfId="0" applyFont="1" applyFill="1" applyBorder="1" applyAlignment="1">
      <alignment horizontal="left"/>
    </xf>
    <xf numFmtId="0" fontId="10" fillId="19" borderId="1" xfId="0" applyFont="1" applyFill="1" applyBorder="1" applyAlignment="1">
      <alignment horizontal="left" wrapText="1"/>
    </xf>
    <xf numFmtId="0" fontId="10" fillId="52" borderId="1" xfId="0" applyFont="1" applyFill="1" applyBorder="1" applyAlignment="1">
      <alignment horizontal="left" wrapText="1"/>
    </xf>
    <xf numFmtId="0" fontId="3" fillId="33" borderId="21" xfId="0" applyFont="1" applyFill="1" applyBorder="1" applyAlignment="1">
      <alignment horizontal="left"/>
    </xf>
    <xf numFmtId="0" fontId="3" fillId="38" borderId="0" xfId="0" applyFont="1" applyFill="1" applyBorder="1" applyAlignment="1">
      <alignment horizontal="center" vertical="center"/>
    </xf>
    <xf numFmtId="165" fontId="3" fillId="38" borderId="0" xfId="0" applyNumberFormat="1" applyFont="1" applyFill="1" applyBorder="1" applyAlignment="1">
      <alignment horizontal="center"/>
    </xf>
    <xf numFmtId="165" fontId="27" fillId="38" borderId="0" xfId="0" applyNumberFormat="1" applyFont="1" applyFill="1" applyBorder="1" applyAlignment="1">
      <alignment horizontal="center"/>
    </xf>
    <xf numFmtId="0" fontId="35" fillId="38" borderId="0" xfId="0" applyFont="1" applyFill="1" applyBorder="1" applyAlignment="1">
      <alignment horizontal="center"/>
    </xf>
    <xf numFmtId="0" fontId="0" fillId="38" borderId="0" xfId="0" applyFill="1" applyBorder="1" applyAlignment="1">
      <alignment horizontal="center"/>
    </xf>
    <xf numFmtId="0" fontId="40" fillId="38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65" fontId="8" fillId="28" borderId="0" xfId="0" applyNumberFormat="1" applyFont="1" applyFill="1" applyBorder="1" applyAlignment="1">
      <alignment horizontal="center"/>
    </xf>
    <xf numFmtId="165" fontId="8" fillId="29" borderId="0" xfId="0" applyNumberFormat="1" applyFont="1" applyFill="1" applyBorder="1" applyAlignment="1">
      <alignment horizontal="center"/>
    </xf>
    <xf numFmtId="165" fontId="8" fillId="30" borderId="0" xfId="0" applyNumberFormat="1" applyFont="1" applyFill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19" xfId="0" applyFont="1" applyBorder="1"/>
    <xf numFmtId="165" fontId="8" fillId="25" borderId="0" xfId="0" applyNumberFormat="1" applyFont="1" applyFill="1" applyBorder="1" applyAlignment="1">
      <alignment horizontal="center"/>
    </xf>
    <xf numFmtId="0" fontId="65" fillId="0" borderId="1" xfId="0" applyFont="1" applyBorder="1" applyAlignment="1">
      <alignment horizontal="center"/>
    </xf>
    <xf numFmtId="0" fontId="70" fillId="0" borderId="1" xfId="0" applyFont="1" applyBorder="1" applyAlignment="1">
      <alignment horizontal="center"/>
    </xf>
    <xf numFmtId="0" fontId="64" fillId="0" borderId="1" xfId="0" applyFont="1" applyBorder="1"/>
    <xf numFmtId="0" fontId="64" fillId="43" borderId="1" xfId="0" applyFont="1" applyFill="1" applyBorder="1" applyAlignment="1">
      <alignment horizontal="left"/>
    </xf>
    <xf numFmtId="0" fontId="64" fillId="7" borderId="1" xfId="0" applyFont="1" applyFill="1" applyBorder="1" applyAlignment="1">
      <alignment horizontal="left"/>
    </xf>
    <xf numFmtId="0" fontId="64" fillId="0" borderId="3" xfId="0" applyFont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19" xfId="0" applyFont="1" applyBorder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0" fontId="70" fillId="0" borderId="8" xfId="0" applyFont="1" applyBorder="1" applyAlignment="1">
      <alignment horizontal="center"/>
    </xf>
    <xf numFmtId="0" fontId="70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23" borderId="1" xfId="0" applyFont="1" applyFill="1" applyBorder="1" applyAlignment="1">
      <alignment horizontal="left"/>
    </xf>
    <xf numFmtId="0" fontId="8" fillId="0" borderId="1" xfId="0" applyFont="1" applyBorder="1"/>
    <xf numFmtId="0" fontId="8" fillId="7" borderId="19" xfId="0" applyFont="1" applyFill="1" applyBorder="1" applyAlignment="1">
      <alignment horizontal="center"/>
    </xf>
    <xf numFmtId="0" fontId="8" fillId="0" borderId="29" xfId="0" applyFont="1" applyBorder="1"/>
    <xf numFmtId="0" fontId="8" fillId="0" borderId="9" xfId="0" applyFont="1" applyBorder="1"/>
    <xf numFmtId="49" fontId="8" fillId="0" borderId="18" xfId="0" applyNumberFormat="1" applyFont="1" applyBorder="1" applyAlignment="1">
      <alignment horizontal="left"/>
    </xf>
    <xf numFmtId="165" fontId="8" fillId="0" borderId="0" xfId="0" applyNumberFormat="1" applyFont="1" applyBorder="1"/>
    <xf numFmtId="165" fontId="8" fillId="0" borderId="1" xfId="0" applyNumberFormat="1" applyFont="1" applyFill="1" applyBorder="1"/>
    <xf numFmtId="0" fontId="8" fillId="0" borderId="1" xfId="0" applyFont="1" applyFill="1" applyBorder="1" applyAlignment="1">
      <alignment horizontal="left"/>
    </xf>
    <xf numFmtId="0" fontId="8" fillId="21" borderId="0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0" fontId="4" fillId="22" borderId="11" xfId="0" applyFont="1" applyFill="1" applyBorder="1" applyAlignment="1">
      <alignment horizontal="center"/>
    </xf>
    <xf numFmtId="0" fontId="0" fillId="22" borderId="11" xfId="0" applyFill="1" applyBorder="1" applyAlignment="1">
      <alignment horizontal="center"/>
    </xf>
    <xf numFmtId="0" fontId="3" fillId="22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0" fillId="0" borderId="11" xfId="0" applyBorder="1"/>
    <xf numFmtId="0" fontId="27" fillId="0" borderId="11" xfId="0" applyFont="1" applyBorder="1" applyAlignment="1">
      <alignment horizontal="center"/>
    </xf>
    <xf numFmtId="0" fontId="27" fillId="33" borderId="11" xfId="0" applyFont="1" applyFill="1" applyBorder="1" applyAlignment="1">
      <alignment horizontal="center"/>
    </xf>
    <xf numFmtId="0" fontId="27" fillId="0" borderId="11" xfId="0" applyFont="1" applyBorder="1"/>
    <xf numFmtId="0" fontId="34" fillId="7" borderId="11" xfId="0" applyFont="1" applyFill="1" applyBorder="1" applyAlignment="1">
      <alignment horizontal="center"/>
    </xf>
    <xf numFmtId="1" fontId="8" fillId="7" borderId="11" xfId="0" applyNumberFormat="1" applyFont="1" applyFill="1" applyBorder="1" applyAlignment="1">
      <alignment horizontal="center"/>
    </xf>
    <xf numFmtId="0" fontId="3" fillId="33" borderId="11" xfId="0" applyFont="1" applyFill="1" applyBorder="1"/>
    <xf numFmtId="0" fontId="3" fillId="33" borderId="11" xfId="0" applyFont="1" applyFill="1" applyBorder="1" applyAlignment="1">
      <alignment horizontal="left"/>
    </xf>
    <xf numFmtId="0" fontId="3" fillId="22" borderId="4" xfId="0" applyFont="1" applyFill="1" applyBorder="1" applyAlignment="1">
      <alignment horizontal="center"/>
    </xf>
    <xf numFmtId="0" fontId="51" fillId="50" borderId="4" xfId="0" applyFont="1" applyFill="1" applyBorder="1" applyAlignment="1">
      <alignment horizontal="left"/>
    </xf>
    <xf numFmtId="0" fontId="31" fillId="50" borderId="4" xfId="0" applyFont="1" applyFill="1" applyBorder="1"/>
    <xf numFmtId="0" fontId="3" fillId="23" borderId="4" xfId="0" applyFont="1" applyFill="1" applyBorder="1" applyAlignment="1">
      <alignment horizontal="left"/>
    </xf>
    <xf numFmtId="0" fontId="27" fillId="33" borderId="4" xfId="0" applyFon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27" fillId="0" borderId="4" xfId="0" applyFont="1" applyBorder="1"/>
    <xf numFmtId="0" fontId="27" fillId="33" borderId="4" xfId="0" applyFont="1" applyFill="1" applyBorder="1"/>
    <xf numFmtId="1" fontId="8" fillId="7" borderId="4" xfId="0" applyNumberFormat="1" applyFont="1" applyFill="1" applyBorder="1" applyAlignment="1">
      <alignment horizontal="center"/>
    </xf>
    <xf numFmtId="0" fontId="3" fillId="33" borderId="4" xfId="0" applyFont="1" applyFill="1" applyBorder="1"/>
    <xf numFmtId="0" fontId="3" fillId="33" borderId="4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165" fontId="10" fillId="28" borderId="1" xfId="0" applyNumberFormat="1" applyFont="1" applyFill="1" applyBorder="1" applyAlignment="1">
      <alignment horizontal="center"/>
    </xf>
    <xf numFmtId="165" fontId="10" fillId="29" borderId="1" xfId="0" applyNumberFormat="1" applyFont="1" applyFill="1" applyBorder="1" applyAlignment="1">
      <alignment horizontal="center"/>
    </xf>
    <xf numFmtId="165" fontId="10" fillId="30" borderId="1" xfId="0" applyNumberFormat="1" applyFont="1" applyFill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4" fillId="0" borderId="1" xfId="0" applyNumberFormat="1" applyFont="1" applyBorder="1" applyAlignment="1">
      <alignment horizontal="center"/>
    </xf>
    <xf numFmtId="165" fontId="35" fillId="0" borderId="1" xfId="0" applyNumberFormat="1" applyFont="1" applyBorder="1" applyAlignment="1">
      <alignment horizontal="center"/>
    </xf>
    <xf numFmtId="165" fontId="15" fillId="0" borderId="1" xfId="0" applyNumberFormat="1" applyFont="1" applyBorder="1" applyAlignment="1">
      <alignment horizontal="center"/>
    </xf>
    <xf numFmtId="165" fontId="37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48" fillId="0" borderId="1" xfId="0" applyFont="1" applyBorder="1" applyAlignment="1">
      <alignment horizontal="left"/>
    </xf>
    <xf numFmtId="0" fontId="27" fillId="0" borderId="1" xfId="0" applyFont="1" applyBorder="1" applyAlignment="1">
      <alignment vertical="center"/>
    </xf>
    <xf numFmtId="0" fontId="4" fillId="31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21" borderId="1" xfId="0" applyFill="1" applyBorder="1"/>
    <xf numFmtId="0" fontId="3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0" fillId="0" borderId="32" xfId="0" applyBorder="1"/>
    <xf numFmtId="165" fontId="10" fillId="28" borderId="32" xfId="0" applyNumberFormat="1" applyFont="1" applyFill="1" applyBorder="1" applyAlignment="1">
      <alignment horizontal="center"/>
    </xf>
    <xf numFmtId="165" fontId="10" fillId="29" borderId="32" xfId="0" applyNumberFormat="1" applyFont="1" applyFill="1" applyBorder="1" applyAlignment="1">
      <alignment horizontal="center"/>
    </xf>
    <xf numFmtId="165" fontId="10" fillId="30" borderId="32" xfId="0" applyNumberFormat="1" applyFont="1" applyFill="1" applyBorder="1" applyAlignment="1">
      <alignment horizontal="center"/>
    </xf>
    <xf numFmtId="165" fontId="11" fillId="0" borderId="32" xfId="0" applyNumberFormat="1" applyFont="1" applyBorder="1" applyAlignment="1">
      <alignment horizontal="center"/>
    </xf>
    <xf numFmtId="2" fontId="12" fillId="0" borderId="32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2" fontId="13" fillId="0" borderId="32" xfId="0" applyNumberFormat="1" applyFont="1" applyBorder="1" applyAlignment="1">
      <alignment horizontal="center"/>
    </xf>
    <xf numFmtId="165" fontId="3" fillId="0" borderId="32" xfId="0" applyNumberFormat="1" applyFont="1" applyBorder="1" applyAlignment="1">
      <alignment horizontal="center"/>
    </xf>
    <xf numFmtId="165" fontId="34" fillId="0" borderId="32" xfId="0" applyNumberFormat="1" applyFont="1" applyBorder="1" applyAlignment="1">
      <alignment horizontal="center"/>
    </xf>
    <xf numFmtId="165" fontId="35" fillId="0" borderId="32" xfId="0" applyNumberFormat="1" applyFont="1" applyBorder="1" applyAlignment="1">
      <alignment horizontal="center"/>
    </xf>
    <xf numFmtId="165" fontId="27" fillId="0" borderId="32" xfId="0" applyNumberFormat="1" applyFont="1" applyBorder="1" applyAlignment="1">
      <alignment horizontal="center"/>
    </xf>
    <xf numFmtId="165" fontId="3" fillId="0" borderId="22" xfId="0" applyNumberFormat="1" applyFont="1" applyBorder="1" applyAlignment="1">
      <alignment horizontal="center"/>
    </xf>
    <xf numFmtId="165" fontId="15" fillId="0" borderId="32" xfId="0" applyNumberFormat="1" applyFont="1" applyBorder="1" applyAlignment="1">
      <alignment horizontal="center"/>
    </xf>
    <xf numFmtId="165" fontId="37" fillId="0" borderId="32" xfId="0" applyNumberFormat="1" applyFont="1" applyBorder="1" applyAlignment="1">
      <alignment horizontal="center"/>
    </xf>
    <xf numFmtId="0" fontId="41" fillId="0" borderId="32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0" fontId="37" fillId="0" borderId="32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44" fillId="0" borderId="32" xfId="0" applyFont="1" applyBorder="1" applyAlignment="1">
      <alignment horizontal="center"/>
    </xf>
    <xf numFmtId="0" fontId="48" fillId="0" borderId="32" xfId="0" applyFont="1" applyBorder="1" applyAlignment="1">
      <alignment horizontal="center"/>
    </xf>
    <xf numFmtId="0" fontId="40" fillId="0" borderId="32" xfId="0" applyFont="1" applyBorder="1" applyAlignment="1">
      <alignment horizontal="center"/>
    </xf>
    <xf numFmtId="0" fontId="47" fillId="0" borderId="32" xfId="0" applyFont="1" applyBorder="1" applyAlignment="1">
      <alignment horizontal="center"/>
    </xf>
    <xf numFmtId="0" fontId="48" fillId="0" borderId="32" xfId="0" applyFont="1" applyBorder="1" applyAlignment="1">
      <alignment horizontal="left"/>
    </xf>
    <xf numFmtId="0" fontId="27" fillId="0" borderId="32" xfId="0" applyFont="1" applyBorder="1" applyAlignment="1">
      <alignment vertical="center"/>
    </xf>
    <xf numFmtId="0" fontId="3" fillId="0" borderId="32" xfId="0" applyFont="1" applyBorder="1"/>
    <xf numFmtId="0" fontId="4" fillId="0" borderId="32" xfId="0" applyFont="1" applyBorder="1"/>
    <xf numFmtId="0" fontId="49" fillId="0" borderId="35" xfId="0" applyFont="1" applyBorder="1"/>
    <xf numFmtId="2" fontId="27" fillId="0" borderId="32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0" fontId="0" fillId="21" borderId="32" xfId="0" applyFill="1" applyBorder="1"/>
    <xf numFmtId="0" fontId="0" fillId="23" borderId="21" xfId="0" applyFont="1" applyFill="1" applyBorder="1" applyAlignment="1">
      <alignment horizontal="left"/>
    </xf>
    <xf numFmtId="49" fontId="27" fillId="23" borderId="4" xfId="0" applyNumberFormat="1" applyFont="1" applyFill="1" applyBorder="1" applyAlignment="1">
      <alignment horizontal="left"/>
    </xf>
    <xf numFmtId="0" fontId="27" fillId="0" borderId="15" xfId="0" applyFont="1" applyBorder="1" applyAlignment="1">
      <alignment horizontal="center"/>
    </xf>
    <xf numFmtId="165" fontId="27" fillId="0" borderId="4" xfId="0" applyNumberFormat="1" applyFont="1" applyBorder="1" applyAlignment="1">
      <alignment horizontal="center"/>
    </xf>
    <xf numFmtId="0" fontId="0" fillId="40" borderId="11" xfId="0" applyFill="1" applyBorder="1" applyAlignment="1">
      <alignment horizontal="center"/>
    </xf>
    <xf numFmtId="1" fontId="0" fillId="40" borderId="11" xfId="0" applyNumberFormat="1" applyFill="1" applyBorder="1" applyAlignment="1">
      <alignment horizontal="center"/>
    </xf>
    <xf numFmtId="1" fontId="8" fillId="40" borderId="11" xfId="0" applyNumberFormat="1" applyFont="1" applyFill="1" applyBorder="1" applyAlignment="1">
      <alignment horizontal="center"/>
    </xf>
    <xf numFmtId="1" fontId="8" fillId="40" borderId="4" xfId="0" applyNumberFormat="1" applyFont="1" applyFill="1" applyBorder="1" applyAlignment="1">
      <alignment horizontal="center"/>
    </xf>
    <xf numFmtId="165" fontId="3" fillId="33" borderId="4" xfId="0" applyNumberFormat="1" applyFont="1" applyFill="1" applyBorder="1"/>
    <xf numFmtId="0" fontId="10" fillId="28" borderId="1" xfId="0" applyFont="1" applyFill="1" applyBorder="1" applyAlignment="1">
      <alignment horizontal="center"/>
    </xf>
    <xf numFmtId="0" fontId="10" fillId="29" borderId="1" xfId="0" applyFont="1" applyFill="1" applyBorder="1" applyAlignment="1">
      <alignment horizontal="center"/>
    </xf>
    <xf numFmtId="0" fontId="10" fillId="3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49" fontId="3" fillId="0" borderId="17" xfId="0" applyNumberFormat="1" applyFont="1" applyBorder="1" applyAlignment="1">
      <alignment horizontal="left"/>
    </xf>
    <xf numFmtId="0" fontId="9" fillId="0" borderId="17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40" fillId="0" borderId="17" xfId="0" applyFont="1" applyBorder="1" applyAlignment="1">
      <alignment horizontal="center"/>
    </xf>
    <xf numFmtId="0" fontId="47" fillId="0" borderId="17" xfId="0" applyFont="1" applyBorder="1" applyAlignment="1">
      <alignment horizontal="center"/>
    </xf>
    <xf numFmtId="0" fontId="49" fillId="0" borderId="17" xfId="0" applyFont="1" applyBorder="1"/>
    <xf numFmtId="0" fontId="0" fillId="21" borderId="17" xfId="0" applyFill="1" applyBorder="1"/>
    <xf numFmtId="0" fontId="3" fillId="0" borderId="21" xfId="0" applyFont="1" applyBorder="1" applyAlignment="1">
      <alignment horizontal="left"/>
    </xf>
    <xf numFmtId="49" fontId="3" fillId="0" borderId="21" xfId="0" applyNumberFormat="1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37" fillId="0" borderId="21" xfId="0" applyFont="1" applyBorder="1" applyAlignment="1">
      <alignment horizontal="center"/>
    </xf>
    <xf numFmtId="0" fontId="41" fillId="0" borderId="21" xfId="0" applyFont="1" applyBorder="1" applyAlignment="1">
      <alignment horizontal="center"/>
    </xf>
    <xf numFmtId="0" fontId="44" fillId="0" borderId="21" xfId="0" applyFont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47" fillId="0" borderId="21" xfId="0" applyFont="1" applyBorder="1" applyAlignment="1">
      <alignment horizontal="center"/>
    </xf>
    <xf numFmtId="0" fontId="4" fillId="31" borderId="21" xfId="0" applyFont="1" applyFill="1" applyBorder="1" applyAlignment="1">
      <alignment horizontal="center"/>
    </xf>
    <xf numFmtId="0" fontId="49" fillId="0" borderId="21" xfId="0" applyFont="1" applyBorder="1"/>
    <xf numFmtId="0" fontId="0" fillId="21" borderId="21" xfId="0" applyFill="1" applyBorder="1"/>
    <xf numFmtId="0" fontId="3" fillId="33" borderId="17" xfId="0" applyFont="1" applyFill="1" applyBorder="1" applyAlignment="1">
      <alignment horizontal="center"/>
    </xf>
    <xf numFmtId="0" fontId="0" fillId="33" borderId="17" xfId="0" applyFill="1" applyBorder="1" applyAlignment="1">
      <alignment horizontal="center"/>
    </xf>
    <xf numFmtId="0" fontId="4" fillId="33" borderId="17" xfId="0" applyFont="1" applyFill="1" applyBorder="1"/>
    <xf numFmtId="0" fontId="3" fillId="33" borderId="1" xfId="0" applyFont="1" applyFill="1" applyBorder="1" applyAlignment="1">
      <alignment horizontal="center"/>
    </xf>
    <xf numFmtId="0" fontId="0" fillId="33" borderId="1" xfId="0" applyFill="1" applyBorder="1" applyAlignment="1">
      <alignment horizontal="center"/>
    </xf>
    <xf numFmtId="0" fontId="4" fillId="33" borderId="1" xfId="0" applyFont="1" applyFill="1" applyBorder="1" applyAlignment="1">
      <alignment horizontal="center"/>
    </xf>
    <xf numFmtId="0" fontId="4" fillId="33" borderId="1" xfId="0" applyFont="1" applyFill="1" applyBorder="1"/>
    <xf numFmtId="0" fontId="0" fillId="33" borderId="1" xfId="0" applyFill="1" applyBorder="1"/>
    <xf numFmtId="0" fontId="49" fillId="33" borderId="1" xfId="0" applyFont="1" applyFill="1" applyBorder="1"/>
    <xf numFmtId="0" fontId="47" fillId="33" borderId="1" xfId="0" applyFont="1" applyFill="1" applyBorder="1"/>
    <xf numFmtId="49" fontId="3" fillId="33" borderId="1" xfId="0" applyNumberFormat="1" applyFont="1" applyFill="1" applyBorder="1" applyAlignment="1">
      <alignment horizontal="left"/>
    </xf>
    <xf numFmtId="0" fontId="3" fillId="33" borderId="21" xfId="0" applyFont="1" applyFill="1" applyBorder="1" applyAlignment="1">
      <alignment horizontal="center"/>
    </xf>
    <xf numFmtId="0" fontId="0" fillId="33" borderId="21" xfId="0" applyFill="1" applyBorder="1" applyAlignment="1">
      <alignment horizontal="center"/>
    </xf>
    <xf numFmtId="0" fontId="4" fillId="33" borderId="21" xfId="0" applyFont="1" applyFill="1" applyBorder="1"/>
    <xf numFmtId="0" fontId="8" fillId="0" borderId="20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1" xfId="2" applyBorder="1" applyAlignment="1">
      <alignment horizontal="center"/>
    </xf>
    <xf numFmtId="0" fontId="61" fillId="40" borderId="11" xfId="0" applyFont="1" applyFill="1" applyBorder="1" applyAlignment="1">
      <alignment horizontal="center"/>
    </xf>
    <xf numFmtId="0" fontId="3" fillId="35" borderId="4" xfId="0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8" fillId="31" borderId="1" xfId="0" applyFont="1" applyFill="1" applyBorder="1" applyAlignment="1">
      <alignment horizontal="center"/>
    </xf>
    <xf numFmtId="0" fontId="61" fillId="0" borderId="1" xfId="0" applyFont="1" applyBorder="1" applyAlignment="1">
      <alignment horizontal="center"/>
    </xf>
    <xf numFmtId="165" fontId="48" fillId="0" borderId="1" xfId="0" applyNumberFormat="1" applyFont="1" applyBorder="1" applyAlignment="1">
      <alignment horizontal="center"/>
    </xf>
    <xf numFmtId="165" fontId="3" fillId="0" borderId="1" xfId="0" applyNumberFormat="1" applyFont="1" applyBorder="1"/>
    <xf numFmtId="0" fontId="27" fillId="0" borderId="1" xfId="0" applyFont="1" applyBorder="1" applyAlignment="1">
      <alignment horizontal="left"/>
    </xf>
    <xf numFmtId="0" fontId="0" fillId="40" borderId="32" xfId="0" applyFill="1" applyBorder="1" applyAlignment="1">
      <alignment horizontal="center"/>
    </xf>
    <xf numFmtId="0" fontId="8" fillId="0" borderId="32" xfId="0" applyFont="1" applyBorder="1" applyAlignment="1">
      <alignment horizontal="center"/>
    </xf>
    <xf numFmtId="49" fontId="0" fillId="0" borderId="32" xfId="0" applyNumberFormat="1" applyBorder="1" applyAlignment="1">
      <alignment horizontal="left"/>
    </xf>
    <xf numFmtId="0" fontId="35" fillId="0" borderId="3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36" fillId="0" borderId="32" xfId="0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8" fillId="31" borderId="32" xfId="0" applyFont="1" applyFill="1" applyBorder="1" applyAlignment="1">
      <alignment horizontal="center"/>
    </xf>
    <xf numFmtId="0" fontId="61" fillId="0" borderId="32" xfId="0" applyFont="1" applyBorder="1" applyAlignment="1">
      <alignment horizontal="center"/>
    </xf>
    <xf numFmtId="0" fontId="60" fillId="0" borderId="32" xfId="0" applyFont="1" applyBorder="1" applyAlignment="1">
      <alignment horizontal="center"/>
    </xf>
    <xf numFmtId="1" fontId="45" fillId="0" borderId="32" xfId="0" applyNumberFormat="1" applyFont="1" applyBorder="1" applyAlignment="1">
      <alignment horizontal="center"/>
    </xf>
    <xf numFmtId="165" fontId="48" fillId="0" borderId="32" xfId="0" applyNumberFormat="1" applyFont="1" applyBorder="1" applyAlignment="1">
      <alignment horizontal="center"/>
    </xf>
    <xf numFmtId="165" fontId="3" fillId="0" borderId="32" xfId="0" applyNumberFormat="1" applyFont="1" applyBorder="1"/>
    <xf numFmtId="0" fontId="27" fillId="0" borderId="32" xfId="0" applyFont="1" applyBorder="1" applyAlignment="1">
      <alignment horizontal="left"/>
    </xf>
    <xf numFmtId="49" fontId="0" fillId="8" borderId="1" xfId="0" applyNumberFormat="1" applyFont="1" applyFill="1" applyBorder="1" applyAlignment="1">
      <alignment horizontal="left"/>
    </xf>
    <xf numFmtId="49" fontId="0" fillId="8" borderId="21" xfId="0" applyNumberFormat="1" applyFont="1" applyFill="1" applyBorder="1" applyAlignment="1">
      <alignment horizontal="left"/>
    </xf>
    <xf numFmtId="0" fontId="3" fillId="38" borderId="1" xfId="0" applyFont="1" applyFill="1" applyBorder="1"/>
    <xf numFmtId="0" fontId="31" fillId="0" borderId="17" xfId="0" applyFont="1" applyBorder="1" applyAlignment="1">
      <alignment horizontal="left"/>
    </xf>
    <xf numFmtId="0" fontId="31" fillId="0" borderId="0" xfId="0" applyFont="1" applyBorder="1"/>
    <xf numFmtId="0" fontId="31" fillId="0" borderId="0" xfId="0" applyFont="1" applyBorder="1" applyAlignment="1">
      <alignment horizontal="center"/>
    </xf>
    <xf numFmtId="0" fontId="3" fillId="40" borderId="21" xfId="0" applyFont="1" applyFill="1" applyBorder="1" applyAlignment="1">
      <alignment horizontal="left"/>
    </xf>
    <xf numFmtId="0" fontId="3" fillId="40" borderId="21" xfId="0" applyFont="1" applyFill="1" applyBorder="1" applyAlignment="1">
      <alignment horizontal="center"/>
    </xf>
    <xf numFmtId="0" fontId="3" fillId="37" borderId="17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/>
    </xf>
    <xf numFmtId="49" fontId="3" fillId="40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65" fontId="9" fillId="0" borderId="21" xfId="0" applyNumberFormat="1" applyFont="1" applyBorder="1" applyAlignment="1">
      <alignment horizontal="center"/>
    </xf>
    <xf numFmtId="165" fontId="9" fillId="0" borderId="17" xfId="0" applyNumberFormat="1" applyFont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65" fontId="10" fillId="28" borderId="17" xfId="0" applyNumberFormat="1" applyFont="1" applyFill="1" applyBorder="1" applyAlignment="1">
      <alignment horizontal="center"/>
    </xf>
    <xf numFmtId="165" fontId="10" fillId="28" borderId="21" xfId="0" applyNumberFormat="1" applyFont="1" applyFill="1" applyBorder="1" applyAlignment="1">
      <alignment horizontal="center"/>
    </xf>
    <xf numFmtId="165" fontId="10" fillId="29" borderId="17" xfId="0" applyNumberFormat="1" applyFont="1" applyFill="1" applyBorder="1" applyAlignment="1">
      <alignment horizontal="center"/>
    </xf>
    <xf numFmtId="165" fontId="10" fillId="29" borderId="21" xfId="0" applyNumberFormat="1" applyFont="1" applyFill="1" applyBorder="1" applyAlignment="1">
      <alignment horizontal="center"/>
    </xf>
    <xf numFmtId="0" fontId="10" fillId="30" borderId="0" xfId="0" applyFont="1" applyFill="1" applyBorder="1" applyAlignment="1">
      <alignment horizontal="center"/>
    </xf>
    <xf numFmtId="165" fontId="10" fillId="30" borderId="17" xfId="0" applyNumberFormat="1" applyFont="1" applyFill="1" applyBorder="1" applyAlignment="1">
      <alignment horizontal="center"/>
    </xf>
    <xf numFmtId="165" fontId="10" fillId="30" borderId="21" xfId="0" applyNumberFormat="1" applyFont="1" applyFill="1" applyBorder="1" applyAlignment="1">
      <alignment horizontal="center"/>
    </xf>
    <xf numFmtId="0" fontId="10" fillId="30" borderId="2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11" fillId="0" borderId="17" xfId="0" applyNumberFormat="1" applyFont="1" applyBorder="1" applyAlignment="1">
      <alignment horizontal="center"/>
    </xf>
    <xf numFmtId="165" fontId="11" fillId="0" borderId="21" xfId="0" applyNumberFormat="1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165" fontId="8" fillId="0" borderId="21" xfId="0" applyNumberFormat="1" applyFont="1" applyBorder="1" applyAlignment="1">
      <alignment horizontal="center"/>
    </xf>
    <xf numFmtId="2" fontId="12" fillId="0" borderId="17" xfId="0" applyNumberFormat="1" applyFont="1" applyBorder="1" applyAlignment="1">
      <alignment horizontal="center"/>
    </xf>
    <xf numFmtId="2" fontId="12" fillId="0" borderId="21" xfId="0" applyNumberFormat="1" applyFont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2" fontId="13" fillId="0" borderId="17" xfId="0" applyNumberFormat="1" applyFont="1" applyBorder="1" applyAlignment="1">
      <alignment horizontal="center"/>
    </xf>
    <xf numFmtId="2" fontId="13" fillId="0" borderId="21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165" fontId="3" fillId="0" borderId="17" xfId="0" applyNumberFormat="1" applyFont="1" applyBorder="1" applyAlignment="1">
      <alignment horizontal="center"/>
    </xf>
    <xf numFmtId="165" fontId="3" fillId="0" borderId="21" xfId="0" applyNumberFormat="1" applyFont="1" applyBorder="1" applyAlignment="1">
      <alignment horizontal="center"/>
    </xf>
    <xf numFmtId="165" fontId="34" fillId="0" borderId="17" xfId="0" applyNumberFormat="1" applyFont="1" applyBorder="1" applyAlignment="1">
      <alignment horizontal="center"/>
    </xf>
    <xf numFmtId="165" fontId="34" fillId="0" borderId="21" xfId="0" applyNumberFormat="1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165" fontId="0" fillId="0" borderId="1" xfId="0" applyNumberFormat="1" applyBorder="1" applyAlignment="1">
      <alignment horizontal="center" wrapText="1"/>
    </xf>
    <xf numFmtId="165" fontId="53" fillId="0" borderId="1" xfId="0" applyNumberFormat="1" applyFont="1" applyBorder="1" applyAlignment="1">
      <alignment horizontal="center"/>
    </xf>
    <xf numFmtId="165" fontId="35" fillId="0" borderId="21" xfId="0" applyNumberFormat="1" applyFont="1" applyBorder="1" applyAlignment="1">
      <alignment horizontal="center"/>
    </xf>
    <xf numFmtId="165" fontId="24" fillId="0" borderId="21" xfId="4" applyNumberFormat="1" applyBorder="1" applyAlignment="1">
      <alignment horizontal="center"/>
    </xf>
    <xf numFmtId="165" fontId="24" fillId="0" borderId="1" xfId="4" applyNumberForma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165" fontId="36" fillId="0" borderId="21" xfId="0" applyNumberFormat="1" applyFont="1" applyBorder="1" applyAlignment="1">
      <alignment horizontal="center"/>
    </xf>
    <xf numFmtId="165" fontId="36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165" fontId="36" fillId="0" borderId="17" xfId="0" applyNumberFormat="1" applyFont="1" applyBorder="1" applyAlignment="1">
      <alignment horizontal="center"/>
    </xf>
    <xf numFmtId="0" fontId="24" fillId="0" borderId="1" xfId="4" applyBorder="1" applyAlignment="1">
      <alignment horizontal="center"/>
    </xf>
    <xf numFmtId="165" fontId="15" fillId="0" borderId="17" xfId="0" applyNumberFormat="1" applyFont="1" applyBorder="1" applyAlignment="1">
      <alignment horizontal="center"/>
    </xf>
    <xf numFmtId="165" fontId="15" fillId="0" borderId="21" xfId="0" applyNumberFormat="1" applyFont="1" applyBorder="1" applyAlignment="1">
      <alignment horizontal="center"/>
    </xf>
    <xf numFmtId="165" fontId="15" fillId="36" borderId="1" xfId="0" applyNumberFormat="1" applyFont="1" applyFill="1" applyBorder="1" applyAlignment="1">
      <alignment horizontal="center"/>
    </xf>
    <xf numFmtId="0" fontId="15" fillId="0" borderId="32" xfId="0" applyFont="1" applyBorder="1" applyAlignment="1">
      <alignment horizontal="center"/>
    </xf>
    <xf numFmtId="165" fontId="37" fillId="0" borderId="17" xfId="0" applyNumberFormat="1" applyFont="1" applyBorder="1" applyAlignment="1">
      <alignment horizontal="center"/>
    </xf>
    <xf numFmtId="165" fontId="52" fillId="0" borderId="1" xfId="4" applyNumberFormat="1" applyFont="1" applyBorder="1" applyAlignment="1">
      <alignment horizontal="center"/>
    </xf>
    <xf numFmtId="165" fontId="37" fillId="0" borderId="2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5" fontId="38" fillId="0" borderId="21" xfId="4" applyNumberFormat="1" applyFont="1" applyBorder="1" applyAlignment="1">
      <alignment horizontal="center"/>
    </xf>
    <xf numFmtId="165" fontId="38" fillId="0" borderId="1" xfId="4" applyNumberFormat="1" applyFont="1" applyBorder="1" applyAlignment="1">
      <alignment horizontal="center"/>
    </xf>
    <xf numFmtId="165" fontId="38" fillId="0" borderId="17" xfId="4" applyNumberFormat="1" applyFont="1" applyBorder="1" applyAlignment="1">
      <alignment horizontal="center"/>
    </xf>
    <xf numFmtId="165" fontId="24" fillId="0" borderId="1" xfId="0" applyNumberFormat="1" applyFont="1" applyBorder="1" applyAlignment="1">
      <alignment horizontal="center"/>
    </xf>
    <xf numFmtId="165" fontId="46" fillId="0" borderId="1" xfId="4" applyNumberFormat="1" applyFont="1" applyBorder="1" applyAlignment="1">
      <alignment horizontal="center"/>
    </xf>
    <xf numFmtId="1" fontId="53" fillId="0" borderId="1" xfId="0" applyNumberFormat="1" applyFont="1" applyBorder="1" applyAlignment="1">
      <alignment horizontal="center"/>
    </xf>
    <xf numFmtId="1" fontId="55" fillId="0" borderId="21" xfId="4" applyNumberFormat="1" applyFont="1" applyBorder="1" applyAlignment="1">
      <alignment horizontal="center"/>
    </xf>
    <xf numFmtId="1" fontId="55" fillId="0" borderId="1" xfId="4" applyNumberFormat="1" applyFont="1" applyBorder="1" applyAlignment="1">
      <alignment horizontal="center"/>
    </xf>
    <xf numFmtId="165" fontId="43" fillId="0" borderId="1" xfId="4" applyNumberFormat="1" applyFont="1" applyBorder="1" applyAlignment="1">
      <alignment horizontal="center"/>
    </xf>
    <xf numFmtId="0" fontId="37" fillId="0" borderId="1" xfId="0" applyFont="1" applyBorder="1"/>
    <xf numFmtId="165" fontId="30" fillId="0" borderId="21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48" fillId="0" borderId="21" xfId="0" applyFont="1" applyBorder="1" applyAlignment="1">
      <alignment horizontal="center"/>
    </xf>
    <xf numFmtId="165" fontId="3" fillId="0" borderId="17" xfId="0" applyNumberFormat="1" applyFont="1" applyBorder="1" applyAlignment="1">
      <alignment horizontal="left"/>
    </xf>
    <xf numFmtId="0" fontId="27" fillId="0" borderId="17" xfId="0" applyFont="1" applyBorder="1" applyAlignment="1">
      <alignment horizontal="left"/>
    </xf>
    <xf numFmtId="0" fontId="3" fillId="0" borderId="4" xfId="2" applyBorder="1" applyAlignment="1">
      <alignment horizontal="center"/>
    </xf>
    <xf numFmtId="49" fontId="3" fillId="8" borderId="4" xfId="0" applyNumberFormat="1" applyFont="1" applyFill="1" applyBorder="1" applyAlignment="1">
      <alignment horizontal="left"/>
    </xf>
    <xf numFmtId="0" fontId="3" fillId="23" borderId="21" xfId="0" applyFont="1" applyFill="1" applyBorder="1" applyAlignment="1">
      <alignment horizontal="left" vertical="center"/>
    </xf>
    <xf numFmtId="0" fontId="3" fillId="33" borderId="16" xfId="0" applyFont="1" applyFill="1" applyBorder="1" applyAlignment="1">
      <alignment horizontal="center"/>
    </xf>
    <xf numFmtId="0" fontId="3" fillId="33" borderId="3" xfId="0" applyFont="1" applyFill="1" applyBorder="1" applyAlignment="1">
      <alignment horizontal="center"/>
    </xf>
    <xf numFmtId="0" fontId="3" fillId="33" borderId="22" xfId="0" applyFont="1" applyFill="1" applyBorder="1" applyAlignment="1">
      <alignment horizontal="center"/>
    </xf>
    <xf numFmtId="0" fontId="3" fillId="33" borderId="0" xfId="0" applyFont="1" applyFill="1" applyBorder="1" applyAlignment="1">
      <alignment horizontal="center"/>
    </xf>
    <xf numFmtId="0" fontId="3" fillId="33" borderId="20" xfId="0" applyFont="1" applyFill="1" applyBorder="1" applyAlignment="1">
      <alignment horizontal="center"/>
    </xf>
    <xf numFmtId="0" fontId="4" fillId="33" borderId="0" xfId="0" applyFont="1" applyFill="1" applyBorder="1" applyAlignment="1">
      <alignment horizontal="center"/>
    </xf>
    <xf numFmtId="0" fontId="4" fillId="33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33" borderId="20" xfId="0" applyFont="1" applyFill="1" applyBorder="1" applyAlignment="1">
      <alignment horizontal="center"/>
    </xf>
    <xf numFmtId="0" fontId="4" fillId="31" borderId="32" xfId="0" applyFont="1" applyFill="1" applyBorder="1" applyAlignment="1">
      <alignment horizontal="center"/>
    </xf>
    <xf numFmtId="0" fontId="4" fillId="31" borderId="1" xfId="0" applyFont="1" applyFill="1" applyBorder="1" applyAlignment="1">
      <alignment horizontal="center" vertical="center"/>
    </xf>
    <xf numFmtId="0" fontId="4" fillId="31" borderId="17" xfId="0" applyFont="1" applyFill="1" applyBorder="1" applyAlignment="1">
      <alignment horizontal="center" vertical="center"/>
    </xf>
    <xf numFmtId="0" fontId="3" fillId="33" borderId="30" xfId="0" applyFont="1" applyFill="1" applyBorder="1"/>
    <xf numFmtId="0" fontId="4" fillId="40" borderId="21" xfId="0" applyFont="1" applyFill="1" applyBorder="1" applyAlignment="1">
      <alignment horizontal="center"/>
    </xf>
    <xf numFmtId="0" fontId="4" fillId="33" borderId="0" xfId="0" applyFont="1" applyFill="1" applyBorder="1"/>
    <xf numFmtId="0" fontId="0" fillId="33" borderId="0" xfId="0" applyFill="1" applyBorder="1"/>
    <xf numFmtId="0" fontId="0" fillId="33" borderId="20" xfId="0" applyFill="1" applyBorder="1"/>
    <xf numFmtId="0" fontId="3" fillId="33" borderId="0" xfId="0" applyFont="1" applyFill="1" applyBorder="1"/>
    <xf numFmtId="0" fontId="3" fillId="33" borderId="20" xfId="0" applyFont="1" applyFill="1" applyBorder="1"/>
    <xf numFmtId="0" fontId="4" fillId="33" borderId="20" xfId="0" applyFont="1" applyFill="1" applyBorder="1"/>
    <xf numFmtId="0" fontId="4" fillId="33" borderId="28" xfId="0" applyFont="1" applyFill="1" applyBorder="1"/>
    <xf numFmtId="0" fontId="4" fillId="33" borderId="31" xfId="0" applyFont="1" applyFill="1" applyBorder="1"/>
    <xf numFmtId="1" fontId="49" fillId="40" borderId="1" xfId="0" applyNumberFormat="1" applyFont="1" applyFill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49" fillId="40" borderId="21" xfId="0" applyFont="1" applyFill="1" applyBorder="1" applyAlignment="1">
      <alignment horizontal="center"/>
    </xf>
    <xf numFmtId="0" fontId="49" fillId="33" borderId="0" xfId="0" applyFont="1" applyFill="1" applyBorder="1"/>
    <xf numFmtId="0" fontId="49" fillId="33" borderId="20" xfId="0" applyFont="1" applyFill="1" applyBorder="1"/>
    <xf numFmtId="165" fontId="49" fillId="40" borderId="21" xfId="0" applyNumberFormat="1" applyFont="1" applyFill="1" applyBorder="1" applyAlignment="1">
      <alignment horizontal="center"/>
    </xf>
    <xf numFmtId="165" fontId="49" fillId="0" borderId="1" xfId="0" applyNumberFormat="1" applyFont="1" applyBorder="1" applyAlignment="1">
      <alignment horizontal="center"/>
    </xf>
    <xf numFmtId="165" fontId="49" fillId="0" borderId="17" xfId="0" applyNumberFormat="1" applyFont="1" applyBorder="1" applyAlignment="1">
      <alignment horizontal="center"/>
    </xf>
    <xf numFmtId="0" fontId="47" fillId="33" borderId="0" xfId="0" applyFont="1" applyFill="1" applyBorder="1"/>
    <xf numFmtId="0" fontId="47" fillId="33" borderId="20" xfId="0" applyFont="1" applyFill="1" applyBorder="1"/>
    <xf numFmtId="0" fontId="12" fillId="37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37" borderId="17" xfId="0" applyFont="1" applyFill="1" applyBorder="1" applyAlignment="1">
      <alignment horizontal="center" vertical="center"/>
    </xf>
    <xf numFmtId="49" fontId="3" fillId="33" borderId="0" xfId="0" applyNumberFormat="1" applyFont="1" applyFill="1" applyBorder="1" applyAlignment="1">
      <alignment horizontal="left"/>
    </xf>
    <xf numFmtId="49" fontId="3" fillId="33" borderId="20" xfId="0" applyNumberFormat="1" applyFont="1" applyFill="1" applyBorder="1" applyAlignment="1">
      <alignment horizontal="left"/>
    </xf>
    <xf numFmtId="165" fontId="48" fillId="0" borderId="21" xfId="0" applyNumberFormat="1" applyFont="1" applyBorder="1" applyAlignment="1">
      <alignment horizontal="center"/>
    </xf>
    <xf numFmtId="0" fontId="27" fillId="33" borderId="0" xfId="0" applyFont="1" applyFill="1" applyBorder="1"/>
    <xf numFmtId="0" fontId="27" fillId="33" borderId="20" xfId="0" applyFont="1" applyFill="1" applyBorder="1"/>
    <xf numFmtId="165" fontId="48" fillId="0" borderId="17" xfId="0" applyNumberFormat="1" applyFont="1" applyBorder="1" applyAlignment="1">
      <alignment horizontal="center"/>
    </xf>
    <xf numFmtId="2" fontId="45" fillId="0" borderId="1" xfId="0" applyNumberFormat="1" applyFont="1" applyBorder="1" applyAlignment="1">
      <alignment horizontal="center"/>
    </xf>
    <xf numFmtId="165" fontId="3" fillId="0" borderId="17" xfId="0" applyNumberFormat="1" applyFont="1" applyBorder="1"/>
    <xf numFmtId="165" fontId="3" fillId="0" borderId="21" xfId="0" applyNumberFormat="1" applyFont="1" applyBorder="1"/>
    <xf numFmtId="0" fontId="10" fillId="0" borderId="17" xfId="0" applyFont="1" applyBorder="1" applyAlignment="1">
      <alignment horizontal="center"/>
    </xf>
    <xf numFmtId="0" fontId="27" fillId="21" borderId="17" xfId="0" applyFont="1" applyFill="1" applyBorder="1" applyAlignment="1">
      <alignment horizontal="center"/>
    </xf>
    <xf numFmtId="1" fontId="27" fillId="0" borderId="17" xfId="0" applyNumberFormat="1" applyFont="1" applyBorder="1" applyAlignment="1">
      <alignment horizontal="center"/>
    </xf>
    <xf numFmtId="0" fontId="4" fillId="22" borderId="4" xfId="0" applyFont="1" applyFill="1" applyBorder="1" applyAlignment="1">
      <alignment horizontal="center" vertical="center"/>
    </xf>
    <xf numFmtId="0" fontId="31" fillId="47" borderId="17" xfId="0" applyFont="1" applyFill="1" applyBorder="1" applyAlignment="1">
      <alignment horizontal="left"/>
    </xf>
    <xf numFmtId="0" fontId="31" fillId="43" borderId="21" xfId="0" applyFont="1" applyFill="1" applyBorder="1" applyAlignment="1">
      <alignment horizontal="left"/>
    </xf>
    <xf numFmtId="0" fontId="51" fillId="49" borderId="17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62" fillId="0" borderId="21" xfId="0" applyFont="1" applyBorder="1" applyAlignment="1">
      <alignment horizontal="center"/>
    </xf>
    <xf numFmtId="0" fontId="10" fillId="28" borderId="32" xfId="0" applyFont="1" applyFill="1" applyBorder="1" applyAlignment="1">
      <alignment horizontal="center"/>
    </xf>
    <xf numFmtId="0" fontId="10" fillId="29" borderId="32" xfId="0" applyFont="1" applyFill="1" applyBorder="1" applyAlignment="1">
      <alignment horizontal="center"/>
    </xf>
    <xf numFmtId="0" fontId="10" fillId="30" borderId="32" xfId="0" applyFont="1" applyFill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165" fontId="35" fillId="0" borderId="17" xfId="0" applyNumberFormat="1" applyFont="1" applyBorder="1" applyAlignment="1">
      <alignment horizontal="center"/>
    </xf>
    <xf numFmtId="0" fontId="36" fillId="0" borderId="20" xfId="0" applyFont="1" applyBorder="1"/>
    <xf numFmtId="0" fontId="53" fillId="0" borderId="17" xfId="0" applyFont="1" applyBorder="1" applyAlignment="1">
      <alignment horizontal="center"/>
    </xf>
    <xf numFmtId="165" fontId="30" fillId="0" borderId="17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left"/>
    </xf>
    <xf numFmtId="0" fontId="48" fillId="0" borderId="21" xfId="0" applyFont="1" applyBorder="1" applyAlignment="1">
      <alignment horizontal="left"/>
    </xf>
    <xf numFmtId="0" fontId="27" fillId="0" borderId="21" xfId="0" applyFont="1" applyBorder="1" applyAlignment="1">
      <alignment vertical="center"/>
    </xf>
    <xf numFmtId="0" fontId="3" fillId="33" borderId="32" xfId="0" applyFont="1" applyFill="1" applyBorder="1" applyAlignment="1">
      <alignment horizontal="center"/>
    </xf>
    <xf numFmtId="0" fontId="4" fillId="33" borderId="22" xfId="0" applyFont="1" applyFill="1" applyBorder="1" applyAlignment="1">
      <alignment horizontal="center"/>
    </xf>
    <xf numFmtId="0" fontId="4" fillId="33" borderId="32" xfId="0" applyFont="1" applyFill="1" applyBorder="1"/>
    <xf numFmtId="0" fontId="61" fillId="0" borderId="17" xfId="0" applyFont="1" applyBorder="1" applyAlignment="1">
      <alignment horizontal="center"/>
    </xf>
    <xf numFmtId="0" fontId="0" fillId="33" borderId="32" xfId="0" applyFill="1" applyBorder="1"/>
    <xf numFmtId="0" fontId="3" fillId="33" borderId="32" xfId="0" applyFont="1" applyFill="1" applyBorder="1"/>
    <xf numFmtId="0" fontId="4" fillId="33" borderId="35" xfId="0" applyFont="1" applyFill="1" applyBorder="1"/>
    <xf numFmtId="0" fontId="49" fillId="33" borderId="32" xfId="0" applyFont="1" applyFill="1" applyBorder="1"/>
    <xf numFmtId="0" fontId="47" fillId="33" borderId="32" xfId="0" applyFont="1" applyFill="1" applyBorder="1"/>
    <xf numFmtId="0" fontId="4" fillId="33" borderId="32" xfId="0" applyFont="1" applyFill="1" applyBorder="1" applyAlignment="1">
      <alignment horizontal="center"/>
    </xf>
    <xf numFmtId="49" fontId="3" fillId="33" borderId="32" xfId="0" applyNumberFormat="1" applyFont="1" applyFill="1" applyBorder="1" applyAlignment="1">
      <alignment horizontal="left"/>
    </xf>
    <xf numFmtId="0" fontId="27" fillId="33" borderId="32" xfId="0" applyFont="1" applyFill="1" applyBorder="1"/>
    <xf numFmtId="2" fontId="9" fillId="0" borderId="21" xfId="0" applyNumberFormat="1" applyFont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left"/>
    </xf>
    <xf numFmtId="0" fontId="27" fillId="33" borderId="4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27" fillId="21" borderId="1" xfId="0" applyFon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27" fillId="0" borderId="4" xfId="0" applyNumberFormat="1" applyFont="1" applyBorder="1" applyAlignment="1">
      <alignment horizontal="center"/>
    </xf>
    <xf numFmtId="0" fontId="35" fillId="22" borderId="4" xfId="0" applyFont="1" applyFill="1" applyBorder="1" applyAlignment="1">
      <alignment horizontal="center"/>
    </xf>
    <xf numFmtId="0" fontId="26" fillId="33" borderId="17" xfId="0" applyFont="1" applyFill="1" applyBorder="1" applyAlignment="1">
      <alignment horizontal="center"/>
    </xf>
    <xf numFmtId="0" fontId="31" fillId="46" borderId="32" xfId="0" applyFont="1" applyFill="1" applyBorder="1" applyAlignment="1">
      <alignment horizontal="center"/>
    </xf>
    <xf numFmtId="0" fontId="3" fillId="40" borderId="17" xfId="0" applyFont="1" applyFill="1" applyBorder="1" applyAlignment="1">
      <alignment horizontal="left"/>
    </xf>
    <xf numFmtId="0" fontId="3" fillId="37" borderId="8" xfId="0" applyFont="1" applyFill="1" applyBorder="1" applyAlignment="1">
      <alignment horizontal="center"/>
    </xf>
    <xf numFmtId="3" fontId="8" fillId="0" borderId="32" xfId="0" applyNumberFormat="1" applyFont="1" applyBorder="1" applyAlignment="1">
      <alignment horizontal="center"/>
    </xf>
    <xf numFmtId="0" fontId="3" fillId="37" borderId="0" xfId="0" applyFont="1" applyFill="1" applyBorder="1" applyAlignment="1">
      <alignment horizontal="center"/>
    </xf>
    <xf numFmtId="49" fontId="0" fillId="40" borderId="17" xfId="0" applyNumberFormat="1" applyFill="1" applyBorder="1" applyAlignment="1">
      <alignment horizontal="left"/>
    </xf>
    <xf numFmtId="165" fontId="24" fillId="0" borderId="17" xfId="4" applyNumberFormat="1" applyBorder="1" applyAlignment="1">
      <alignment horizontal="center"/>
    </xf>
    <xf numFmtId="0" fontId="0" fillId="0" borderId="32" xfId="0" applyBorder="1" applyAlignment="1">
      <alignment wrapText="1"/>
    </xf>
    <xf numFmtId="0" fontId="15" fillId="0" borderId="22" xfId="0" applyFont="1" applyBorder="1" applyAlignment="1">
      <alignment horizontal="center"/>
    </xf>
    <xf numFmtId="0" fontId="24" fillId="0" borderId="17" xfId="4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5" fontId="24" fillId="0" borderId="32" xfId="0" applyNumberFormat="1" applyFont="1" applyBorder="1" applyAlignment="1">
      <alignment horizontal="center"/>
    </xf>
    <xf numFmtId="1" fontId="55" fillId="0" borderId="17" xfId="4" applyNumberFormat="1" applyFont="1" applyBorder="1" applyAlignment="1">
      <alignment horizontal="center"/>
    </xf>
    <xf numFmtId="165" fontId="55" fillId="0" borderId="32" xfId="0" applyNumberFormat="1" applyFont="1" applyBorder="1" applyAlignment="1">
      <alignment horizontal="center"/>
    </xf>
    <xf numFmtId="165" fontId="43" fillId="0" borderId="17" xfId="4" applyNumberFormat="1" applyFont="1" applyBorder="1" applyAlignment="1">
      <alignment horizontal="center"/>
    </xf>
    <xf numFmtId="0" fontId="48" fillId="0" borderId="23" xfId="0" applyFont="1" applyBorder="1" applyAlignment="1">
      <alignment horizontal="center"/>
    </xf>
    <xf numFmtId="0" fontId="10" fillId="33" borderId="4" xfId="0" applyFont="1" applyFill="1" applyBorder="1" applyAlignment="1">
      <alignment horizontal="center"/>
    </xf>
    <xf numFmtId="1" fontId="4" fillId="40" borderId="17" xfId="0" applyNumberFormat="1" applyFont="1" applyFill="1" applyBorder="1" applyAlignment="1">
      <alignment horizontal="center"/>
    </xf>
    <xf numFmtId="1" fontId="49" fillId="40" borderId="17" xfId="0" applyNumberFormat="1" applyFont="1" applyFill="1" applyBorder="1" applyAlignment="1">
      <alignment horizontal="center"/>
    </xf>
    <xf numFmtId="0" fontId="12" fillId="37" borderId="0" xfId="0" applyFont="1" applyFill="1" applyBorder="1" applyAlignment="1">
      <alignment horizontal="center"/>
    </xf>
    <xf numFmtId="0" fontId="31" fillId="0" borderId="32" xfId="0" applyFont="1" applyBorder="1"/>
    <xf numFmtId="0" fontId="27" fillId="0" borderId="1" xfId="0" applyFont="1" applyBorder="1" applyAlignment="1">
      <alignment horizontal="center" wrapText="1"/>
    </xf>
    <xf numFmtId="2" fontId="3" fillId="0" borderId="17" xfId="0" applyNumberFormat="1" applyFont="1" applyBorder="1" applyAlignment="1">
      <alignment horizontal="center"/>
    </xf>
    <xf numFmtId="165" fontId="15" fillId="36" borderId="32" xfId="0" applyNumberFormat="1" applyFont="1" applyFill="1" applyBorder="1" applyAlignment="1">
      <alignment horizontal="center"/>
    </xf>
    <xf numFmtId="1" fontId="53" fillId="0" borderId="17" xfId="0" applyNumberFormat="1" applyFont="1" applyBorder="1" applyAlignment="1">
      <alignment horizontal="center"/>
    </xf>
    <xf numFmtId="0" fontId="3" fillId="33" borderId="14" xfId="0" applyFont="1" applyFill="1" applyBorder="1" applyAlignment="1">
      <alignment horizontal="center"/>
    </xf>
    <xf numFmtId="0" fontId="3" fillId="33" borderId="4" xfId="0" applyFont="1" applyFill="1" applyBorder="1" applyAlignment="1">
      <alignment horizontal="center"/>
    </xf>
    <xf numFmtId="0" fontId="0" fillId="33" borderId="4" xfId="0" applyFill="1" applyBorder="1" applyAlignment="1">
      <alignment horizontal="center"/>
    </xf>
    <xf numFmtId="0" fontId="4" fillId="33" borderId="11" xfId="0" applyFont="1" applyFill="1" applyBorder="1"/>
    <xf numFmtId="0" fontId="4" fillId="33" borderId="4" xfId="0" applyFont="1" applyFill="1" applyBorder="1"/>
    <xf numFmtId="165" fontId="35" fillId="0" borderId="1" xfId="0" applyNumberFormat="1" applyFont="1" applyBorder="1" applyAlignment="1">
      <alignment horizontal="center" wrapText="1"/>
    </xf>
    <xf numFmtId="1" fontId="8" fillId="0" borderId="17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65" fontId="34" fillId="0" borderId="17" xfId="0" applyNumberFormat="1" applyFont="1" applyBorder="1" applyAlignment="1">
      <alignment horizontal="center" wrapText="1"/>
    </xf>
    <xf numFmtId="165" fontId="0" fillId="0" borderId="17" xfId="0" applyNumberFormat="1" applyBorder="1" applyAlignment="1">
      <alignment horizontal="center" wrapText="1"/>
    </xf>
    <xf numFmtId="0" fontId="35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36" fillId="0" borderId="17" xfId="0" applyFont="1" applyBorder="1" applyAlignment="1">
      <alignment wrapText="1"/>
    </xf>
    <xf numFmtId="0" fontId="0" fillId="0" borderId="17" xfId="0" applyBorder="1" applyAlignment="1">
      <alignment wrapText="1"/>
    </xf>
    <xf numFmtId="165" fontId="15" fillId="36" borderId="17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63" fillId="0" borderId="1" xfId="0" applyFont="1" applyBorder="1" applyAlignment="1">
      <alignment horizontal="center"/>
    </xf>
    <xf numFmtId="0" fontId="0" fillId="22" borderId="1" xfId="0" applyNumberFormat="1" applyFill="1" applyBorder="1" applyAlignment="1">
      <alignment horizontal="center"/>
    </xf>
    <xf numFmtId="165" fontId="10" fillId="25" borderId="17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33" borderId="30" xfId="0" applyFont="1" applyFill="1" applyBorder="1" applyAlignment="1">
      <alignment horizontal="center"/>
    </xf>
    <xf numFmtId="0" fontId="27" fillId="33" borderId="30" xfId="0" applyFont="1" applyFill="1" applyBorder="1"/>
    <xf numFmtId="0" fontId="9" fillId="0" borderId="1" xfId="0" applyFont="1" applyBorder="1" applyAlignment="1">
      <alignment horizontal="left"/>
    </xf>
    <xf numFmtId="0" fontId="31" fillId="50" borderId="32" xfId="0" applyFont="1" applyFill="1" applyBorder="1"/>
    <xf numFmtId="0" fontId="4" fillId="22" borderId="11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left"/>
    </xf>
    <xf numFmtId="0" fontId="31" fillId="0" borderId="11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37" borderId="11" xfId="0" applyFont="1" applyFill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65" fontId="10" fillId="28" borderId="11" xfId="0" applyNumberFormat="1" applyFont="1" applyFill="1" applyBorder="1" applyAlignment="1">
      <alignment horizontal="center"/>
    </xf>
    <xf numFmtId="165" fontId="10" fillId="29" borderId="11" xfId="0" applyNumberFormat="1" applyFont="1" applyFill="1" applyBorder="1" applyAlignment="1">
      <alignment horizontal="center"/>
    </xf>
    <xf numFmtId="165" fontId="10" fillId="30" borderId="11" xfId="0" applyNumberFormat="1" applyFont="1" applyFill="1" applyBorder="1" applyAlignment="1">
      <alignment horizontal="center"/>
    </xf>
    <xf numFmtId="165" fontId="11" fillId="0" borderId="11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2" fontId="13" fillId="0" borderId="11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4" fillId="0" borderId="11" xfId="0" applyNumberFormat="1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165" fontId="36" fillId="0" borderId="11" xfId="0" applyNumberFormat="1" applyFont="1" applyBorder="1" applyAlignment="1">
      <alignment horizontal="center"/>
    </xf>
    <xf numFmtId="49" fontId="0" fillId="0" borderId="11" xfId="0" applyNumberForma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49" fontId="37" fillId="0" borderId="11" xfId="0" applyNumberFormat="1" applyFont="1" applyBorder="1" applyAlignment="1">
      <alignment horizontal="center" vertical="center"/>
    </xf>
    <xf numFmtId="165" fontId="38" fillId="0" borderId="11" xfId="4" applyNumberFormat="1" applyFont="1" applyBorder="1" applyAlignment="1">
      <alignment horizontal="center"/>
    </xf>
    <xf numFmtId="165" fontId="27" fillId="0" borderId="11" xfId="0" applyNumberFormat="1" applyFont="1" applyBorder="1" applyAlignment="1">
      <alignment horizontal="center"/>
    </xf>
    <xf numFmtId="165" fontId="46" fillId="0" borderId="11" xfId="4" applyNumberFormat="1" applyFont="1" applyBorder="1" applyAlignment="1">
      <alignment horizontal="center"/>
    </xf>
    <xf numFmtId="49" fontId="39" fillId="0" borderId="11" xfId="0" applyNumberFormat="1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37" fillId="0" borderId="11" xfId="0" applyFont="1" applyBorder="1"/>
    <xf numFmtId="0" fontId="40" fillId="0" borderId="11" xfId="0" applyFont="1" applyBorder="1" applyAlignment="1">
      <alignment horizontal="center"/>
    </xf>
    <xf numFmtId="0" fontId="1" fillId="0" borderId="11" xfId="1" applyBorder="1" applyAlignment="1">
      <alignment horizontal="center"/>
    </xf>
    <xf numFmtId="165" fontId="1" fillId="0" borderId="11" xfId="1" applyNumberFormat="1" applyBorder="1" applyAlignment="1">
      <alignment horizontal="center"/>
    </xf>
    <xf numFmtId="49" fontId="27" fillId="23" borderId="11" xfId="0" applyNumberFormat="1" applyFont="1" applyFill="1" applyBorder="1" applyAlignment="1">
      <alignment horizontal="left" vertical="center"/>
    </xf>
    <xf numFmtId="1" fontId="27" fillId="0" borderId="11" xfId="0" applyNumberFormat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7" fillId="33" borderId="11" xfId="0" applyFont="1" applyFill="1" applyBorder="1" applyAlignment="1">
      <alignment horizontal="center" vertical="center"/>
    </xf>
    <xf numFmtId="14" fontId="27" fillId="0" borderId="11" xfId="0" applyNumberFormat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31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9" fillId="0" borderId="11" xfId="0" applyFont="1" applyBorder="1" applyAlignment="1">
      <alignment horizontal="center"/>
    </xf>
    <xf numFmtId="165" fontId="49" fillId="0" borderId="11" xfId="0" applyNumberFormat="1" applyFont="1" applyBorder="1" applyAlignment="1">
      <alignment horizontal="center"/>
    </xf>
    <xf numFmtId="0" fontId="12" fillId="37" borderId="11" xfId="0" applyFont="1" applyFill="1" applyBorder="1" applyAlignment="1">
      <alignment horizontal="center" vertical="center"/>
    </xf>
    <xf numFmtId="165" fontId="48" fillId="0" borderId="11" xfId="0" applyNumberFormat="1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0" fontId="0" fillId="21" borderId="11" xfId="0" applyFill="1" applyBorder="1"/>
    <xf numFmtId="0" fontId="3" fillId="35" borderId="11" xfId="0" applyFont="1" applyFill="1" applyBorder="1" applyAlignment="1">
      <alignment horizontal="center"/>
    </xf>
    <xf numFmtId="0" fontId="4" fillId="22" borderId="30" xfId="0" applyFont="1" applyFill="1" applyBorder="1" applyAlignment="1">
      <alignment horizontal="center" vertical="center"/>
    </xf>
    <xf numFmtId="0" fontId="4" fillId="22" borderId="30" xfId="0" applyFont="1" applyFill="1" applyBorder="1" applyAlignment="1">
      <alignment horizontal="center"/>
    </xf>
    <xf numFmtId="0" fontId="3" fillId="22" borderId="30" xfId="0" applyFont="1" applyFill="1" applyBorder="1" applyAlignment="1">
      <alignment horizontal="center"/>
    </xf>
    <xf numFmtId="0" fontId="0" fillId="22" borderId="30" xfId="0" applyFill="1" applyBorder="1" applyAlignment="1">
      <alignment horizontal="center"/>
    </xf>
    <xf numFmtId="0" fontId="26" fillId="0" borderId="30" xfId="0" applyFont="1" applyBorder="1" applyAlignment="1">
      <alignment horizontal="left"/>
    </xf>
    <xf numFmtId="0" fontId="3" fillId="0" borderId="30" xfId="0" applyFont="1" applyBorder="1"/>
    <xf numFmtId="0" fontId="30" fillId="0" borderId="30" xfId="0" applyFont="1" applyBorder="1" applyAlignment="1">
      <alignment horizontal="center"/>
    </xf>
    <xf numFmtId="0" fontId="31" fillId="0" borderId="30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3" fillId="0" borderId="30" xfId="0" applyFont="1" applyBorder="1" applyAlignment="1">
      <alignment horizontal="center"/>
    </xf>
    <xf numFmtId="0" fontId="3" fillId="0" borderId="30" xfId="0" applyFont="1" applyBorder="1" applyAlignment="1">
      <alignment horizontal="left"/>
    </xf>
    <xf numFmtId="0" fontId="3" fillId="37" borderId="30" xfId="0" applyFont="1" applyFill="1" applyBorder="1" applyAlignment="1">
      <alignment horizontal="center" vertical="center"/>
    </xf>
    <xf numFmtId="165" fontId="9" fillId="0" borderId="30" xfId="0" applyNumberFormat="1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165" fontId="10" fillId="28" borderId="30" xfId="0" applyNumberFormat="1" applyFont="1" applyFill="1" applyBorder="1" applyAlignment="1">
      <alignment horizontal="center"/>
    </xf>
    <xf numFmtId="165" fontId="10" fillId="29" borderId="30" xfId="0" applyNumberFormat="1" applyFont="1" applyFill="1" applyBorder="1" applyAlignment="1">
      <alignment horizontal="center"/>
    </xf>
    <xf numFmtId="165" fontId="10" fillId="30" borderId="30" xfId="0" applyNumberFormat="1" applyFont="1" applyFill="1" applyBorder="1" applyAlignment="1">
      <alignment horizontal="center"/>
    </xf>
    <xf numFmtId="165" fontId="11" fillId="0" borderId="30" xfId="0" applyNumberFormat="1" applyFont="1" applyBorder="1" applyAlignment="1">
      <alignment horizontal="center"/>
    </xf>
    <xf numFmtId="2" fontId="12" fillId="0" borderId="30" xfId="0" applyNumberFormat="1" applyFont="1" applyBorder="1" applyAlignment="1">
      <alignment horizontal="center"/>
    </xf>
    <xf numFmtId="165" fontId="4" fillId="0" borderId="30" xfId="0" applyNumberFormat="1" applyFont="1" applyBorder="1" applyAlignment="1">
      <alignment horizontal="center"/>
    </xf>
    <xf numFmtId="2" fontId="13" fillId="0" borderId="30" xfId="0" applyNumberFormat="1" applyFont="1" applyBorder="1" applyAlignment="1">
      <alignment horizontal="center"/>
    </xf>
    <xf numFmtId="165" fontId="3" fillId="0" borderId="30" xfId="0" applyNumberFormat="1" applyFont="1" applyBorder="1" applyAlignment="1">
      <alignment horizontal="center"/>
    </xf>
    <xf numFmtId="165" fontId="34" fillId="0" borderId="30" xfId="0" applyNumberFormat="1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165" fontId="36" fillId="0" borderId="30" xfId="0" applyNumberFormat="1" applyFont="1" applyBorder="1" applyAlignment="1">
      <alignment horizontal="center"/>
    </xf>
    <xf numFmtId="49" fontId="0" fillId="0" borderId="30" xfId="0" applyNumberFormat="1" applyBorder="1" applyAlignment="1">
      <alignment horizontal="center" vertical="center"/>
    </xf>
    <xf numFmtId="49" fontId="15" fillId="0" borderId="30" xfId="0" applyNumberFormat="1" applyFont="1" applyBorder="1" applyAlignment="1">
      <alignment horizontal="center" vertical="center"/>
    </xf>
    <xf numFmtId="49" fontId="37" fillId="0" borderId="30" xfId="0" applyNumberFormat="1" applyFont="1" applyBorder="1" applyAlignment="1">
      <alignment horizontal="center" vertical="center"/>
    </xf>
    <xf numFmtId="165" fontId="38" fillId="0" borderId="30" xfId="4" applyNumberFormat="1" applyFont="1" applyBorder="1" applyAlignment="1">
      <alignment horizontal="center"/>
    </xf>
    <xf numFmtId="165" fontId="27" fillId="0" borderId="30" xfId="0" applyNumberFormat="1" applyFont="1" applyBorder="1" applyAlignment="1">
      <alignment horizontal="center"/>
    </xf>
    <xf numFmtId="165" fontId="46" fillId="0" borderId="30" xfId="4" applyNumberFormat="1" applyFont="1" applyBorder="1" applyAlignment="1">
      <alignment horizontal="center"/>
    </xf>
    <xf numFmtId="49" fontId="39" fillId="0" borderId="30" xfId="0" applyNumberFormat="1" applyFont="1" applyBorder="1" applyAlignment="1">
      <alignment horizontal="center" vertical="center"/>
    </xf>
    <xf numFmtId="165" fontId="0" fillId="0" borderId="30" xfId="0" applyNumberFormat="1" applyBorder="1" applyAlignment="1">
      <alignment horizontal="center"/>
    </xf>
    <xf numFmtId="0" fontId="37" fillId="0" borderId="30" xfId="0" applyFont="1" applyBorder="1" applyAlignment="1">
      <alignment horizontal="center"/>
    </xf>
    <xf numFmtId="0" fontId="37" fillId="0" borderId="30" xfId="0" applyFont="1" applyBorder="1"/>
    <xf numFmtId="0" fontId="40" fillId="0" borderId="30" xfId="0" applyFont="1" applyBorder="1" applyAlignment="1">
      <alignment horizontal="center"/>
    </xf>
    <xf numFmtId="0" fontId="1" fillId="0" borderId="30" xfId="1" applyBorder="1" applyAlignment="1">
      <alignment horizontal="center"/>
    </xf>
    <xf numFmtId="165" fontId="1" fillId="0" borderId="30" xfId="1" applyNumberFormat="1" applyBorder="1" applyAlignment="1">
      <alignment horizontal="center"/>
    </xf>
    <xf numFmtId="0" fontId="3" fillId="0" borderId="30" xfId="2" applyBorder="1" applyAlignment="1">
      <alignment horizontal="center"/>
    </xf>
    <xf numFmtId="1" fontId="27" fillId="0" borderId="30" xfId="0" applyNumberFormat="1" applyFont="1" applyBorder="1" applyAlignment="1">
      <alignment horizontal="center" vertical="center"/>
    </xf>
    <xf numFmtId="0" fontId="27" fillId="33" borderId="30" xfId="0" applyFont="1" applyFill="1" applyBorder="1" applyAlignment="1">
      <alignment horizontal="center" vertical="center"/>
    </xf>
    <xf numFmtId="0" fontId="3" fillId="33" borderId="30" xfId="0" applyFont="1" applyFill="1" applyBorder="1" applyAlignment="1">
      <alignment horizontal="center"/>
    </xf>
    <xf numFmtId="0" fontId="24" fillId="33" borderId="30" xfId="0" applyFont="1" applyFill="1" applyBorder="1" applyAlignment="1">
      <alignment horizontal="center" vertical="center"/>
    </xf>
    <xf numFmtId="165" fontId="27" fillId="33" borderId="30" xfId="0" applyNumberFormat="1" applyFont="1" applyFill="1" applyBorder="1" applyAlignment="1">
      <alignment horizontal="center"/>
    </xf>
    <xf numFmtId="14" fontId="27" fillId="33" borderId="30" xfId="0" applyNumberFormat="1" applyFont="1" applyFill="1" applyBorder="1" applyAlignment="1">
      <alignment horizontal="center" vertical="center"/>
    </xf>
    <xf numFmtId="0" fontId="27" fillId="33" borderId="30" xfId="0" applyFont="1" applyFill="1" applyBorder="1" applyAlignment="1">
      <alignment horizontal="center" vertical="center" wrapText="1"/>
    </xf>
    <xf numFmtId="0" fontId="10" fillId="33" borderId="30" xfId="0" applyFont="1" applyFill="1" applyBorder="1" applyAlignment="1">
      <alignment horizontal="center" vertical="center" wrapText="1"/>
    </xf>
    <xf numFmtId="0" fontId="4" fillId="33" borderId="30" xfId="0" applyFont="1" applyFill="1" applyBorder="1" applyAlignment="1">
      <alignment horizontal="center" vertical="center"/>
    </xf>
    <xf numFmtId="0" fontId="4" fillId="33" borderId="30" xfId="0" applyFont="1" applyFill="1" applyBorder="1" applyAlignment="1">
      <alignment horizontal="center"/>
    </xf>
    <xf numFmtId="0" fontId="49" fillId="33" borderId="30" xfId="0" applyFont="1" applyFill="1" applyBorder="1" applyAlignment="1">
      <alignment horizontal="center"/>
    </xf>
    <xf numFmtId="165" fontId="49" fillId="33" borderId="30" xfId="0" applyNumberFormat="1" applyFont="1" applyFill="1" applyBorder="1" applyAlignment="1">
      <alignment horizontal="center"/>
    </xf>
    <xf numFmtId="0" fontId="12" fillId="33" borderId="30" xfId="0" applyFont="1" applyFill="1" applyBorder="1" applyAlignment="1">
      <alignment horizontal="center" vertical="center"/>
    </xf>
    <xf numFmtId="0" fontId="3" fillId="33" borderId="30" xfId="0" applyFont="1" applyFill="1" applyBorder="1" applyAlignment="1">
      <alignment horizontal="left"/>
    </xf>
    <xf numFmtId="165" fontId="48" fillId="33" borderId="30" xfId="0" applyNumberFormat="1" applyFont="1" applyFill="1" applyBorder="1" applyAlignment="1">
      <alignment horizontal="center"/>
    </xf>
    <xf numFmtId="2" fontId="45" fillId="33" borderId="30" xfId="0" applyNumberFormat="1" applyFont="1" applyFill="1" applyBorder="1" applyAlignment="1">
      <alignment horizontal="center"/>
    </xf>
    <xf numFmtId="0" fontId="0" fillId="21" borderId="30" xfId="0" applyFill="1" applyBorder="1"/>
    <xf numFmtId="0" fontId="3" fillId="35" borderId="30" xfId="0" applyFont="1" applyFill="1" applyBorder="1" applyAlignment="1">
      <alignment horizontal="center"/>
    </xf>
    <xf numFmtId="0" fontId="0" fillId="0" borderId="30" xfId="0" applyBorder="1"/>
    <xf numFmtId="165" fontId="0" fillId="33" borderId="1" xfId="0" applyNumberFormat="1" applyFont="1" applyFill="1" applyBorder="1"/>
    <xf numFmtId="165" fontId="0" fillId="33" borderId="21" xfId="0" applyNumberFormat="1" applyFont="1" applyFill="1" applyBorder="1"/>
    <xf numFmtId="165" fontId="0" fillId="33" borderId="17" xfId="0" applyNumberFormat="1" applyFill="1" applyBorder="1"/>
    <xf numFmtId="165" fontId="0" fillId="33" borderId="1" xfId="0" applyNumberFormat="1" applyFill="1" applyBorder="1"/>
    <xf numFmtId="165" fontId="0" fillId="33" borderId="21" xfId="0" applyNumberFormat="1" applyFill="1" applyBorder="1"/>
    <xf numFmtId="0" fontId="0" fillId="33" borderId="21" xfId="0" applyFill="1" applyBorder="1"/>
    <xf numFmtId="0" fontId="0" fillId="33" borderId="21" xfId="0" applyFill="1" applyBorder="1" applyAlignment="1">
      <alignment horizontal="left"/>
    </xf>
    <xf numFmtId="0" fontId="0" fillId="33" borderId="17" xfId="0" applyFill="1" applyBorder="1"/>
    <xf numFmtId="0" fontId="0" fillId="33" borderId="17" xfId="0" applyFill="1" applyBorder="1" applyAlignment="1">
      <alignment horizontal="left"/>
    </xf>
    <xf numFmtId="14" fontId="0" fillId="33" borderId="17" xfId="0" applyNumberFormat="1" applyFill="1" applyBorder="1" applyAlignment="1">
      <alignment horizontal="left"/>
    </xf>
    <xf numFmtId="0" fontId="0" fillId="33" borderId="1" xfId="0" applyFill="1" applyBorder="1" applyAlignment="1">
      <alignment horizontal="left"/>
    </xf>
    <xf numFmtId="165" fontId="27" fillId="33" borderId="1" xfId="0" applyNumberFormat="1" applyFont="1" applyFill="1" applyBorder="1"/>
    <xf numFmtId="0" fontId="0" fillId="33" borderId="4" xfId="0" applyFill="1" applyBorder="1"/>
    <xf numFmtId="0" fontId="4" fillId="26" borderId="1" xfId="0" applyFont="1" applyFill="1" applyBorder="1" applyAlignment="1">
      <alignment horizontal="center" vertical="center" wrapText="1"/>
    </xf>
    <xf numFmtId="0" fontId="3" fillId="33" borderId="11" xfId="0" applyFont="1" applyFill="1" applyBorder="1" applyAlignment="1">
      <alignment horizontal="center"/>
    </xf>
    <xf numFmtId="0" fontId="0" fillId="33" borderId="4" xfId="0" applyFill="1" applyBorder="1" applyAlignment="1">
      <alignment horizontal="left"/>
    </xf>
    <xf numFmtId="165" fontId="0" fillId="33" borderId="4" xfId="0" applyNumberFormat="1" applyFill="1" applyBorder="1"/>
    <xf numFmtId="14" fontId="3" fillId="33" borderId="1" xfId="0" applyNumberFormat="1" applyFont="1" applyFill="1" applyBorder="1" applyAlignment="1">
      <alignment horizontal="left"/>
    </xf>
    <xf numFmtId="0" fontId="73" fillId="0" borderId="17" xfId="0" applyFont="1" applyBorder="1" applyAlignment="1">
      <alignment horizontal="left"/>
    </xf>
    <xf numFmtId="0" fontId="73" fillId="0" borderId="17" xfId="0" applyFont="1" applyBorder="1" applyAlignment="1">
      <alignment horizontal="center"/>
    </xf>
    <xf numFmtId="0" fontId="51" fillId="32" borderId="17" xfId="0" applyFont="1" applyFill="1" applyBorder="1" applyAlignment="1">
      <alignment horizontal="center"/>
    </xf>
    <xf numFmtId="0" fontId="51" fillId="40" borderId="0" xfId="0" applyFont="1" applyFill="1" applyBorder="1" applyAlignment="1">
      <alignment horizontal="center"/>
    </xf>
    <xf numFmtId="0" fontId="27" fillId="40" borderId="17" xfId="0" applyFont="1" applyFill="1" applyBorder="1" applyAlignment="1">
      <alignment horizontal="center"/>
    </xf>
    <xf numFmtId="0" fontId="27" fillId="0" borderId="8" xfId="0" applyFont="1" applyBorder="1"/>
    <xf numFmtId="49" fontId="27" fillId="0" borderId="0" xfId="0" applyNumberFormat="1" applyFont="1" applyBorder="1" applyAlignment="1">
      <alignment horizontal="left"/>
    </xf>
    <xf numFmtId="2" fontId="10" fillId="0" borderId="0" xfId="0" applyNumberFormat="1" applyFont="1" applyBorder="1" applyAlignment="1">
      <alignment horizontal="center"/>
    </xf>
    <xf numFmtId="165" fontId="27" fillId="0" borderId="0" xfId="0" applyNumberFormat="1" applyFont="1" applyBorder="1" applyAlignment="1">
      <alignment horizontal="center" wrapText="1"/>
    </xf>
    <xf numFmtId="0" fontId="27" fillId="0" borderId="0" xfId="0" applyFont="1" applyBorder="1" applyAlignment="1">
      <alignment wrapText="1"/>
    </xf>
    <xf numFmtId="165" fontId="27" fillId="0" borderId="12" xfId="0" applyNumberFormat="1" applyFont="1" applyBorder="1" applyAlignment="1">
      <alignment horizontal="center"/>
    </xf>
    <xf numFmtId="165" fontId="10" fillId="36" borderId="0" xfId="0" applyNumberFormat="1" applyFont="1" applyFill="1" applyBorder="1" applyAlignment="1">
      <alignment horizontal="center"/>
    </xf>
    <xf numFmtId="0" fontId="74" fillId="0" borderId="0" xfId="0" applyFont="1" applyBorder="1" applyAlignment="1">
      <alignment horizontal="center"/>
    </xf>
    <xf numFmtId="0" fontId="74" fillId="0" borderId="8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1" fontId="27" fillId="40" borderId="17" xfId="0" applyNumberFormat="1" applyFont="1" applyFill="1" applyBorder="1" applyAlignment="1">
      <alignment horizontal="center"/>
    </xf>
    <xf numFmtId="1" fontId="10" fillId="40" borderId="17" xfId="0" applyNumberFormat="1" applyFont="1" applyFill="1" applyBorder="1" applyAlignment="1">
      <alignment horizontal="center"/>
    </xf>
    <xf numFmtId="0" fontId="10" fillId="0" borderId="0" xfId="0" applyFont="1" applyBorder="1"/>
    <xf numFmtId="1" fontId="10" fillId="0" borderId="0" xfId="0" applyNumberFormat="1" applyFont="1" applyBorder="1" applyAlignment="1">
      <alignment horizontal="center"/>
    </xf>
    <xf numFmtId="0" fontId="27" fillId="0" borderId="28" xfId="0" applyFont="1" applyBorder="1"/>
    <xf numFmtId="165" fontId="27" fillId="0" borderId="0" xfId="0" applyNumberFormat="1" applyFont="1" applyBorder="1"/>
    <xf numFmtId="165" fontId="27" fillId="33" borderId="17" xfId="0" applyNumberFormat="1" applyFont="1" applyFill="1" applyBorder="1"/>
    <xf numFmtId="1" fontId="10" fillId="44" borderId="0" xfId="0" applyNumberFormat="1" applyFont="1" applyFill="1" applyBorder="1" applyAlignment="1">
      <alignment horizontal="center"/>
    </xf>
    <xf numFmtId="0" fontId="27" fillId="0" borderId="0" xfId="2" applyFont="1" applyBorder="1" applyAlignment="1">
      <alignment horizontal="center"/>
    </xf>
    <xf numFmtId="0" fontId="0" fillId="33" borderId="11" xfId="0" applyFill="1" applyBorder="1"/>
    <xf numFmtId="0" fontId="0" fillId="33" borderId="30" xfId="0" applyFill="1" applyBorder="1"/>
    <xf numFmtId="0" fontId="0" fillId="33" borderId="11" xfId="0" applyFill="1" applyBorder="1" applyAlignment="1">
      <alignment horizontal="left"/>
    </xf>
    <xf numFmtId="0" fontId="0" fillId="33" borderId="30" xfId="0" applyFill="1" applyBorder="1" applyAlignment="1">
      <alignment horizontal="left"/>
    </xf>
    <xf numFmtId="0" fontId="0" fillId="0" borderId="1" xfId="0" applyFill="1" applyBorder="1" applyAlignment="1">
      <alignment horizontal="left"/>
    </xf>
  </cellXfs>
  <cellStyles count="6">
    <cellStyle name="Normal 2" xfId="5"/>
    <cellStyle name="normální" xfId="0" builtinId="0"/>
    <cellStyle name="Normální 2" xfId="2"/>
    <cellStyle name="Normální 3" xfId="4"/>
    <cellStyle name="Normální 4" xfId="1"/>
    <cellStyle name="Vysvětlující text 2" xfId="3"/>
  </cellStyles>
  <dxfs count="0"/>
  <tableStyles count="0" defaultTableStyle="TableStyleMedium2" defaultPivotStyle="PivotStyleLight16"/>
  <colors>
    <mruColors>
      <color rgb="FFFF00FF"/>
      <color rgb="FFFF33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IM181"/>
  <sheetViews>
    <sheetView tabSelected="1" topLeftCell="B1" zoomScale="80" zoomScaleNormal="80" workbookViewId="0">
      <pane xSplit="114" ySplit="2" topLeftCell="GB3" activePane="bottomRight" state="frozen"/>
      <selection activeCell="B1" sqref="B1"/>
      <selection pane="topRight" activeCell="DL1" sqref="DL1"/>
      <selection pane="bottomLeft" activeCell="B3" sqref="B3"/>
      <selection pane="bottomRight" activeCell="II89" sqref="II89"/>
    </sheetView>
  </sheetViews>
  <sheetFormatPr defaultRowHeight="15"/>
  <cols>
    <col min="1" max="1" width="5" style="86" hidden="1" customWidth="1"/>
    <col min="2" max="2" width="4.7109375" style="86" customWidth="1"/>
    <col min="3" max="3" width="10.28515625" style="836" customWidth="1"/>
    <col min="4" max="4" width="15.28515625" style="196" customWidth="1"/>
    <col min="5" max="5" width="9.140625" style="86" customWidth="1"/>
    <col min="6" max="6" width="13.28515625" style="114" customWidth="1"/>
    <col min="7" max="7" width="4.28515625" style="86" hidden="1" customWidth="1"/>
    <col min="8" max="8" width="12.42578125" style="196" customWidth="1"/>
    <col min="9" max="9" width="17.140625" style="89" hidden="1" customWidth="1"/>
    <col min="10" max="10" width="8.85546875" style="90" hidden="1" customWidth="1"/>
    <col min="11" max="11" width="2.85546875" style="97" hidden="1" customWidth="1"/>
    <col min="12" max="12" width="6.42578125" style="86" hidden="1" customWidth="1"/>
    <col min="13" max="13" width="8.7109375" style="86" hidden="1" customWidth="1"/>
    <col min="14" max="14" width="3" style="86" hidden="1" customWidth="1"/>
    <col min="15" max="15" width="4" style="86" hidden="1" customWidth="1"/>
    <col min="16" max="16" width="6.85546875" style="92" hidden="1" customWidth="1"/>
    <col min="17" max="17" width="8.85546875" style="92" hidden="1" customWidth="1"/>
    <col min="18" max="18" width="7.28515625" style="92" hidden="1" customWidth="1"/>
    <col min="19" max="19" width="6.5703125" style="500" hidden="1" customWidth="1"/>
    <col min="20" max="20" width="19.42578125" style="500" hidden="1" customWidth="1"/>
    <col min="21" max="21" width="19.28515625" style="500" hidden="1" customWidth="1"/>
    <col min="22" max="22" width="25.28515625" style="500" hidden="1" customWidth="1"/>
    <col min="23" max="23" width="12.42578125" style="500" hidden="1" customWidth="1"/>
    <col min="24" max="24" width="9.7109375" style="500" hidden="1" customWidth="1"/>
    <col min="25" max="25" width="10" style="93" hidden="1" customWidth="1"/>
    <col min="26" max="26" width="8.7109375" style="94" hidden="1" customWidth="1"/>
    <col min="27" max="27" width="4.7109375" style="86" hidden="1" customWidth="1"/>
    <col min="28" max="28" width="8.85546875" style="95" hidden="1" customWidth="1"/>
    <col min="29" max="29" width="8.85546875" style="86" hidden="1" customWidth="1"/>
    <col min="30" max="30" width="10.5703125" style="86" hidden="1" customWidth="1"/>
    <col min="31" max="31" width="5.7109375" style="86" hidden="1" customWidth="1"/>
    <col min="32" max="32" width="9.140625" style="86" hidden="1" customWidth="1"/>
    <col min="33" max="33" width="14.140625" style="96" hidden="1" customWidth="1"/>
    <col min="34" max="34" width="12.28515625" style="97" hidden="1" customWidth="1"/>
    <col min="35" max="36" width="4.85546875" style="86" hidden="1" customWidth="1"/>
    <col min="37" max="37" width="5.7109375" style="137" hidden="1" customWidth="1"/>
    <col min="38" max="40" width="4.85546875" style="86" hidden="1" customWidth="1"/>
    <col min="41" max="41" width="9" style="244" hidden="1" customWidth="1"/>
    <col min="42" max="42" width="9" style="151" hidden="1" customWidth="1"/>
    <col min="43" max="43" width="9" style="386" hidden="1" customWidth="1"/>
    <col min="44" max="44" width="6.140625" style="501" hidden="1" customWidth="1"/>
    <col min="45" max="45" width="6.7109375" style="384" hidden="1" customWidth="1"/>
    <col min="46" max="46" width="7.140625" style="196" hidden="1" customWidth="1"/>
    <col min="47" max="47" width="6.28515625" style="502" hidden="1" customWidth="1"/>
    <col min="48" max="49" width="8.85546875" style="86" hidden="1" customWidth="1"/>
    <col min="50" max="50" width="9.28515625" style="138" hidden="1" customWidth="1"/>
    <col min="51" max="52" width="8.85546875" style="86" hidden="1" customWidth="1"/>
    <col min="53" max="53" width="8.85546875" style="106" hidden="1" customWidth="1"/>
    <col min="54" max="54" width="8.85546875" style="112" hidden="1" customWidth="1"/>
    <col min="55" max="55" width="5.5703125" style="389" hidden="1" customWidth="1"/>
    <col min="56" max="56" width="6.7109375" style="140" hidden="1" customWidth="1"/>
    <col min="57" max="60" width="5.5703125" style="86" hidden="1" customWidth="1"/>
    <col min="61" max="61" width="5.5703125" style="112" hidden="1" customWidth="1"/>
    <col min="62" max="62" width="8.85546875" style="86" hidden="1" customWidth="1"/>
    <col min="63" max="63" width="7.7109375" style="86" hidden="1" customWidth="1"/>
    <col min="64" max="64" width="6.7109375" style="202" hidden="1" customWidth="1"/>
    <col min="65" max="65" width="8.85546875" style="203" hidden="1" customWidth="1"/>
    <col min="66" max="66" width="8.85546875" style="140" hidden="1" customWidth="1"/>
    <col min="67" max="68" width="8.85546875" style="86" hidden="1" customWidth="1"/>
    <col min="69" max="69" width="8.85546875" style="112" hidden="1" customWidth="1"/>
    <col min="70" max="70" width="6.42578125" style="139" hidden="1" customWidth="1"/>
    <col min="71" max="75" width="9.7109375" style="140" hidden="1" customWidth="1"/>
    <col min="76" max="76" width="7.28515625" style="140" hidden="1" customWidth="1"/>
    <col min="77" max="77" width="10.7109375" style="140" hidden="1" customWidth="1"/>
    <col min="78" max="81" width="9.7109375" style="140" hidden="1" customWidth="1"/>
    <col min="82" max="82" width="7.42578125" style="140" hidden="1" customWidth="1"/>
    <col min="83" max="92" width="8.85546875" style="86" hidden="1" customWidth="1"/>
    <col min="93" max="93" width="6.5703125" style="113" hidden="1" customWidth="1"/>
    <col min="94" max="99" width="6.5703125" style="92" hidden="1" customWidth="1"/>
    <col min="100" max="100" width="6.5703125" style="147" hidden="1" customWidth="1"/>
    <col min="101" max="101" width="7.7109375" style="95" hidden="1" customWidth="1"/>
    <col min="102" max="102" width="7.7109375" style="86" hidden="1" customWidth="1"/>
    <col min="103" max="103" width="8.85546875" style="86" hidden="1" customWidth="1"/>
    <col min="104" max="104" width="6.5703125" style="86" hidden="1" customWidth="1"/>
    <col min="105" max="105" width="9.5703125" style="115" hidden="1" customWidth="1"/>
    <col min="106" max="106" width="8.85546875" style="246" hidden="1" customWidth="1"/>
    <col min="107" max="107" width="8.85546875" style="94" hidden="1" customWidth="1"/>
    <col min="108" max="108" width="106.28515625" style="94" hidden="1" customWidth="1"/>
    <col min="109" max="109" width="7.28515625" style="86" hidden="1" customWidth="1"/>
    <col min="110" max="112" width="6.28515625" style="86" hidden="1" customWidth="1"/>
    <col min="113" max="113" width="5" style="114" hidden="1" customWidth="1"/>
    <col min="114" max="114" width="14.140625" style="94" customWidth="1"/>
    <col min="115" max="115" width="5.7109375" style="140" hidden="1" customWidth="1"/>
    <col min="116" max="116" width="19.7109375" style="140" customWidth="1"/>
    <col min="117" max="117" width="10.5703125" style="140" customWidth="1"/>
    <col min="118" max="118" width="8.85546875" style="140" hidden="1" customWidth="1"/>
    <col min="119" max="119" width="9.140625" style="140" hidden="1" customWidth="1"/>
    <col min="120" max="120" width="12.42578125" style="140" hidden="1" customWidth="1"/>
    <col min="121" max="121" width="9" style="140" hidden="1" customWidth="1"/>
    <col min="122" max="123" width="8.85546875" style="86" hidden="1" customWidth="1"/>
    <col min="124" max="124" width="9" style="114" hidden="1" customWidth="1"/>
    <col min="125" max="126" width="9.140625" style="114" hidden="1" customWidth="1"/>
    <col min="127" max="128" width="9" style="114" hidden="1" customWidth="1"/>
    <col min="129" max="129" width="8.85546875" style="114" hidden="1" customWidth="1"/>
    <col min="130" max="130" width="9" style="114" hidden="1" customWidth="1"/>
    <col min="131" max="131" width="9.140625" style="114" hidden="1" customWidth="1"/>
    <col min="132" max="132" width="14.7109375" style="86" hidden="1" customWidth="1"/>
    <col min="133" max="133" width="6.42578125" style="97" hidden="1" customWidth="1"/>
    <col min="134" max="134" width="7.7109375" style="97" hidden="1" customWidth="1"/>
    <col min="135" max="135" width="9.140625" style="97" hidden="1" customWidth="1"/>
    <col min="136" max="136" width="9.140625" style="97" customWidth="1"/>
    <col min="137" max="137" width="9.140625" style="97" hidden="1" customWidth="1"/>
    <col min="138" max="140" width="9.140625" style="97" customWidth="1"/>
    <col min="141" max="141" width="9.140625" style="97" hidden="1" customWidth="1"/>
    <col min="142" max="142" width="10.85546875" style="97" hidden="1" customWidth="1"/>
    <col min="143" max="144" width="9" style="97" customWidth="1"/>
    <col min="145" max="145" width="15.5703125" style="86" customWidth="1"/>
    <col min="146" max="146" width="13.28515625" style="97" hidden="1" customWidth="1"/>
    <col min="147" max="147" width="6.7109375" style="410" hidden="1" customWidth="1"/>
    <col min="148" max="148" width="6.28515625" style="97" hidden="1" customWidth="1"/>
    <col min="149" max="149" width="7.85546875" style="97" hidden="1" customWidth="1"/>
    <col min="150" max="150" width="9.140625" style="97" hidden="1" customWidth="1"/>
    <col min="151" max="151" width="7.28515625" style="97" hidden="1" customWidth="1"/>
    <col min="152" max="152" width="10" style="97" hidden="1" customWidth="1"/>
    <col min="153" max="153" width="8.7109375" style="247" hidden="1" customWidth="1"/>
    <col min="154" max="154" width="11.5703125" style="247" hidden="1" customWidth="1"/>
    <col min="155" max="155" width="7.7109375" style="455" hidden="1" customWidth="1"/>
    <col min="156" max="157" width="7.7109375" style="97" hidden="1" customWidth="1"/>
    <col min="158" max="158" width="4.7109375" style="97" hidden="1" customWidth="1"/>
    <col min="159" max="159" width="7.7109375" style="97" hidden="1" customWidth="1"/>
    <col min="160" max="160" width="9.7109375" style="97" hidden="1" customWidth="1"/>
    <col min="161" max="162" width="7.7109375" style="247" hidden="1" customWidth="1"/>
    <col min="163" max="163" width="7.7109375" style="248" hidden="1" customWidth="1"/>
    <col min="164" max="164" width="7.7109375" style="249" hidden="1" customWidth="1"/>
    <col min="165" max="165" width="7.7109375" style="456" hidden="1" customWidth="1"/>
    <col min="166" max="166" width="5.140625" style="196" hidden="1" customWidth="1"/>
    <col min="167" max="167" width="6" style="96" hidden="1" customWidth="1"/>
    <col min="168" max="168" width="8.85546875" style="97" hidden="1" customWidth="1"/>
    <col min="169" max="169" width="7.28515625" style="121" hidden="1" customWidth="1"/>
    <col min="170" max="170" width="4.140625" style="97" hidden="1" customWidth="1"/>
    <col min="171" max="172" width="8.85546875" style="247" hidden="1" customWidth="1"/>
    <col min="173" max="173" width="9.28515625" style="97" hidden="1" customWidth="1"/>
    <col min="174" max="175" width="18.5703125" style="122" customWidth="1"/>
    <col min="176" max="176" width="30.85546875" style="122" customWidth="1"/>
    <col min="177" max="177" width="11" style="88" customWidth="1"/>
    <col min="178" max="178" width="8.85546875" style="88" customWidth="1"/>
    <col min="179" max="179" width="8.85546875" style="122" customWidth="1"/>
    <col min="180" max="180" width="32.28515625" style="122" customWidth="1"/>
    <col min="181" max="181" width="15.28515625" style="142" customWidth="1"/>
    <col min="182" max="182" width="26.7109375" style="142" customWidth="1"/>
    <col min="183" max="183" width="28.7109375" style="142" customWidth="1"/>
    <col min="184" max="184" width="17.42578125" style="142" customWidth="1"/>
    <col min="185" max="185" width="37.5703125" style="142" customWidth="1"/>
    <col min="186" max="186" width="45.7109375" style="142" customWidth="1"/>
    <col min="187" max="187" width="46.140625" style="122" customWidth="1"/>
    <col min="188" max="188" width="9.7109375" style="97" hidden="1" customWidth="1"/>
    <col min="189" max="189" width="18.28515625" style="266" hidden="1" customWidth="1"/>
    <col min="190" max="192" width="9.7109375" style="88" hidden="1" customWidth="1"/>
    <col min="193" max="193" width="10.5703125" hidden="1" customWidth="1"/>
    <col min="194" max="194" width="9.7109375" hidden="1" customWidth="1"/>
    <col min="195" max="195" width="12.5703125" hidden="1" customWidth="1"/>
    <col min="196" max="196" width="7.85546875" hidden="1" customWidth="1"/>
    <col min="197" max="197" width="13.42578125" hidden="1" customWidth="1"/>
    <col min="198" max="198" width="9.42578125" hidden="1" customWidth="1"/>
    <col min="199" max="199" width="12.7109375" hidden="1" customWidth="1"/>
    <col min="200" max="200" width="12.28515625" hidden="1" customWidth="1"/>
    <col min="201" max="201" width="11.140625" hidden="1" customWidth="1"/>
    <col min="202" max="202" width="11.85546875" hidden="1" customWidth="1"/>
    <col min="203" max="203" width="10.5703125" hidden="1" customWidth="1"/>
    <col min="204" max="204" width="7.85546875" hidden="1" customWidth="1"/>
    <col min="205" max="205" width="10.140625" hidden="1" customWidth="1"/>
    <col min="206" max="206" width="6.7109375" hidden="1" customWidth="1"/>
    <col min="207" max="207" width="7.7109375" hidden="1" customWidth="1"/>
    <col min="208" max="208" width="9.28515625" hidden="1" customWidth="1"/>
    <col min="209" max="209" width="9.5703125" hidden="1" customWidth="1"/>
    <col min="210" max="210" width="11.42578125" hidden="1" customWidth="1"/>
    <col min="211" max="211" width="8.42578125" hidden="1" customWidth="1"/>
    <col min="212" max="212" width="13" hidden="1" customWidth="1"/>
    <col min="213" max="213" width="11.42578125" hidden="1" customWidth="1"/>
    <col min="214" max="214" width="12.5703125" hidden="1" customWidth="1"/>
    <col min="215" max="215" width="11.42578125" hidden="1" customWidth="1"/>
    <col min="216" max="216" width="14.140625" hidden="1" customWidth="1"/>
    <col min="217" max="217" width="11.5703125" hidden="1" customWidth="1"/>
    <col min="218" max="218" width="10.85546875" hidden="1" customWidth="1"/>
    <col min="219" max="219" width="10.42578125" hidden="1" customWidth="1"/>
    <col min="220" max="220" width="13.42578125" hidden="1" customWidth="1"/>
    <col min="221" max="221" width="12.5703125" hidden="1" customWidth="1"/>
    <col min="222" max="222" width="14" hidden="1" customWidth="1"/>
    <col min="223" max="223" width="10.5703125" hidden="1" customWidth="1"/>
    <col min="224" max="224" width="11.5703125" hidden="1" customWidth="1"/>
    <col min="225" max="225" width="10.7109375" hidden="1" customWidth="1"/>
    <col min="226" max="226" width="14.140625" hidden="1" customWidth="1"/>
    <col min="227" max="227" width="11.85546875" hidden="1" customWidth="1"/>
    <col min="228" max="228" width="12.42578125" hidden="1" customWidth="1"/>
    <col min="229" max="229" width="10.85546875" hidden="1" customWidth="1"/>
    <col min="230" max="230" width="13.85546875" hidden="1" customWidth="1"/>
    <col min="231" max="231" width="10.7109375" hidden="1" customWidth="1"/>
    <col min="232" max="232" width="7.7109375" hidden="1" customWidth="1"/>
    <col min="233" max="233" width="14.5703125" hidden="1" customWidth="1"/>
    <col min="234" max="234" width="11" hidden="1" customWidth="1"/>
    <col min="235" max="235" width="14.42578125" hidden="1" customWidth="1"/>
    <col min="236" max="236" width="12.42578125" hidden="1" customWidth="1"/>
    <col min="237" max="237" width="12.140625" hidden="1" customWidth="1"/>
    <col min="238" max="238" width="12" hidden="1" customWidth="1"/>
    <col min="239" max="239" width="10.5703125" hidden="1" customWidth="1"/>
    <col min="240" max="240" width="9.7109375" style="97" hidden="1" customWidth="1"/>
    <col min="241" max="241" width="8.85546875" style="97" hidden="1" customWidth="1"/>
    <col min="242" max="242" width="0" style="97" hidden="1" customWidth="1"/>
    <col min="243" max="247" width="8.85546875" style="97"/>
  </cols>
  <sheetData>
    <row r="1" spans="1:247" ht="61.15" customHeight="1" thickTop="1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4" t="s">
        <v>9</v>
      </c>
      <c r="K1" s="5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6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2" t="s">
        <v>31</v>
      </c>
      <c r="AG1" s="7" t="s">
        <v>32</v>
      </c>
      <c r="AH1" s="8" t="s">
        <v>33</v>
      </c>
      <c r="AI1" s="1" t="s">
        <v>34</v>
      </c>
      <c r="AJ1" s="9" t="s">
        <v>35</v>
      </c>
      <c r="AK1" s="10" t="s">
        <v>36</v>
      </c>
      <c r="AL1" s="1" t="s">
        <v>37</v>
      </c>
      <c r="AM1" s="1" t="s">
        <v>38</v>
      </c>
      <c r="AN1" s="2" t="s">
        <v>39</v>
      </c>
      <c r="AO1" s="11" t="s">
        <v>40</v>
      </c>
      <c r="AP1" s="12" t="s">
        <v>41</v>
      </c>
      <c r="AQ1" s="13" t="s">
        <v>42</v>
      </c>
      <c r="AR1" s="14" t="s">
        <v>43</v>
      </c>
      <c r="AS1" s="15" t="s">
        <v>44</v>
      </c>
      <c r="AT1" s="15" t="s">
        <v>45</v>
      </c>
      <c r="AU1" s="16" t="s">
        <v>46</v>
      </c>
      <c r="AV1" s="2" t="s">
        <v>47</v>
      </c>
      <c r="AW1" s="8" t="s">
        <v>48</v>
      </c>
      <c r="AX1" s="17" t="s">
        <v>49</v>
      </c>
      <c r="AY1" s="8" t="s">
        <v>50</v>
      </c>
      <c r="AZ1" s="1" t="s">
        <v>51</v>
      </c>
      <c r="BA1" s="18" t="s">
        <v>52</v>
      </c>
      <c r="BB1" s="1" t="s">
        <v>53</v>
      </c>
      <c r="BC1" s="19" t="s">
        <v>54</v>
      </c>
      <c r="BD1" s="19" t="s">
        <v>55</v>
      </c>
      <c r="BE1" s="8" t="s">
        <v>56</v>
      </c>
      <c r="BF1" s="1" t="s">
        <v>57</v>
      </c>
      <c r="BG1" s="9" t="s">
        <v>58</v>
      </c>
      <c r="BH1" s="9" t="s">
        <v>59</v>
      </c>
      <c r="BI1" s="9" t="s">
        <v>60</v>
      </c>
      <c r="BJ1" s="8" t="s">
        <v>61</v>
      </c>
      <c r="BK1" s="2" t="s">
        <v>62</v>
      </c>
      <c r="BL1" s="20" t="s">
        <v>63</v>
      </c>
      <c r="BM1" s="21" t="s">
        <v>64</v>
      </c>
      <c r="BN1" s="19" t="s">
        <v>65</v>
      </c>
      <c r="BO1" s="8" t="s">
        <v>66</v>
      </c>
      <c r="BP1" s="1" t="s">
        <v>67</v>
      </c>
      <c r="BQ1" s="1" t="s">
        <v>68</v>
      </c>
      <c r="BR1" s="22" t="s">
        <v>69</v>
      </c>
      <c r="BS1" s="23" t="s">
        <v>70</v>
      </c>
      <c r="BT1" s="24" t="s">
        <v>71</v>
      </c>
      <c r="BU1" s="24" t="s">
        <v>72</v>
      </c>
      <c r="BV1" s="24" t="s">
        <v>73</v>
      </c>
      <c r="BW1" s="23" t="s">
        <v>74</v>
      </c>
      <c r="BX1" s="24" t="s">
        <v>75</v>
      </c>
      <c r="BY1" s="25" t="s">
        <v>76</v>
      </c>
      <c r="BZ1" s="26" t="s">
        <v>77</v>
      </c>
      <c r="CA1" s="25" t="s">
        <v>78</v>
      </c>
      <c r="CB1" s="26" t="s">
        <v>79</v>
      </c>
      <c r="CC1" s="27" t="s">
        <v>80</v>
      </c>
      <c r="CD1" s="28" t="s">
        <v>81</v>
      </c>
      <c r="CE1" s="29" t="s">
        <v>82</v>
      </c>
      <c r="CF1" s="16" t="s">
        <v>83</v>
      </c>
      <c r="CG1" s="16" t="s">
        <v>84</v>
      </c>
      <c r="CH1" s="16" t="s">
        <v>85</v>
      </c>
      <c r="CI1" s="1" t="s">
        <v>86</v>
      </c>
      <c r="CJ1" s="16" t="s">
        <v>87</v>
      </c>
      <c r="CK1" s="29" t="s">
        <v>88</v>
      </c>
      <c r="CL1" s="26" t="s">
        <v>89</v>
      </c>
      <c r="CM1" s="1" t="s">
        <v>90</v>
      </c>
      <c r="CN1" s="2" t="s">
        <v>91</v>
      </c>
      <c r="CO1" s="30" t="s">
        <v>74</v>
      </c>
      <c r="CP1" s="31" t="s">
        <v>92</v>
      </c>
      <c r="CQ1" s="31" t="s">
        <v>93</v>
      </c>
      <c r="CR1" s="31" t="s">
        <v>94</v>
      </c>
      <c r="CS1" s="31" t="s">
        <v>95</v>
      </c>
      <c r="CT1" s="31" t="s">
        <v>96</v>
      </c>
      <c r="CU1" s="31" t="s">
        <v>80</v>
      </c>
      <c r="CV1" s="32" t="s">
        <v>81</v>
      </c>
      <c r="CW1" s="1" t="s">
        <v>81</v>
      </c>
      <c r="CX1" s="8" t="s">
        <v>80</v>
      </c>
      <c r="CY1" s="8" t="s">
        <v>97</v>
      </c>
      <c r="CZ1" s="8" t="s">
        <v>98</v>
      </c>
      <c r="DA1" s="33" t="s">
        <v>99</v>
      </c>
      <c r="DB1" s="34" t="s">
        <v>100</v>
      </c>
      <c r="DC1" s="6" t="s">
        <v>101</v>
      </c>
      <c r="DD1" s="35" t="s">
        <v>102</v>
      </c>
      <c r="DE1" s="36" t="s">
        <v>103</v>
      </c>
      <c r="DF1" s="36" t="s">
        <v>104</v>
      </c>
      <c r="DG1" s="36" t="s">
        <v>105</v>
      </c>
      <c r="DH1" s="36" t="s">
        <v>106</v>
      </c>
      <c r="DI1" s="37" t="s">
        <v>107</v>
      </c>
      <c r="DJ1" s="38" t="s">
        <v>1140</v>
      </c>
      <c r="DK1" s="39" t="s">
        <v>108</v>
      </c>
      <c r="DL1" s="39" t="s">
        <v>1174</v>
      </c>
      <c r="DM1" s="39" t="s">
        <v>1141</v>
      </c>
      <c r="DN1" s="39" t="s">
        <v>109</v>
      </c>
      <c r="DO1" s="40" t="s">
        <v>110</v>
      </c>
      <c r="DP1" s="41" t="s">
        <v>111</v>
      </c>
      <c r="DQ1" s="40" t="s">
        <v>112</v>
      </c>
      <c r="DR1" s="42" t="s">
        <v>113</v>
      </c>
      <c r="DS1" s="42" t="s">
        <v>114</v>
      </c>
      <c r="DT1" s="43" t="s">
        <v>115</v>
      </c>
      <c r="DU1" s="43" t="s">
        <v>116</v>
      </c>
      <c r="DV1" s="43" t="s">
        <v>117</v>
      </c>
      <c r="DW1" s="44" t="s">
        <v>118</v>
      </c>
      <c r="DX1" s="44" t="s">
        <v>119</v>
      </c>
      <c r="DY1" s="44" t="s">
        <v>120</v>
      </c>
      <c r="DZ1" s="44" t="s">
        <v>121</v>
      </c>
      <c r="EA1" s="45" t="s">
        <v>122</v>
      </c>
      <c r="EB1" s="45" t="s">
        <v>123</v>
      </c>
      <c r="EC1" s="46" t="s">
        <v>124</v>
      </c>
      <c r="ED1" s="47" t="s">
        <v>125</v>
      </c>
      <c r="EE1" s="47" t="s">
        <v>126</v>
      </c>
      <c r="EF1" s="48" t="s">
        <v>1142</v>
      </c>
      <c r="EG1" s="49" t="s">
        <v>127</v>
      </c>
      <c r="EH1" s="48" t="s">
        <v>1143</v>
      </c>
      <c r="EI1" s="48" t="s">
        <v>1144</v>
      </c>
      <c r="EJ1" s="48" t="s">
        <v>128</v>
      </c>
      <c r="EK1" s="50" t="s">
        <v>129</v>
      </c>
      <c r="EL1" s="48" t="s">
        <v>130</v>
      </c>
      <c r="EM1" s="48" t="s">
        <v>131</v>
      </c>
      <c r="EN1" s="48" t="s">
        <v>132</v>
      </c>
      <c r="EO1" s="48" t="s">
        <v>1156</v>
      </c>
      <c r="EP1" s="48" t="s">
        <v>133</v>
      </c>
      <c r="EQ1" s="51" t="s">
        <v>2</v>
      </c>
      <c r="ER1" s="52" t="s">
        <v>134</v>
      </c>
      <c r="ES1" s="52" t="s">
        <v>135</v>
      </c>
      <c r="ET1" s="52" t="s">
        <v>136</v>
      </c>
      <c r="EU1" s="52" t="s">
        <v>137</v>
      </c>
      <c r="EV1" s="53" t="s">
        <v>138</v>
      </c>
      <c r="EW1" s="52" t="s">
        <v>139</v>
      </c>
      <c r="EX1" s="54" t="s">
        <v>140</v>
      </c>
      <c r="EY1" s="55" t="s">
        <v>134</v>
      </c>
      <c r="EZ1" s="56" t="s">
        <v>141</v>
      </c>
      <c r="FA1" s="56" t="s">
        <v>142</v>
      </c>
      <c r="FB1" s="56" t="s">
        <v>143</v>
      </c>
      <c r="FC1" s="56" t="s">
        <v>144</v>
      </c>
      <c r="FD1" s="57" t="s">
        <v>145</v>
      </c>
      <c r="FE1" s="58" t="s">
        <v>146</v>
      </c>
      <c r="FF1" s="59" t="s">
        <v>147</v>
      </c>
      <c r="FG1" s="59" t="s">
        <v>148</v>
      </c>
      <c r="FH1" s="60" t="s">
        <v>149</v>
      </c>
      <c r="FI1" s="61" t="s">
        <v>27</v>
      </c>
      <c r="FJ1" s="62" t="s">
        <v>32</v>
      </c>
      <c r="FK1" s="63" t="s">
        <v>150</v>
      </c>
      <c r="FL1" s="64" t="s">
        <v>151</v>
      </c>
      <c r="FM1" s="65" t="s">
        <v>152</v>
      </c>
      <c r="FN1" s="8"/>
      <c r="FO1" s="66" t="s">
        <v>151</v>
      </c>
      <c r="FP1" s="67" t="s">
        <v>152</v>
      </c>
      <c r="FQ1" s="68" t="s">
        <v>153</v>
      </c>
      <c r="FR1" s="69" t="s">
        <v>154</v>
      </c>
      <c r="FS1" s="69" t="s">
        <v>155</v>
      </c>
      <c r="FT1" s="1096" t="s">
        <v>156</v>
      </c>
      <c r="FU1" s="1096" t="s">
        <v>157</v>
      </c>
      <c r="FV1" s="1096" t="s">
        <v>158</v>
      </c>
      <c r="FW1" s="1096" t="s">
        <v>159</v>
      </c>
      <c r="FX1" s="1097" t="s">
        <v>160</v>
      </c>
      <c r="FY1" s="1140" t="s">
        <v>1146</v>
      </c>
      <c r="FZ1" s="1140" t="s">
        <v>1145</v>
      </c>
      <c r="GA1" s="1140" t="s">
        <v>1150</v>
      </c>
      <c r="GB1" s="1139" t="s">
        <v>1151</v>
      </c>
      <c r="GC1" s="1139" t="s">
        <v>1152</v>
      </c>
      <c r="GD1" s="1139" t="s">
        <v>1154</v>
      </c>
      <c r="GE1" s="70" t="s">
        <v>1155</v>
      </c>
      <c r="GF1" s="71"/>
      <c r="GG1" s="72" t="s">
        <v>161</v>
      </c>
      <c r="GH1" s="73" t="s">
        <v>162</v>
      </c>
      <c r="GI1" s="73" t="s">
        <v>163</v>
      </c>
      <c r="GJ1" s="73" t="s">
        <v>164</v>
      </c>
      <c r="GK1" s="74" t="s">
        <v>165</v>
      </c>
      <c r="GL1" s="75" t="s">
        <v>166</v>
      </c>
      <c r="GM1" s="75" t="s">
        <v>167</v>
      </c>
      <c r="GN1" s="76" t="s">
        <v>168</v>
      </c>
      <c r="GO1" s="76" t="s">
        <v>169</v>
      </c>
      <c r="GP1" s="76" t="s">
        <v>170</v>
      </c>
      <c r="GQ1" s="77" t="s">
        <v>140</v>
      </c>
      <c r="GR1" s="77" t="s">
        <v>171</v>
      </c>
      <c r="GS1" s="78" t="s">
        <v>172</v>
      </c>
      <c r="GT1" s="78" t="s">
        <v>173</v>
      </c>
      <c r="GU1" s="78" t="s">
        <v>174</v>
      </c>
      <c r="GV1" s="78" t="s">
        <v>175</v>
      </c>
      <c r="GW1" s="78" t="s">
        <v>176</v>
      </c>
      <c r="GX1" s="78" t="s">
        <v>177</v>
      </c>
      <c r="GY1" s="78" t="s">
        <v>178</v>
      </c>
      <c r="GZ1" s="78" t="s">
        <v>179</v>
      </c>
      <c r="HA1" s="78" t="s">
        <v>180</v>
      </c>
      <c r="HB1" s="78" t="s">
        <v>181</v>
      </c>
      <c r="HC1" s="78" t="s">
        <v>182</v>
      </c>
      <c r="HD1" s="79" t="s">
        <v>183</v>
      </c>
      <c r="HE1" s="79" t="s">
        <v>184</v>
      </c>
      <c r="HF1" s="79" t="s">
        <v>185</v>
      </c>
      <c r="HG1" s="79" t="s">
        <v>186</v>
      </c>
      <c r="HH1" s="79" t="s">
        <v>187</v>
      </c>
      <c r="HI1" s="79" t="s">
        <v>188</v>
      </c>
      <c r="HJ1" s="79" t="s">
        <v>189</v>
      </c>
      <c r="HK1" s="79" t="s">
        <v>190</v>
      </c>
      <c r="HL1" s="79" t="s">
        <v>191</v>
      </c>
      <c r="HM1" s="79" t="s">
        <v>192</v>
      </c>
      <c r="HN1" s="79" t="s">
        <v>193</v>
      </c>
      <c r="HO1" s="79" t="s">
        <v>194</v>
      </c>
      <c r="HP1" s="79" t="s">
        <v>195</v>
      </c>
      <c r="HQ1" s="78" t="s">
        <v>196</v>
      </c>
      <c r="HR1" s="75" t="s">
        <v>197</v>
      </c>
      <c r="HS1" s="75" t="s">
        <v>198</v>
      </c>
      <c r="HT1" s="75" t="s">
        <v>199</v>
      </c>
      <c r="HU1" s="75" t="s">
        <v>200</v>
      </c>
      <c r="HV1" s="75" t="s">
        <v>201</v>
      </c>
      <c r="HW1" s="75" t="s">
        <v>202</v>
      </c>
      <c r="HX1" s="75" t="s">
        <v>203</v>
      </c>
      <c r="HY1" s="75" t="s">
        <v>204</v>
      </c>
      <c r="HZ1" s="75" t="s">
        <v>205</v>
      </c>
      <c r="IA1" s="75" t="s">
        <v>206</v>
      </c>
      <c r="IB1" s="75" t="s">
        <v>207</v>
      </c>
      <c r="IC1" s="75" t="s">
        <v>208</v>
      </c>
      <c r="ID1" s="75" t="s">
        <v>209</v>
      </c>
      <c r="IE1" s="75" t="s">
        <v>210</v>
      </c>
      <c r="IF1" s="70" t="s">
        <v>211</v>
      </c>
      <c r="IG1" s="1"/>
      <c r="IH1" s="1"/>
      <c r="II1" s="1"/>
      <c r="IJ1" s="1"/>
      <c r="IK1" s="1"/>
      <c r="IL1" s="1"/>
      <c r="IM1" s="1"/>
    </row>
    <row r="2" spans="1:247" s="85" customFormat="1" ht="15" hidden="1" customHeight="1">
      <c r="A2" s="80" t="s">
        <v>212</v>
      </c>
      <c r="B2" s="80" t="s">
        <v>213</v>
      </c>
      <c r="C2" s="80" t="s">
        <v>214</v>
      </c>
      <c r="D2" s="81" t="s">
        <v>215</v>
      </c>
      <c r="E2" s="80" t="s">
        <v>216</v>
      </c>
      <c r="F2" s="80" t="s">
        <v>217</v>
      </c>
      <c r="G2" s="80" t="s">
        <v>218</v>
      </c>
      <c r="H2" s="80" t="s">
        <v>219</v>
      </c>
      <c r="I2" s="80" t="s">
        <v>220</v>
      </c>
      <c r="J2" s="80" t="s">
        <v>221</v>
      </c>
      <c r="K2" s="80" t="s">
        <v>222</v>
      </c>
      <c r="L2" s="80" t="s">
        <v>223</v>
      </c>
      <c r="M2" s="80" t="s">
        <v>224</v>
      </c>
      <c r="N2" s="80" t="s">
        <v>225</v>
      </c>
      <c r="O2" s="80" t="s">
        <v>226</v>
      </c>
      <c r="P2" s="80" t="s">
        <v>227</v>
      </c>
      <c r="Q2" s="80" t="s">
        <v>228</v>
      </c>
      <c r="R2" s="80" t="s">
        <v>229</v>
      </c>
      <c r="S2" s="80" t="s">
        <v>230</v>
      </c>
      <c r="T2" s="80" t="s">
        <v>231</v>
      </c>
      <c r="U2" s="80" t="s">
        <v>232</v>
      </c>
      <c r="V2" s="80" t="s">
        <v>233</v>
      </c>
      <c r="W2" s="80" t="s">
        <v>234</v>
      </c>
      <c r="X2" s="80" t="s">
        <v>235</v>
      </c>
      <c r="Y2" s="80" t="s">
        <v>236</v>
      </c>
      <c r="Z2" s="80" t="s">
        <v>237</v>
      </c>
      <c r="AA2" s="80" t="s">
        <v>238</v>
      </c>
      <c r="AB2" s="80" t="s">
        <v>239</v>
      </c>
      <c r="AC2" s="80" t="s">
        <v>240</v>
      </c>
      <c r="AD2" s="80" t="s">
        <v>241</v>
      </c>
      <c r="AE2" s="80" t="s">
        <v>242</v>
      </c>
      <c r="AF2" s="80" t="s">
        <v>243</v>
      </c>
      <c r="AG2" s="80" t="s">
        <v>244</v>
      </c>
      <c r="AH2" s="80" t="s">
        <v>245</v>
      </c>
      <c r="AI2" s="80" t="s">
        <v>246</v>
      </c>
      <c r="AJ2" s="80" t="s">
        <v>247</v>
      </c>
      <c r="AK2" s="80" t="s">
        <v>248</v>
      </c>
      <c r="AL2" s="80" t="s">
        <v>249</v>
      </c>
      <c r="AM2" s="80" t="s">
        <v>250</v>
      </c>
      <c r="AN2" s="80" t="s">
        <v>251</v>
      </c>
      <c r="AO2" s="80" t="s">
        <v>252</v>
      </c>
      <c r="AP2" s="80" t="s">
        <v>253</v>
      </c>
      <c r="AQ2" s="80" t="s">
        <v>254</v>
      </c>
      <c r="AR2" s="80" t="s">
        <v>255</v>
      </c>
      <c r="AS2" s="80" t="s">
        <v>256</v>
      </c>
      <c r="AT2" s="80" t="s">
        <v>257</v>
      </c>
      <c r="AU2" s="80" t="s">
        <v>258</v>
      </c>
      <c r="AV2" s="80" t="s">
        <v>259</v>
      </c>
      <c r="AW2" s="80" t="s">
        <v>260</v>
      </c>
      <c r="AX2" s="80" t="s">
        <v>261</v>
      </c>
      <c r="AY2" s="80" t="s">
        <v>262</v>
      </c>
      <c r="AZ2" s="80" t="s">
        <v>263</v>
      </c>
      <c r="BA2" s="80" t="s">
        <v>264</v>
      </c>
      <c r="BB2" s="80" t="s">
        <v>265</v>
      </c>
      <c r="BC2" s="80" t="s">
        <v>266</v>
      </c>
      <c r="BD2" s="80" t="s">
        <v>267</v>
      </c>
      <c r="BE2" s="80" t="s">
        <v>268</v>
      </c>
      <c r="BF2" s="80" t="s">
        <v>269</v>
      </c>
      <c r="BG2" s="80" t="s">
        <v>270</v>
      </c>
      <c r="BH2" s="80" t="s">
        <v>271</v>
      </c>
      <c r="BI2" s="80" t="s">
        <v>272</v>
      </c>
      <c r="BJ2" s="80" t="s">
        <v>273</v>
      </c>
      <c r="BK2" s="80" t="s">
        <v>274</v>
      </c>
      <c r="BL2" s="80" t="s">
        <v>275</v>
      </c>
      <c r="BM2" s="80" t="s">
        <v>276</v>
      </c>
      <c r="BN2" s="80" t="s">
        <v>277</v>
      </c>
      <c r="BO2" s="80" t="s">
        <v>278</v>
      </c>
      <c r="BP2" s="80" t="s">
        <v>279</v>
      </c>
      <c r="BQ2" s="80" t="s">
        <v>280</v>
      </c>
      <c r="BR2" s="80" t="s">
        <v>281</v>
      </c>
      <c r="BS2" s="80" t="s">
        <v>282</v>
      </c>
      <c r="BT2" s="80" t="s">
        <v>283</v>
      </c>
      <c r="BU2" s="80" t="s">
        <v>284</v>
      </c>
      <c r="BV2" s="80" t="s">
        <v>285</v>
      </c>
      <c r="BW2" s="80" t="s">
        <v>286</v>
      </c>
      <c r="BX2" s="80" t="s">
        <v>287</v>
      </c>
      <c r="BY2" s="80" t="s">
        <v>288</v>
      </c>
      <c r="BZ2" s="80" t="s">
        <v>289</v>
      </c>
      <c r="CA2" s="80" t="s">
        <v>290</v>
      </c>
      <c r="CB2" s="80" t="s">
        <v>291</v>
      </c>
      <c r="CC2" s="80" t="s">
        <v>292</v>
      </c>
      <c r="CD2" s="80" t="s">
        <v>293</v>
      </c>
      <c r="CE2" s="80" t="s">
        <v>294</v>
      </c>
      <c r="CF2" s="80" t="s">
        <v>295</v>
      </c>
      <c r="CG2" s="80" t="s">
        <v>296</v>
      </c>
      <c r="CH2" s="80" t="s">
        <v>297</v>
      </c>
      <c r="CI2" s="80" t="s">
        <v>298</v>
      </c>
      <c r="CJ2" s="80" t="s">
        <v>299</v>
      </c>
      <c r="CK2" s="80" t="s">
        <v>300</v>
      </c>
      <c r="CL2" s="80" t="s">
        <v>301</v>
      </c>
      <c r="CM2" s="80" t="s">
        <v>302</v>
      </c>
      <c r="CN2" s="80" t="s">
        <v>303</v>
      </c>
      <c r="CO2" s="80" t="s">
        <v>304</v>
      </c>
      <c r="CP2" s="80" t="s">
        <v>305</v>
      </c>
      <c r="CQ2" s="80" t="s">
        <v>306</v>
      </c>
      <c r="CR2" s="80" t="s">
        <v>307</v>
      </c>
      <c r="CS2" s="80" t="s">
        <v>308</v>
      </c>
      <c r="CT2" s="80" t="s">
        <v>309</v>
      </c>
      <c r="CU2" s="80" t="s">
        <v>310</v>
      </c>
      <c r="CV2" s="80" t="s">
        <v>311</v>
      </c>
      <c r="CW2" s="80" t="s">
        <v>312</v>
      </c>
      <c r="CX2" s="80" t="s">
        <v>313</v>
      </c>
      <c r="CY2" s="80" t="s">
        <v>314</v>
      </c>
      <c r="CZ2" s="80" t="s">
        <v>315</v>
      </c>
      <c r="DA2" s="82" t="s">
        <v>316</v>
      </c>
      <c r="DB2" s="80" t="s">
        <v>317</v>
      </c>
      <c r="DC2" s="80" t="s">
        <v>318</v>
      </c>
      <c r="DD2" s="80" t="s">
        <v>319</v>
      </c>
      <c r="DE2" s="80" t="s">
        <v>320</v>
      </c>
      <c r="DF2" s="80" t="s">
        <v>321</v>
      </c>
      <c r="DG2" s="80" t="s">
        <v>322</v>
      </c>
      <c r="DH2" s="80" t="s">
        <v>323</v>
      </c>
      <c r="DI2" s="80" t="s">
        <v>324</v>
      </c>
      <c r="DJ2" s="80" t="s">
        <v>325</v>
      </c>
      <c r="DK2" s="83" t="s">
        <v>326</v>
      </c>
      <c r="DL2" s="80" t="s">
        <v>327</v>
      </c>
      <c r="DM2" s="80" t="s">
        <v>328</v>
      </c>
      <c r="DN2" s="83" t="s">
        <v>329</v>
      </c>
      <c r="DO2" s="83" t="s">
        <v>330</v>
      </c>
      <c r="DP2" s="83" t="s">
        <v>331</v>
      </c>
      <c r="DQ2" s="83" t="s">
        <v>332</v>
      </c>
      <c r="DR2" s="80" t="s">
        <v>333</v>
      </c>
      <c r="DS2" s="80" t="s">
        <v>334</v>
      </c>
      <c r="DT2" s="80" t="s">
        <v>335</v>
      </c>
      <c r="DU2" s="80" t="s">
        <v>336</v>
      </c>
      <c r="DV2" s="80" t="s">
        <v>337</v>
      </c>
      <c r="DW2" s="80" t="s">
        <v>338</v>
      </c>
      <c r="DX2" s="80" t="s">
        <v>339</v>
      </c>
      <c r="DY2" s="80" t="s">
        <v>340</v>
      </c>
      <c r="DZ2" s="80" t="s">
        <v>341</v>
      </c>
      <c r="EA2" s="80" t="s">
        <v>342</v>
      </c>
      <c r="EB2" s="80" t="s">
        <v>343</v>
      </c>
      <c r="EC2" s="80" t="s">
        <v>344</v>
      </c>
      <c r="ED2" s="80" t="s">
        <v>345</v>
      </c>
      <c r="EE2" s="80" t="s">
        <v>346</v>
      </c>
      <c r="EF2" s="80" t="s">
        <v>347</v>
      </c>
      <c r="EG2" s="80" t="s">
        <v>348</v>
      </c>
      <c r="EH2" s="80" t="s">
        <v>349</v>
      </c>
      <c r="EI2" s="80" t="s">
        <v>350</v>
      </c>
      <c r="EJ2" s="80" t="s">
        <v>351</v>
      </c>
      <c r="EK2" s="80" t="s">
        <v>352</v>
      </c>
      <c r="EL2" s="80" t="s">
        <v>353</v>
      </c>
      <c r="EM2" s="80" t="s">
        <v>354</v>
      </c>
      <c r="EN2" s="80" t="s">
        <v>355</v>
      </c>
      <c r="EO2" s="81" t="s">
        <v>356</v>
      </c>
      <c r="EP2" s="80" t="s">
        <v>357</v>
      </c>
      <c r="EQ2" s="80" t="s">
        <v>358</v>
      </c>
      <c r="ER2" s="80" t="s">
        <v>359</v>
      </c>
      <c r="ES2" s="80" t="s">
        <v>360</v>
      </c>
      <c r="ET2" s="80" t="s">
        <v>361</v>
      </c>
      <c r="EU2" s="80" t="s">
        <v>362</v>
      </c>
      <c r="EV2" s="80" t="s">
        <v>363</v>
      </c>
      <c r="EW2" s="80" t="s">
        <v>364</v>
      </c>
      <c r="EX2" s="80" t="s">
        <v>365</v>
      </c>
      <c r="EY2" s="80" t="s">
        <v>366</v>
      </c>
      <c r="EZ2" s="80" t="s">
        <v>367</v>
      </c>
      <c r="FA2" s="80" t="s">
        <v>368</v>
      </c>
      <c r="FB2" s="80" t="s">
        <v>369</v>
      </c>
      <c r="FC2" s="80" t="s">
        <v>370</v>
      </c>
      <c r="FD2" s="80" t="s">
        <v>371</v>
      </c>
      <c r="FE2" s="80" t="s">
        <v>372</v>
      </c>
      <c r="FF2" s="80" t="s">
        <v>373</v>
      </c>
      <c r="FG2" s="80" t="s">
        <v>374</v>
      </c>
      <c r="FH2" s="80" t="s">
        <v>375</v>
      </c>
      <c r="FI2" s="80" t="s">
        <v>376</v>
      </c>
      <c r="FJ2" s="80" t="s">
        <v>377</v>
      </c>
      <c r="FK2" s="80" t="s">
        <v>378</v>
      </c>
      <c r="FL2" s="80" t="s">
        <v>379</v>
      </c>
      <c r="FM2" s="80" t="s">
        <v>380</v>
      </c>
      <c r="FN2" s="80" t="s">
        <v>381</v>
      </c>
      <c r="FO2" s="80" t="s">
        <v>382</v>
      </c>
      <c r="FP2" s="80" t="s">
        <v>383</v>
      </c>
      <c r="FQ2" s="80" t="s">
        <v>384</v>
      </c>
      <c r="FR2" s="84"/>
      <c r="FS2" s="84"/>
      <c r="FT2" s="84"/>
      <c r="FU2" s="1690"/>
      <c r="FV2" s="1690"/>
      <c r="FW2" s="84"/>
      <c r="FX2" s="84"/>
      <c r="FY2" s="84"/>
      <c r="FZ2" s="84"/>
      <c r="GA2" s="84"/>
      <c r="GB2" s="84"/>
      <c r="GC2" s="84"/>
      <c r="GD2" s="84"/>
      <c r="GE2" s="84"/>
      <c r="GF2" s="80"/>
      <c r="GG2" s="80"/>
      <c r="GH2" s="84"/>
      <c r="GI2" s="84"/>
      <c r="GJ2" s="84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</row>
    <row r="3" spans="1:247" s="473" customFormat="1" ht="14.45" customHeight="1">
      <c r="A3" s="552">
        <v>224</v>
      </c>
      <c r="B3" s="552">
        <v>1</v>
      </c>
      <c r="C3" s="1148">
        <v>111111</v>
      </c>
      <c r="D3" s="1149" t="s">
        <v>1158</v>
      </c>
      <c r="E3" s="548" t="s">
        <v>1157</v>
      </c>
      <c r="F3" s="548">
        <v>5505055555</v>
      </c>
      <c r="G3" s="548">
        <f>LEFT(H3,4)-CONCATENATE(19,LEFT(F3,2))</f>
        <v>64</v>
      </c>
      <c r="H3" s="548" t="s">
        <v>1007</v>
      </c>
      <c r="I3" s="454" t="s">
        <v>425</v>
      </c>
      <c r="J3" s="1156" t="s">
        <v>427</v>
      </c>
      <c r="K3" s="548" t="s">
        <v>385</v>
      </c>
      <c r="L3" s="548">
        <v>24</v>
      </c>
      <c r="M3" s="548" t="s">
        <v>482</v>
      </c>
      <c r="N3" s="548" t="s">
        <v>386</v>
      </c>
      <c r="O3" s="548"/>
      <c r="P3" s="548" t="s">
        <v>1009</v>
      </c>
      <c r="Q3" s="1157"/>
      <c r="R3" s="1157"/>
      <c r="S3" s="1158"/>
      <c r="T3" s="1159" t="s">
        <v>1000</v>
      </c>
      <c r="U3" s="1159"/>
      <c r="V3" s="1160" t="s">
        <v>1160</v>
      </c>
      <c r="W3" s="1160"/>
      <c r="X3" s="1158"/>
      <c r="Y3" s="1161"/>
      <c r="Z3" s="1162" t="s">
        <v>428</v>
      </c>
      <c r="AA3" s="1163" t="s">
        <v>1003</v>
      </c>
      <c r="AB3" s="548"/>
      <c r="AC3" s="723">
        <v>11875</v>
      </c>
      <c r="AD3" s="723">
        <v>285000</v>
      </c>
      <c r="AE3" s="804"/>
      <c r="AF3" s="804"/>
      <c r="AG3" s="804" t="s">
        <v>444</v>
      </c>
      <c r="AH3" s="552">
        <v>10000</v>
      </c>
      <c r="AI3" s="813"/>
      <c r="AJ3" s="552"/>
      <c r="AK3" s="552"/>
      <c r="AL3" s="552"/>
      <c r="AM3" s="552"/>
      <c r="AN3" s="552"/>
      <c r="AO3" s="1150">
        <v>13</v>
      </c>
      <c r="AP3" s="1151">
        <v>4.63</v>
      </c>
      <c r="AQ3" s="1152">
        <v>81.599999999999994</v>
      </c>
      <c r="AR3" s="784">
        <f t="shared" ref="AR3" si="0">AO3+AP3+AQ3</f>
        <v>99.22999999999999</v>
      </c>
      <c r="AS3" s="1153">
        <f t="shared" ref="AS3" si="1">AO3/AP3</f>
        <v>2.8077753779697625</v>
      </c>
      <c r="AT3" s="784">
        <f t="shared" ref="AT3" si="2">AO3/AP3*AQ3</f>
        <v>229.11447084233259</v>
      </c>
      <c r="AU3" s="1153">
        <f t="shared" ref="AU3" si="3">AO3/(AP3+AQ3)</f>
        <v>0.15075959642815728</v>
      </c>
      <c r="AV3" s="784">
        <v>12.3292</v>
      </c>
      <c r="AW3" s="784">
        <f t="shared" ref="AW3" si="4">95-AY3</f>
        <v>94.84</v>
      </c>
      <c r="AX3" s="784">
        <v>2.0799999999999999E-2</v>
      </c>
      <c r="AY3" s="784">
        <v>0.16</v>
      </c>
      <c r="AZ3" s="552" t="s">
        <v>387</v>
      </c>
      <c r="BA3" s="552" t="s">
        <v>387</v>
      </c>
      <c r="BB3" s="770" t="s">
        <v>387</v>
      </c>
      <c r="BC3" s="552" t="s">
        <v>387</v>
      </c>
      <c r="BD3" s="552"/>
      <c r="BE3" s="552"/>
      <c r="BF3" s="552"/>
      <c r="BG3" s="552"/>
      <c r="BH3" s="552"/>
      <c r="BI3" s="1164">
        <v>0.27</v>
      </c>
      <c r="BJ3" s="552">
        <v>70.7</v>
      </c>
      <c r="BK3" s="552">
        <v>29.3</v>
      </c>
      <c r="BL3" s="784">
        <f>BJ3/BK3</f>
        <v>2.4129692832764507</v>
      </c>
      <c r="BM3" s="784">
        <v>0.37</v>
      </c>
      <c r="BN3" s="784">
        <f t="shared" ref="BN3" si="5">BM3*100/AO3</f>
        <v>2.8461538461538463</v>
      </c>
      <c r="BO3" s="552" t="s">
        <v>387</v>
      </c>
      <c r="BP3" s="552">
        <v>44.8</v>
      </c>
      <c r="BQ3" s="770">
        <v>33.1</v>
      </c>
      <c r="BR3" s="552"/>
      <c r="BS3" s="784">
        <f t="shared" ref="BS3" si="6">BX3+BZ3</f>
        <v>87.2</v>
      </c>
      <c r="BT3" s="552">
        <v>94</v>
      </c>
      <c r="BU3" s="552">
        <v>17165</v>
      </c>
      <c r="BV3" s="784">
        <f>100-BT3</f>
        <v>6</v>
      </c>
      <c r="BW3" s="1165">
        <f>BY3+CA3+CC3</f>
        <v>4.5420299999999996</v>
      </c>
      <c r="BX3" s="552">
        <v>60.1</v>
      </c>
      <c r="BY3" s="784">
        <f>BX3*AP3/100</f>
        <v>2.7826299999999997</v>
      </c>
      <c r="BZ3" s="552">
        <v>27.1</v>
      </c>
      <c r="CA3" s="784">
        <f>BZ3*AP3/100</f>
        <v>1.2547299999999999</v>
      </c>
      <c r="CB3" s="552">
        <v>10.9</v>
      </c>
      <c r="CC3" s="784">
        <f>CB3*AP3/100</f>
        <v>0.50466999999999995</v>
      </c>
      <c r="CD3" s="784">
        <v>7.0000000000000007E-2</v>
      </c>
      <c r="CE3" s="552"/>
      <c r="CF3" s="552"/>
      <c r="CG3" s="552"/>
      <c r="CH3" s="552"/>
      <c r="CI3" s="552"/>
      <c r="CJ3" s="552">
        <v>73.2</v>
      </c>
      <c r="CK3" s="552">
        <v>5257</v>
      </c>
      <c r="CL3" s="784">
        <f t="shared" ref="CL3" si="7">BX3/BZ3</f>
        <v>2.2177121771217712</v>
      </c>
      <c r="CM3" s="552"/>
      <c r="CN3" s="552"/>
      <c r="CO3" s="1166"/>
      <c r="CP3" s="1167"/>
      <c r="CQ3" s="1167"/>
      <c r="CR3" s="1167"/>
      <c r="CS3" s="1167"/>
      <c r="CT3" s="1167"/>
      <c r="CU3" s="1167"/>
      <c r="CV3" s="1167"/>
      <c r="CW3" s="725"/>
      <c r="CX3" s="552"/>
      <c r="CY3" s="552"/>
      <c r="CZ3" s="552">
        <v>5</v>
      </c>
      <c r="DA3" s="552" t="s">
        <v>388</v>
      </c>
      <c r="DB3" s="552" t="s">
        <v>388</v>
      </c>
      <c r="DC3" s="1168"/>
      <c r="DD3" s="1169" t="s">
        <v>838</v>
      </c>
      <c r="DE3" s="548"/>
      <c r="DF3" s="548"/>
      <c r="DG3" s="548"/>
      <c r="DH3" s="556"/>
      <c r="DI3" s="548" t="s">
        <v>390</v>
      </c>
      <c r="DJ3" s="1170" t="s">
        <v>444</v>
      </c>
      <c r="DK3" s="548">
        <v>2</v>
      </c>
      <c r="DL3" s="1182" t="s">
        <v>399</v>
      </c>
      <c r="DM3" s="548" t="s">
        <v>425</v>
      </c>
      <c r="DN3" s="548"/>
      <c r="DO3" s="548"/>
      <c r="DP3" s="548"/>
      <c r="DQ3" s="548"/>
      <c r="DR3" s="698" t="s">
        <v>386</v>
      </c>
      <c r="DS3" s="548" t="s">
        <v>386</v>
      </c>
      <c r="DT3" s="548">
        <v>12388</v>
      </c>
      <c r="DU3" s="548">
        <v>73.7</v>
      </c>
      <c r="DV3" s="548">
        <v>26.3</v>
      </c>
      <c r="DW3" s="548" t="s">
        <v>386</v>
      </c>
      <c r="DX3" s="548" t="s">
        <v>386</v>
      </c>
      <c r="DY3" s="548" t="s">
        <v>386</v>
      </c>
      <c r="DZ3" s="548" t="s">
        <v>386</v>
      </c>
      <c r="EA3" s="548">
        <v>0</v>
      </c>
      <c r="EB3" s="552"/>
      <c r="EC3" s="1171"/>
      <c r="ED3" s="1171"/>
      <c r="EE3" s="1171"/>
      <c r="EF3" s="548">
        <v>70</v>
      </c>
      <c r="EG3" s="548">
        <v>3</v>
      </c>
      <c r="EH3" s="1183">
        <v>169</v>
      </c>
      <c r="EI3" s="1183">
        <v>82</v>
      </c>
      <c r="EJ3" s="1184">
        <f t="shared" ref="EJ3" si="8">EI3/(EH3*EH3*0.01*0.01)</f>
        <v>28.710479324953607</v>
      </c>
      <c r="EK3" s="548">
        <v>1</v>
      </c>
      <c r="EL3" s="548"/>
      <c r="EM3" s="548">
        <v>1</v>
      </c>
      <c r="EN3" s="548">
        <v>0</v>
      </c>
      <c r="EO3" s="1183">
        <v>0</v>
      </c>
      <c r="EP3" s="1171"/>
      <c r="EQ3" s="403">
        <v>11211</v>
      </c>
      <c r="ER3" s="1172">
        <v>75</v>
      </c>
      <c r="ES3" s="1172">
        <v>112381</v>
      </c>
      <c r="ET3" s="1172">
        <v>4000</v>
      </c>
      <c r="EU3" s="1172">
        <v>38220</v>
      </c>
      <c r="EV3" s="1172">
        <v>94729</v>
      </c>
      <c r="EW3" s="741">
        <f>EV3/ET3*EU3/ER3</f>
        <v>12068.4746</v>
      </c>
      <c r="EX3" s="742">
        <f>L3*EW3</f>
        <v>289643.39039999997</v>
      </c>
      <c r="EY3" s="1154"/>
      <c r="EZ3" s="1154"/>
      <c r="FA3" s="1154"/>
      <c r="FB3" s="1154"/>
      <c r="FC3" s="1154"/>
      <c r="FD3" s="1154"/>
      <c r="FE3" s="1154"/>
      <c r="FF3" s="1173"/>
      <c r="FG3" s="1154"/>
      <c r="FH3" s="1174"/>
      <c r="FI3" s="698"/>
      <c r="FJ3" s="1175"/>
      <c r="FK3" s="813"/>
      <c r="FL3" s="552"/>
      <c r="FM3" s="1153">
        <f>AC3/1000</f>
        <v>11.875</v>
      </c>
      <c r="FN3" s="813"/>
      <c r="FO3" s="784">
        <f>EV3*100/ES3</f>
        <v>84.292718520034526</v>
      </c>
      <c r="FP3" s="1153">
        <f>EW3/1000</f>
        <v>12.0684746</v>
      </c>
      <c r="FQ3" s="1176"/>
      <c r="FR3" s="1177" t="s">
        <v>1159</v>
      </c>
      <c r="FS3" s="1177" t="s">
        <v>386</v>
      </c>
      <c r="FT3" s="1177" t="s">
        <v>1161</v>
      </c>
      <c r="FU3" s="1149">
        <v>0</v>
      </c>
      <c r="FV3" s="1149">
        <v>3</v>
      </c>
      <c r="FW3" s="1149">
        <v>0</v>
      </c>
      <c r="FX3" s="1178" t="s">
        <v>665</v>
      </c>
      <c r="FY3" s="1178">
        <v>1</v>
      </c>
      <c r="FZ3" s="1178" t="s">
        <v>1162</v>
      </c>
      <c r="GA3" s="1178" t="s">
        <v>1153</v>
      </c>
      <c r="GB3" s="1178">
        <v>1</v>
      </c>
      <c r="GC3" s="1178" t="s">
        <v>1176</v>
      </c>
      <c r="GD3" s="1178" t="s">
        <v>1175</v>
      </c>
      <c r="GE3" s="1178" t="s">
        <v>1177</v>
      </c>
      <c r="GF3" s="552">
        <v>11211</v>
      </c>
      <c r="GG3" s="1179" t="s">
        <v>954</v>
      </c>
      <c r="GH3" s="1180" t="s">
        <v>666</v>
      </c>
      <c r="GI3" s="1180">
        <v>2.4537851722547699</v>
      </c>
      <c r="GJ3" s="1180">
        <v>1.2458038649999976</v>
      </c>
      <c r="GK3" s="552" t="s">
        <v>387</v>
      </c>
      <c r="GL3" s="552" t="s">
        <v>387</v>
      </c>
      <c r="GM3" s="552" t="s">
        <v>387</v>
      </c>
      <c r="GN3" s="784">
        <v>82</v>
      </c>
      <c r="GO3" s="784">
        <v>80</v>
      </c>
      <c r="GP3" s="552">
        <v>173232</v>
      </c>
      <c r="GQ3" s="762">
        <v>289643.39039999997</v>
      </c>
      <c r="GR3" s="551">
        <f>IE3*GQ3/100</f>
        <v>9007.9094414399988</v>
      </c>
      <c r="GS3" s="552">
        <v>6.35</v>
      </c>
      <c r="GT3" s="552">
        <v>33747</v>
      </c>
      <c r="GU3" s="1155">
        <f>GO3-GS3</f>
        <v>73.650000000000006</v>
      </c>
      <c r="GV3" s="552">
        <f>GP3-GT3</f>
        <v>139485</v>
      </c>
      <c r="GW3" s="551">
        <f>GR3*GO3/100</f>
        <v>7206.3275531519994</v>
      </c>
      <c r="GX3" s="551">
        <f>GS3*GR3/100</f>
        <v>572.00224953143993</v>
      </c>
      <c r="GY3" s="551">
        <f>GW3-GX3</f>
        <v>6634.3253036205597</v>
      </c>
      <c r="GZ3" s="1181">
        <v>24</v>
      </c>
      <c r="HA3" s="551">
        <f>GW3/GZ3</f>
        <v>300.26364804799999</v>
      </c>
      <c r="HB3" s="551">
        <f>GX3/GZ3</f>
        <v>23.833427063809996</v>
      </c>
      <c r="HC3" s="551">
        <f>GR3/GZ3</f>
        <v>375.32956005999995</v>
      </c>
      <c r="HD3" s="784">
        <v>83.6</v>
      </c>
      <c r="HE3" s="784">
        <v>99.9</v>
      </c>
      <c r="HF3" s="552">
        <v>5200</v>
      </c>
      <c r="HG3" s="552">
        <v>2.88</v>
      </c>
      <c r="HH3" s="552">
        <v>4331</v>
      </c>
      <c r="HI3" s="552">
        <v>70.099999999999994</v>
      </c>
      <c r="HJ3" s="552">
        <v>1974</v>
      </c>
      <c r="HK3" s="552">
        <v>1.53</v>
      </c>
      <c r="HL3" s="552">
        <v>16197</v>
      </c>
      <c r="HM3" s="552">
        <v>97</v>
      </c>
      <c r="HN3" s="552">
        <v>4548</v>
      </c>
      <c r="HO3" s="552">
        <v>96.7</v>
      </c>
      <c r="HP3" s="552">
        <v>13615</v>
      </c>
      <c r="HQ3" s="784">
        <v>13</v>
      </c>
      <c r="HR3" s="552">
        <v>1.64</v>
      </c>
      <c r="HS3" s="552"/>
      <c r="HT3" s="552"/>
      <c r="HU3" s="552"/>
      <c r="HV3" s="552"/>
      <c r="HW3" s="552"/>
      <c r="HX3" s="552"/>
      <c r="HY3" s="552"/>
      <c r="HZ3" s="552"/>
      <c r="IA3" s="552"/>
      <c r="IB3" s="552"/>
      <c r="IC3" s="552"/>
      <c r="ID3" s="552"/>
      <c r="IE3" s="552">
        <v>3.11</v>
      </c>
      <c r="IF3" s="552">
        <f t="shared" ref="IF3" si="9">EK3+EM3+EN3</f>
        <v>2</v>
      </c>
      <c r="IG3" s="813"/>
      <c r="IH3" s="813"/>
      <c r="II3" s="813"/>
      <c r="IJ3" s="813"/>
      <c r="IK3" s="813"/>
      <c r="IL3" s="813"/>
      <c r="IM3" s="813"/>
    </row>
    <row r="4" spans="1:247" ht="14.45" customHeight="1">
      <c r="A4" s="503">
        <v>224</v>
      </c>
      <c r="B4" s="503">
        <f>COUNTIFS($D$4:D4,D4,$F$4:F4,F4)</f>
        <v>1</v>
      </c>
      <c r="C4" s="805">
        <v>11211</v>
      </c>
      <c r="D4" s="812" t="s">
        <v>1008</v>
      </c>
      <c r="E4" s="91" t="s">
        <v>572</v>
      </c>
      <c r="F4" s="91">
        <v>6904075695</v>
      </c>
      <c r="G4" s="88">
        <f>LEFT(H4,4)-CONCATENATE(19,LEFT(F4,2))</f>
        <v>50</v>
      </c>
      <c r="H4" s="161" t="s">
        <v>1007</v>
      </c>
      <c r="I4" s="405" t="s">
        <v>425</v>
      </c>
      <c r="J4" s="200" t="s">
        <v>427</v>
      </c>
      <c r="K4" s="91" t="s">
        <v>385</v>
      </c>
      <c r="L4" s="88">
        <v>24</v>
      </c>
      <c r="M4" s="91" t="s">
        <v>482</v>
      </c>
      <c r="N4" s="91" t="s">
        <v>386</v>
      </c>
      <c r="O4" s="88"/>
      <c r="P4" s="88" t="s">
        <v>1009</v>
      </c>
      <c r="Q4" s="201"/>
      <c r="R4" s="201"/>
      <c r="S4" s="234"/>
      <c r="T4" s="472" t="s">
        <v>1000</v>
      </c>
      <c r="U4" s="472"/>
      <c r="V4" s="471" t="s">
        <v>999</v>
      </c>
      <c r="W4" s="471"/>
      <c r="X4" s="234"/>
      <c r="Y4" s="267"/>
      <c r="Z4" s="717" t="s">
        <v>428</v>
      </c>
      <c r="AA4" s="271" t="s">
        <v>1003</v>
      </c>
      <c r="AB4" s="88"/>
      <c r="AC4" s="724">
        <v>11875</v>
      </c>
      <c r="AD4" s="724">
        <v>285000</v>
      </c>
      <c r="AE4" s="728"/>
      <c r="AF4" s="728"/>
      <c r="AG4" s="728" t="s">
        <v>444</v>
      </c>
      <c r="AH4" s="568">
        <v>10000</v>
      </c>
      <c r="AI4" s="565"/>
      <c r="AJ4" s="503"/>
      <c r="AK4" s="568"/>
      <c r="AL4" s="503"/>
      <c r="AM4" s="503"/>
      <c r="AN4" s="503"/>
      <c r="AO4" s="574">
        <v>13</v>
      </c>
      <c r="AP4" s="575">
        <v>4.63</v>
      </c>
      <c r="AQ4" s="577">
        <v>81.599999999999994</v>
      </c>
      <c r="AR4" s="1100">
        <f t="shared" ref="AR4:AR35" si="10">AO4+AP4+AQ4</f>
        <v>99.22999999999999</v>
      </c>
      <c r="AS4" s="1101">
        <f t="shared" ref="AS4:AS35" si="11">AO4/AP4</f>
        <v>2.8077753779697625</v>
      </c>
      <c r="AT4" s="750">
        <f t="shared" ref="AT4:AT35" si="12">AO4/AP4*AQ4</f>
        <v>229.11447084233259</v>
      </c>
      <c r="AU4" s="1102">
        <f t="shared" ref="AU4:AU35" si="13">AO4/(AP4+AQ4)</f>
        <v>0.15075959642815728</v>
      </c>
      <c r="AV4" s="579">
        <v>12.3292</v>
      </c>
      <c r="AW4" s="579">
        <f t="shared" ref="AW4:AW13" si="14">95-AY4</f>
        <v>94.84</v>
      </c>
      <c r="AX4" s="580">
        <v>2.0799999999999999E-2</v>
      </c>
      <c r="AY4" s="579">
        <v>0.16</v>
      </c>
      <c r="AZ4" s="503" t="s">
        <v>387</v>
      </c>
      <c r="BA4" s="503" t="s">
        <v>387</v>
      </c>
      <c r="BB4" s="112" t="s">
        <v>387</v>
      </c>
      <c r="BC4" s="549" t="s">
        <v>387</v>
      </c>
      <c r="BD4" s="549"/>
      <c r="BE4" s="503"/>
      <c r="BF4" s="503"/>
      <c r="BG4" s="503"/>
      <c r="BH4" s="503"/>
      <c r="BI4" s="109">
        <v>0.27</v>
      </c>
      <c r="BJ4" s="503">
        <v>70.7</v>
      </c>
      <c r="BK4" s="503">
        <v>29.3</v>
      </c>
      <c r="BL4" s="599">
        <f>BJ4/BK4</f>
        <v>2.4129692832764507</v>
      </c>
      <c r="BM4" s="600">
        <v>0.37</v>
      </c>
      <c r="BN4" s="614">
        <f t="shared" ref="BN4:BN9" si="15">BM4*100/AO4</f>
        <v>2.8461538461538463</v>
      </c>
      <c r="BO4" s="503" t="s">
        <v>387</v>
      </c>
      <c r="BP4" s="503">
        <v>44.8</v>
      </c>
      <c r="BQ4" s="112">
        <v>33.1</v>
      </c>
      <c r="BR4" s="607"/>
      <c r="BS4" s="614">
        <f t="shared" ref="BS4:BS15" si="16">BX4+BZ4</f>
        <v>87.2</v>
      </c>
      <c r="BT4" s="549">
        <v>94</v>
      </c>
      <c r="BU4" s="549">
        <v>17165</v>
      </c>
      <c r="BV4" s="614">
        <f>100-BT4</f>
        <v>6</v>
      </c>
      <c r="BW4" s="612">
        <f>BY4+CA4+CC4</f>
        <v>4.5420299999999996</v>
      </c>
      <c r="BX4" s="549">
        <v>60.1</v>
      </c>
      <c r="BY4" s="566">
        <f>BX4*AP4/100</f>
        <v>2.7826299999999997</v>
      </c>
      <c r="BZ4" s="549">
        <v>27.1</v>
      </c>
      <c r="CA4" s="566">
        <f>BZ4*AP4/100</f>
        <v>1.2547299999999999</v>
      </c>
      <c r="CB4" s="549">
        <v>10.9</v>
      </c>
      <c r="CC4" s="566">
        <f>CB4*AP4/100</f>
        <v>0.50466999999999995</v>
      </c>
      <c r="CD4" s="614">
        <v>7.0000000000000007E-2</v>
      </c>
      <c r="CE4" s="601"/>
      <c r="CF4" s="601"/>
      <c r="CG4" s="601"/>
      <c r="CH4" s="601"/>
      <c r="CI4" s="601"/>
      <c r="CJ4" s="601">
        <v>73.2</v>
      </c>
      <c r="CK4" s="601">
        <v>5257</v>
      </c>
      <c r="CL4" s="579">
        <f t="shared" ref="CL4:CL15" si="17">BX4/BZ4</f>
        <v>2.2177121771217712</v>
      </c>
      <c r="CM4" s="503"/>
      <c r="CN4" s="503"/>
      <c r="CP4" s="510"/>
      <c r="CQ4" s="510"/>
      <c r="CR4" s="510"/>
      <c r="CS4" s="510"/>
      <c r="CT4" s="510"/>
      <c r="CU4" s="510"/>
      <c r="CV4" s="620"/>
      <c r="CX4" s="503"/>
      <c r="CY4" s="503"/>
      <c r="CZ4" s="623">
        <v>5</v>
      </c>
      <c r="DA4" s="625" t="s">
        <v>388</v>
      </c>
      <c r="DB4" s="783" t="s">
        <v>388</v>
      </c>
      <c r="DC4" s="531"/>
      <c r="DD4" s="794" t="s">
        <v>838</v>
      </c>
      <c r="DE4" s="88"/>
      <c r="DF4" s="88"/>
      <c r="DG4" s="88"/>
      <c r="DH4" s="252"/>
      <c r="DI4" s="88" t="s">
        <v>390</v>
      </c>
      <c r="DJ4" s="853" t="s">
        <v>444</v>
      </c>
      <c r="DK4" s="117">
        <v>2</v>
      </c>
      <c r="DL4" s="325" t="s">
        <v>1181</v>
      </c>
      <c r="DM4" s="117" t="s">
        <v>425</v>
      </c>
      <c r="DN4" s="117"/>
      <c r="DO4" s="117"/>
      <c r="DP4" s="117"/>
      <c r="DQ4" s="117"/>
      <c r="DR4" s="149" t="s">
        <v>386</v>
      </c>
      <c r="DS4" s="88" t="s">
        <v>386</v>
      </c>
      <c r="DT4" s="88">
        <v>12388</v>
      </c>
      <c r="DU4" s="88">
        <v>73.7</v>
      </c>
      <c r="DV4" s="88">
        <v>26.3</v>
      </c>
      <c r="DW4" s="88" t="s">
        <v>386</v>
      </c>
      <c r="DX4" s="88" t="s">
        <v>386</v>
      </c>
      <c r="DY4" s="88" t="s">
        <v>386</v>
      </c>
      <c r="DZ4" s="88" t="s">
        <v>386</v>
      </c>
      <c r="EA4" s="88">
        <v>0</v>
      </c>
      <c r="EB4" s="503"/>
      <c r="EC4" s="143"/>
      <c r="ED4" s="143"/>
      <c r="EE4" s="143"/>
      <c r="EF4" s="117">
        <v>70</v>
      </c>
      <c r="EG4" s="117">
        <v>3</v>
      </c>
      <c r="EH4" s="325">
        <v>173</v>
      </c>
      <c r="EI4" s="325">
        <v>87</v>
      </c>
      <c r="EJ4" s="325">
        <f t="shared" ref="EJ4:EJ35" si="18">EI4/(EH4*EH4*0.01*0.01)</f>
        <v>29.068796150890439</v>
      </c>
      <c r="EK4" s="117">
        <v>1</v>
      </c>
      <c r="EL4" s="117"/>
      <c r="EM4" s="117">
        <v>1</v>
      </c>
      <c r="EN4" s="117">
        <v>0</v>
      </c>
      <c r="EO4" s="862">
        <v>0</v>
      </c>
      <c r="EP4" s="143"/>
      <c r="EQ4" s="208">
        <v>11211</v>
      </c>
      <c r="ER4" s="737">
        <v>75</v>
      </c>
      <c r="ES4" s="737">
        <v>112381</v>
      </c>
      <c r="ET4" s="737">
        <v>4000</v>
      </c>
      <c r="EU4" s="737">
        <v>38220</v>
      </c>
      <c r="EV4" s="737">
        <v>94729</v>
      </c>
      <c r="EW4" s="741">
        <f>EV4/ET4*EU4/ER4</f>
        <v>12068.4746</v>
      </c>
      <c r="EX4" s="742">
        <f>L4*EW4</f>
        <v>289643.39039999997</v>
      </c>
      <c r="EY4" s="738"/>
      <c r="EZ4" s="738"/>
      <c r="FA4" s="738"/>
      <c r="FB4" s="738"/>
      <c r="FC4" s="634"/>
      <c r="FD4" s="634"/>
      <c r="FE4" s="634"/>
      <c r="FF4" s="753"/>
      <c r="FG4" s="755"/>
      <c r="FH4" s="228"/>
      <c r="FI4" s="215"/>
      <c r="FJ4" s="284"/>
      <c r="FK4" s="555"/>
      <c r="FL4" s="503"/>
      <c r="FM4" s="693">
        <f>AC4/1000</f>
        <v>11.875</v>
      </c>
      <c r="FN4" s="555"/>
      <c r="FO4" s="750">
        <f>EV4*100/ES4</f>
        <v>84.292718520034526</v>
      </c>
      <c r="FP4" s="803">
        <f>EW4/1000</f>
        <v>12.0684746</v>
      </c>
      <c r="FQ4" s="696"/>
      <c r="FR4" s="1677" t="s">
        <v>1178</v>
      </c>
      <c r="FS4" s="1677" t="s">
        <v>386</v>
      </c>
      <c r="FT4" s="1677" t="s">
        <v>1179</v>
      </c>
      <c r="FU4" s="1119">
        <v>0</v>
      </c>
      <c r="FV4" s="325" t="s">
        <v>387</v>
      </c>
      <c r="FW4" s="1119">
        <v>0</v>
      </c>
      <c r="FX4" s="1127" t="s">
        <v>1180</v>
      </c>
      <c r="FY4" s="1120">
        <v>0</v>
      </c>
      <c r="FZ4" s="1120">
        <v>0</v>
      </c>
      <c r="GA4" s="1120">
        <v>0</v>
      </c>
      <c r="GB4" s="1120">
        <v>1</v>
      </c>
      <c r="GC4" s="1127" t="s">
        <v>1183</v>
      </c>
      <c r="GD4" s="1120" t="s">
        <v>1210</v>
      </c>
      <c r="GE4" s="1120" t="s">
        <v>814</v>
      </c>
      <c r="GF4" s="760">
        <v>11211</v>
      </c>
      <c r="GG4" s="761" t="s">
        <v>954</v>
      </c>
      <c r="GH4" s="379" t="s">
        <v>666</v>
      </c>
      <c r="GI4" s="379">
        <v>2.4537851722547699</v>
      </c>
      <c r="GJ4" s="119">
        <v>1.2458038649999976</v>
      </c>
      <c r="GK4" s="549" t="s">
        <v>387</v>
      </c>
      <c r="GL4" s="549" t="s">
        <v>387</v>
      </c>
      <c r="GM4" s="549" t="s">
        <v>387</v>
      </c>
      <c r="GN4" s="614">
        <v>82</v>
      </c>
      <c r="GO4" s="614">
        <v>80</v>
      </c>
      <c r="GP4" s="549">
        <v>173232</v>
      </c>
      <c r="GQ4" s="762">
        <v>289643.39039999997</v>
      </c>
      <c r="GR4" s="763">
        <f>IE4*GQ4/100</f>
        <v>9007.9094414399988</v>
      </c>
      <c r="GS4" s="549">
        <v>6.35</v>
      </c>
      <c r="GT4" s="549">
        <v>33747</v>
      </c>
      <c r="GU4" s="764">
        <f>GO4-GS4</f>
        <v>73.650000000000006</v>
      </c>
      <c r="GV4" s="549">
        <f>GP4-GT4</f>
        <v>139485</v>
      </c>
      <c r="GW4" s="763">
        <f>GR4*GO4/100</f>
        <v>7206.3275531519994</v>
      </c>
      <c r="GX4" s="763">
        <f>GS4*GR4/100</f>
        <v>572.00224953143993</v>
      </c>
      <c r="GY4" s="763">
        <f>GW4-GX4</f>
        <v>6634.3253036205597</v>
      </c>
      <c r="GZ4" s="704">
        <v>24</v>
      </c>
      <c r="HA4" s="763">
        <f>GW4/GZ4</f>
        <v>300.26364804799999</v>
      </c>
      <c r="HB4" s="763">
        <f>GX4/GZ4</f>
        <v>23.833427063809996</v>
      </c>
      <c r="HC4" s="763">
        <f>GR4/GZ4</f>
        <v>375.32956005999995</v>
      </c>
      <c r="HD4" s="614">
        <v>83.6</v>
      </c>
      <c r="HE4" s="614">
        <v>99.9</v>
      </c>
      <c r="HF4" s="549">
        <v>5200</v>
      </c>
      <c r="HG4" s="549">
        <v>2.88</v>
      </c>
      <c r="HH4" s="549">
        <v>4331</v>
      </c>
      <c r="HI4" s="549">
        <v>70.099999999999994</v>
      </c>
      <c r="HJ4" s="549">
        <v>1974</v>
      </c>
      <c r="HK4" s="549">
        <v>1.53</v>
      </c>
      <c r="HL4" s="549">
        <v>16197</v>
      </c>
      <c r="HM4" s="549">
        <v>97</v>
      </c>
      <c r="HN4" s="549">
        <v>4548</v>
      </c>
      <c r="HO4" s="549">
        <v>96.7</v>
      </c>
      <c r="HP4" s="549">
        <v>13615</v>
      </c>
      <c r="HQ4" s="614">
        <v>13</v>
      </c>
      <c r="HR4" s="549">
        <v>1.64</v>
      </c>
      <c r="HS4" s="549"/>
      <c r="HT4" s="549"/>
      <c r="HU4" s="549"/>
      <c r="HV4" s="549"/>
      <c r="HW4" s="549"/>
      <c r="HX4" s="549"/>
      <c r="HY4" s="549"/>
      <c r="HZ4" s="549"/>
      <c r="IA4" s="549"/>
      <c r="IB4" s="549"/>
      <c r="IC4" s="549"/>
      <c r="ID4" s="549"/>
      <c r="IE4" s="549">
        <v>3.11</v>
      </c>
      <c r="IF4" s="503">
        <f t="shared" ref="IF4:IF12" si="19">EK4+EM4+EN4</f>
        <v>2</v>
      </c>
      <c r="IG4" s="555"/>
      <c r="IH4" s="555"/>
      <c r="II4" s="555"/>
      <c r="IJ4" s="555"/>
      <c r="IK4" s="555"/>
      <c r="IL4" s="555"/>
      <c r="IM4" s="555"/>
    </row>
    <row r="5" spans="1:247" ht="14.45" customHeight="1">
      <c r="A5" s="503">
        <v>38</v>
      </c>
      <c r="B5" s="503">
        <f>COUNTIFS($D$4:D5,D5,$F$4:F5,F5)</f>
        <v>1</v>
      </c>
      <c r="C5" s="805">
        <v>10206</v>
      </c>
      <c r="D5" s="812" t="s">
        <v>879</v>
      </c>
      <c r="E5" s="91" t="s">
        <v>495</v>
      </c>
      <c r="F5" s="91">
        <v>7751294474</v>
      </c>
      <c r="G5" s="88">
        <f>LEFT(H5,4)-CONCATENATE(19,LEFT(F5,2))</f>
        <v>42</v>
      </c>
      <c r="H5" s="161" t="s">
        <v>880</v>
      </c>
      <c r="I5" s="199" t="s">
        <v>881</v>
      </c>
      <c r="J5" s="200" t="s">
        <v>427</v>
      </c>
      <c r="K5" s="88" t="s">
        <v>385</v>
      </c>
      <c r="L5" s="88">
        <v>31</v>
      </c>
      <c r="M5" s="91" t="s">
        <v>780</v>
      </c>
      <c r="N5" s="91" t="s">
        <v>386</v>
      </c>
      <c r="O5" s="88"/>
      <c r="P5" s="91" t="s">
        <v>867</v>
      </c>
      <c r="Q5" s="88"/>
      <c r="R5" s="88"/>
      <c r="S5" s="288" t="s">
        <v>682</v>
      </c>
      <c r="T5" s="288" t="s">
        <v>656</v>
      </c>
      <c r="U5" s="288" t="s">
        <v>548</v>
      </c>
      <c r="V5" s="382" t="s">
        <v>673</v>
      </c>
      <c r="W5" s="288" t="s">
        <v>620</v>
      </c>
      <c r="X5" s="329" t="s">
        <v>548</v>
      </c>
      <c r="Y5" s="530" t="s">
        <v>548</v>
      </c>
      <c r="Z5" s="717" t="s">
        <v>428</v>
      </c>
      <c r="AA5" s="271"/>
      <c r="AB5" s="122"/>
      <c r="AC5" s="723">
        <v>19112</v>
      </c>
      <c r="AD5" s="727">
        <v>478</v>
      </c>
      <c r="AE5" s="728"/>
      <c r="AF5" s="728"/>
      <c r="AG5" s="279" t="s">
        <v>433</v>
      </c>
      <c r="AH5" s="552">
        <v>1000</v>
      </c>
      <c r="AI5" s="565"/>
      <c r="AJ5" s="555"/>
      <c r="AK5" s="503"/>
      <c r="AL5" s="503"/>
      <c r="AM5" s="570"/>
      <c r="AN5" s="571"/>
      <c r="AO5" s="574">
        <v>9.5</v>
      </c>
      <c r="AP5" s="575">
        <v>82.7</v>
      </c>
      <c r="AQ5" s="577">
        <v>4.3099999999999996</v>
      </c>
      <c r="AR5" s="1100">
        <f t="shared" si="10"/>
        <v>96.51</v>
      </c>
      <c r="AS5" s="1101">
        <f t="shared" si="11"/>
        <v>0.11487303506650544</v>
      </c>
      <c r="AT5" s="750">
        <f t="shared" si="12"/>
        <v>0.49510278113663841</v>
      </c>
      <c r="AU5" s="1102">
        <f t="shared" si="13"/>
        <v>0.1091828525456844</v>
      </c>
      <c r="AV5" s="578">
        <v>8.2744999999999997</v>
      </c>
      <c r="AW5" s="579">
        <f t="shared" si="14"/>
        <v>87.1</v>
      </c>
      <c r="AX5" s="580">
        <v>0.75049999999999994</v>
      </c>
      <c r="AY5" s="581">
        <v>7.9</v>
      </c>
      <c r="AZ5" s="605" t="s">
        <v>387</v>
      </c>
      <c r="BA5" s="584">
        <v>8.9</v>
      </c>
      <c r="BB5" s="586">
        <v>0.02</v>
      </c>
      <c r="BC5" s="593"/>
      <c r="BD5" s="593"/>
      <c r="BE5" s="593"/>
      <c r="BF5" s="593"/>
      <c r="BG5" s="593"/>
      <c r="BH5" s="503"/>
      <c r="BI5" s="458">
        <v>5.48</v>
      </c>
      <c r="BJ5" s="503">
        <v>64.2</v>
      </c>
      <c r="BK5" s="566">
        <v>36.1</v>
      </c>
      <c r="BL5" s="599">
        <f>BJ5/BK5</f>
        <v>1.7783933518005541</v>
      </c>
      <c r="BM5" s="600">
        <v>0.1</v>
      </c>
      <c r="BN5" s="614">
        <f t="shared" si="15"/>
        <v>1.0526315789473684</v>
      </c>
      <c r="BO5" s="605" t="s">
        <v>387</v>
      </c>
      <c r="BP5" s="503">
        <v>7.4</v>
      </c>
      <c r="BQ5" s="602">
        <v>7</v>
      </c>
      <c r="BR5" s="549"/>
      <c r="BS5" s="614">
        <f t="shared" si="16"/>
        <v>66.3</v>
      </c>
      <c r="BT5" s="505">
        <v>98.1</v>
      </c>
      <c r="BU5" s="610">
        <v>81495</v>
      </c>
      <c r="BV5" s="614">
        <f>100-BT5</f>
        <v>1.9000000000000057</v>
      </c>
      <c r="BW5" s="612">
        <f>BY5+CA5+CC5</f>
        <v>79.861936587872563</v>
      </c>
      <c r="BX5" s="566">
        <v>42.1</v>
      </c>
      <c r="BY5" s="566">
        <f>BX5*AP5/(CB5+BZ5+BX5+BV5)</f>
        <v>35.782836587872559</v>
      </c>
      <c r="BZ5" s="566">
        <v>24.2</v>
      </c>
      <c r="CA5" s="566">
        <f>BZ5*AP5/100</f>
        <v>20.013400000000001</v>
      </c>
      <c r="CB5" s="566">
        <v>29.1</v>
      </c>
      <c r="CC5" s="566">
        <f>CB5*AP5/100</f>
        <v>24.065700000000003</v>
      </c>
      <c r="CD5" s="590">
        <v>0.26</v>
      </c>
      <c r="CE5" s="503"/>
      <c r="CF5" s="503"/>
      <c r="CG5" s="503"/>
      <c r="CH5" s="503"/>
      <c r="CI5" s="503"/>
      <c r="CJ5" s="610">
        <v>97.2</v>
      </c>
      <c r="CK5" s="610">
        <v>142738</v>
      </c>
      <c r="CL5" s="579">
        <f t="shared" si="17"/>
        <v>1.7396694214876034</v>
      </c>
      <c r="CM5" s="510"/>
      <c r="CN5" s="510"/>
      <c r="CP5" s="510"/>
      <c r="CQ5" s="510"/>
      <c r="CR5" s="510"/>
      <c r="CS5" s="510"/>
      <c r="CT5" s="510"/>
      <c r="CU5" s="503"/>
      <c r="CV5" s="503"/>
      <c r="CW5" s="621"/>
      <c r="CX5" s="623"/>
      <c r="CY5" s="579"/>
      <c r="CZ5" s="623">
        <v>3</v>
      </c>
      <c r="DA5" s="625" t="s">
        <v>212</v>
      </c>
      <c r="DB5" s="505" t="s">
        <v>212</v>
      </c>
      <c r="DC5" s="503"/>
      <c r="DD5" s="626" t="s">
        <v>882</v>
      </c>
      <c r="DE5" s="88"/>
      <c r="DF5" s="88"/>
      <c r="DG5" s="161"/>
      <c r="DH5" s="252"/>
      <c r="DI5" s="88" t="s">
        <v>393</v>
      </c>
      <c r="DJ5" s="848" t="s">
        <v>433</v>
      </c>
      <c r="DK5" s="117">
        <v>2</v>
      </c>
      <c r="DL5" s="325" t="s">
        <v>1181</v>
      </c>
      <c r="DM5" s="117" t="s">
        <v>472</v>
      </c>
      <c r="DN5" s="117"/>
      <c r="DO5" s="117"/>
      <c r="DP5" s="117"/>
      <c r="DQ5" s="117"/>
      <c r="DR5" s="149" t="s">
        <v>386</v>
      </c>
      <c r="DS5" s="88" t="s">
        <v>386</v>
      </c>
      <c r="DT5" s="88">
        <v>391</v>
      </c>
      <c r="DU5" s="88">
        <v>7.7</v>
      </c>
      <c r="DV5" s="88">
        <v>92.3</v>
      </c>
      <c r="DW5" s="88" t="s">
        <v>386</v>
      </c>
      <c r="DX5" s="88" t="s">
        <v>386</v>
      </c>
      <c r="DY5" s="88" t="s">
        <v>386</v>
      </c>
      <c r="DZ5" s="88" t="s">
        <v>386</v>
      </c>
      <c r="EA5" s="88">
        <v>0</v>
      </c>
      <c r="EB5" s="503"/>
      <c r="EC5" s="117"/>
      <c r="ED5" s="117"/>
      <c r="EE5" s="117"/>
      <c r="EF5" s="117">
        <v>50</v>
      </c>
      <c r="EG5" s="117">
        <v>3</v>
      </c>
      <c r="EH5" s="117">
        <v>176</v>
      </c>
      <c r="EI5" s="117">
        <v>75</v>
      </c>
      <c r="EJ5" s="144">
        <f t="shared" si="18"/>
        <v>24.212293388429753</v>
      </c>
      <c r="EK5" s="117">
        <v>2</v>
      </c>
      <c r="EL5" s="117"/>
      <c r="EM5" s="117">
        <v>1</v>
      </c>
      <c r="EN5" s="117">
        <v>1</v>
      </c>
      <c r="EO5" s="324">
        <v>0</v>
      </c>
      <c r="EP5" s="143"/>
      <c r="EQ5" s="409">
        <v>10206</v>
      </c>
      <c r="ER5" s="736">
        <v>67</v>
      </c>
      <c r="ES5" s="540">
        <v>383960</v>
      </c>
      <c r="ET5" s="540">
        <v>2</v>
      </c>
      <c r="EU5" s="642">
        <f>ES5/ER5*ET5</f>
        <v>11461.492537313432</v>
      </c>
      <c r="EV5" s="540">
        <v>5911</v>
      </c>
      <c r="EW5" s="739">
        <f>EV5/ER5*ET5</f>
        <v>176.44776119402985</v>
      </c>
      <c r="EX5" s="742">
        <f>L6*EW5</f>
        <v>1058.686567164179</v>
      </c>
      <c r="EY5" s="745"/>
      <c r="EZ5" s="747"/>
      <c r="FA5" s="747"/>
      <c r="FB5" s="634"/>
      <c r="FC5" s="749"/>
      <c r="FD5" s="749"/>
      <c r="FE5" s="751"/>
      <c r="FF5" s="753"/>
      <c r="FG5" s="756"/>
      <c r="FH5" s="684"/>
      <c r="FI5" s="123"/>
      <c r="FJ5" s="721"/>
      <c r="FK5" s="555"/>
      <c r="FL5" s="692">
        <f>EV5*100/ES5</f>
        <v>1.539483279508282</v>
      </c>
      <c r="FM5" s="693">
        <f>EW5/1000</f>
        <v>0.17644776119402986</v>
      </c>
      <c r="FN5" s="555"/>
      <c r="FO5" s="692">
        <v>1.539483279508282</v>
      </c>
      <c r="FP5" s="693">
        <v>0.17644776119402986</v>
      </c>
      <c r="FQ5" s="696">
        <f>DT5/EW5</f>
        <v>2.2159533073929962</v>
      </c>
      <c r="FR5" s="1677" t="s">
        <v>386</v>
      </c>
      <c r="FS5" s="1677" t="s">
        <v>1182</v>
      </c>
      <c r="FT5" s="1677" t="s">
        <v>1179</v>
      </c>
      <c r="FU5" s="1119">
        <v>0</v>
      </c>
      <c r="FV5" s="325" t="s">
        <v>387</v>
      </c>
      <c r="FW5" s="1119">
        <v>0</v>
      </c>
      <c r="FX5" s="1120" t="s">
        <v>883</v>
      </c>
      <c r="FY5" s="1120">
        <v>0</v>
      </c>
      <c r="FZ5" s="1120">
        <v>0</v>
      </c>
      <c r="GA5" s="1120">
        <v>0</v>
      </c>
      <c r="GB5" s="1120">
        <v>1</v>
      </c>
      <c r="GC5" s="1127" t="s">
        <v>1184</v>
      </c>
      <c r="GD5" s="1120" t="s">
        <v>884</v>
      </c>
      <c r="GE5" s="1120" t="s">
        <v>885</v>
      </c>
      <c r="GF5" s="760">
        <v>10206</v>
      </c>
      <c r="GG5" s="761" t="s">
        <v>840</v>
      </c>
      <c r="GH5" s="119">
        <v>0</v>
      </c>
      <c r="GI5" s="379">
        <v>0.19386790855199998</v>
      </c>
      <c r="GJ5" s="119">
        <v>0.53496013699999867</v>
      </c>
      <c r="GK5" s="549" t="s">
        <v>387</v>
      </c>
      <c r="GL5" s="549" t="s">
        <v>387</v>
      </c>
      <c r="GM5" s="549" t="s">
        <v>387</v>
      </c>
      <c r="GN5" s="549" t="s">
        <v>387</v>
      </c>
      <c r="GO5" s="549" t="s">
        <v>387</v>
      </c>
      <c r="GP5" s="549" t="s">
        <v>387</v>
      </c>
      <c r="GQ5" s="762">
        <v>2117.373134328358</v>
      </c>
      <c r="GR5" s="763">
        <f>IE5*GQ5/100</f>
        <v>1837.8798805970146</v>
      </c>
      <c r="GS5" s="549" t="s">
        <v>387</v>
      </c>
      <c r="GT5" s="549" t="s">
        <v>387</v>
      </c>
      <c r="GU5" s="549" t="s">
        <v>387</v>
      </c>
      <c r="GV5" s="549" t="s">
        <v>387</v>
      </c>
      <c r="GW5" s="763" t="s">
        <v>387</v>
      </c>
      <c r="GX5" s="549" t="s">
        <v>387</v>
      </c>
      <c r="GY5" s="549" t="s">
        <v>387</v>
      </c>
      <c r="GZ5" s="704">
        <v>31</v>
      </c>
      <c r="HA5" s="614"/>
      <c r="HB5" s="614"/>
      <c r="HC5" s="549"/>
      <c r="HD5" s="614">
        <v>2.82</v>
      </c>
      <c r="HE5" s="614">
        <v>83.3</v>
      </c>
      <c r="HF5" s="549">
        <v>4240</v>
      </c>
      <c r="HG5" s="549">
        <v>10.9</v>
      </c>
      <c r="HH5" s="549">
        <v>4660</v>
      </c>
      <c r="HI5" s="549">
        <v>67</v>
      </c>
      <c r="HJ5" s="549">
        <v>5646</v>
      </c>
      <c r="HK5" s="549">
        <v>11.5</v>
      </c>
      <c r="HL5" s="549">
        <v>22437</v>
      </c>
      <c r="HM5" s="549">
        <v>86.7</v>
      </c>
      <c r="HN5" s="549">
        <v>4789</v>
      </c>
      <c r="HO5" s="549">
        <v>78.099999999999994</v>
      </c>
      <c r="HP5" s="549">
        <v>7225</v>
      </c>
      <c r="HQ5" s="614">
        <v>9.3800000000000008</v>
      </c>
      <c r="HR5" s="549">
        <v>68.8</v>
      </c>
      <c r="HS5" s="549">
        <v>97.7</v>
      </c>
      <c r="HT5" s="549">
        <v>12810</v>
      </c>
      <c r="HU5" s="549">
        <v>98.6</v>
      </c>
      <c r="HV5" s="549">
        <v>1753</v>
      </c>
      <c r="HW5" s="549">
        <v>6.34</v>
      </c>
      <c r="HX5" s="549">
        <v>2542</v>
      </c>
      <c r="HY5" s="549">
        <v>98.1</v>
      </c>
      <c r="HZ5" s="549">
        <v>18690</v>
      </c>
      <c r="IA5" s="549">
        <v>1.07</v>
      </c>
      <c r="IB5" s="549">
        <v>3117</v>
      </c>
      <c r="IC5" s="549">
        <v>6.89</v>
      </c>
      <c r="ID5" s="549">
        <v>3953</v>
      </c>
      <c r="IE5" s="549">
        <v>86.8</v>
      </c>
      <c r="IF5" s="503">
        <f t="shared" si="19"/>
        <v>4</v>
      </c>
      <c r="IG5" s="555"/>
      <c r="IH5" s="555"/>
      <c r="II5" s="555"/>
      <c r="IJ5" s="555"/>
      <c r="IK5" s="555"/>
      <c r="IL5" s="555"/>
      <c r="IM5" s="555"/>
    </row>
    <row r="6" spans="1:247" s="418" customFormat="1" ht="14.45" customHeight="1" thickBot="1">
      <c r="A6" s="162">
        <v>207</v>
      </c>
      <c r="B6" s="503">
        <f>COUNTIFS($D$4:D6,D6,$F$4:F6,F6)</f>
        <v>1</v>
      </c>
      <c r="C6" s="895">
        <v>11075</v>
      </c>
      <c r="D6" s="896" t="s">
        <v>981</v>
      </c>
      <c r="E6" s="164" t="s">
        <v>470</v>
      </c>
      <c r="F6" s="164">
        <v>465519405</v>
      </c>
      <c r="G6" s="163">
        <f>LEFT(H6,4)-CONCATENATE(19,LEFT(F6,2))</f>
        <v>73</v>
      </c>
      <c r="H6" s="348" t="s">
        <v>982</v>
      </c>
      <c r="I6" s="480" t="s">
        <v>407</v>
      </c>
      <c r="J6" s="166" t="s">
        <v>427</v>
      </c>
      <c r="K6" s="164" t="s">
        <v>385</v>
      </c>
      <c r="L6" s="163">
        <v>6</v>
      </c>
      <c r="M6" s="164" t="s">
        <v>482</v>
      </c>
      <c r="N6" s="164" t="s">
        <v>386</v>
      </c>
      <c r="O6" s="163"/>
      <c r="P6" s="163" t="s">
        <v>976</v>
      </c>
      <c r="Q6" s="168"/>
      <c r="R6" s="168"/>
      <c r="S6" s="792"/>
      <c r="T6" s="792"/>
      <c r="U6" s="792"/>
      <c r="V6" s="793" t="s">
        <v>980</v>
      </c>
      <c r="W6" s="793"/>
      <c r="X6" s="792"/>
      <c r="Y6" s="169"/>
      <c r="Z6" s="798" t="s">
        <v>428</v>
      </c>
      <c r="AA6" s="162" t="s">
        <v>940</v>
      </c>
      <c r="AB6" s="163"/>
      <c r="AC6" s="897">
        <v>57066</v>
      </c>
      <c r="AD6" s="897">
        <v>342000</v>
      </c>
      <c r="AE6" s="898"/>
      <c r="AF6" s="898"/>
      <c r="AG6" s="898" t="s">
        <v>444</v>
      </c>
      <c r="AH6" s="484">
        <v>10000</v>
      </c>
      <c r="AI6" s="418" t="s">
        <v>971</v>
      </c>
      <c r="AJ6" s="162"/>
      <c r="AK6" s="484"/>
      <c r="AL6" s="162"/>
      <c r="AM6" s="162"/>
      <c r="AN6" s="162"/>
      <c r="AO6" s="357">
        <v>0.1</v>
      </c>
      <c r="AP6" s="176">
        <v>4.2</v>
      </c>
      <c r="AQ6" s="358">
        <v>94.9</v>
      </c>
      <c r="AR6" s="899">
        <f t="shared" si="10"/>
        <v>99.2</v>
      </c>
      <c r="AS6" s="900">
        <f t="shared" si="11"/>
        <v>2.3809523809523808E-2</v>
      </c>
      <c r="AT6" s="440">
        <f t="shared" si="12"/>
        <v>2.2595238095238095</v>
      </c>
      <c r="AU6" s="901">
        <f t="shared" si="13"/>
        <v>1.0090817356205853E-3</v>
      </c>
      <c r="AV6" s="178">
        <v>7.740000000000001E-2</v>
      </c>
      <c r="AW6" s="178">
        <f t="shared" si="14"/>
        <v>77.400000000000006</v>
      </c>
      <c r="AX6" s="177">
        <v>1.7600000000000001E-2</v>
      </c>
      <c r="AY6" s="178">
        <v>17.600000000000001</v>
      </c>
      <c r="AZ6" s="162" t="s">
        <v>387</v>
      </c>
      <c r="BA6" s="731" t="s">
        <v>387</v>
      </c>
      <c r="BB6" s="184" t="s">
        <v>387</v>
      </c>
      <c r="BC6" s="366">
        <v>0.1</v>
      </c>
      <c r="BD6" s="366"/>
      <c r="BE6" s="162"/>
      <c r="BF6" s="162"/>
      <c r="BG6" s="162"/>
      <c r="BH6" s="162"/>
      <c r="BI6" s="184"/>
      <c r="BJ6" s="162">
        <v>66.7</v>
      </c>
      <c r="BK6" s="162">
        <v>33.299999999999997</v>
      </c>
      <c r="BL6" s="182">
        <f>BJ6/BK6</f>
        <v>2.0030030030030033</v>
      </c>
      <c r="BM6" s="183">
        <v>0</v>
      </c>
      <c r="BN6" s="427">
        <f t="shared" si="15"/>
        <v>0</v>
      </c>
      <c r="BO6" s="162" t="s">
        <v>387</v>
      </c>
      <c r="BP6" s="162" t="s">
        <v>387</v>
      </c>
      <c r="BQ6" s="184" t="s">
        <v>387</v>
      </c>
      <c r="BR6" s="485"/>
      <c r="BS6" s="427">
        <f t="shared" si="16"/>
        <v>94.7</v>
      </c>
      <c r="BT6" s="366">
        <v>98.1</v>
      </c>
      <c r="BU6" s="366">
        <v>12845</v>
      </c>
      <c r="BV6" s="427">
        <f>100-BT6</f>
        <v>1.9000000000000057</v>
      </c>
      <c r="BW6" s="427">
        <f>BY6+CA6+CC6</f>
        <v>4.1454000000000004</v>
      </c>
      <c r="BX6" s="366">
        <v>48.1</v>
      </c>
      <c r="BY6" s="173">
        <f>BX6*AP6/100</f>
        <v>2.0202</v>
      </c>
      <c r="BZ6" s="366">
        <v>46.6</v>
      </c>
      <c r="CA6" s="173">
        <f>BZ6*AP6/100</f>
        <v>1.9572000000000003</v>
      </c>
      <c r="CB6" s="366">
        <v>4</v>
      </c>
      <c r="CC6" s="173">
        <f>CB6*AP6/100</f>
        <v>0.16800000000000001</v>
      </c>
      <c r="CD6" s="366">
        <v>0.02</v>
      </c>
      <c r="CE6" s="486"/>
      <c r="CF6" s="486"/>
      <c r="CG6" s="486"/>
      <c r="CH6" s="486"/>
      <c r="CI6" s="486"/>
      <c r="CJ6" s="486"/>
      <c r="CK6" s="486"/>
      <c r="CL6" s="178">
        <f t="shared" si="17"/>
        <v>1.0321888412017168</v>
      </c>
      <c r="CM6" s="162"/>
      <c r="CN6" s="162"/>
      <c r="CO6" s="187"/>
      <c r="CP6" s="188"/>
      <c r="CQ6" s="188"/>
      <c r="CR6" s="188"/>
      <c r="CS6" s="188"/>
      <c r="CT6" s="188"/>
      <c r="CU6" s="188"/>
      <c r="CV6" s="487"/>
      <c r="CW6" s="189"/>
      <c r="CX6" s="162"/>
      <c r="CY6" s="162"/>
      <c r="CZ6" s="365">
        <v>5</v>
      </c>
      <c r="DA6" s="190" t="s">
        <v>408</v>
      </c>
      <c r="DB6" s="488" t="s">
        <v>408</v>
      </c>
      <c r="DC6" s="902"/>
      <c r="DD6" s="490" t="s">
        <v>838</v>
      </c>
      <c r="DE6" s="163"/>
      <c r="DF6" s="163"/>
      <c r="DG6" s="163"/>
      <c r="DH6" s="903"/>
      <c r="DI6" s="163" t="s">
        <v>393</v>
      </c>
      <c r="DJ6" s="904" t="s">
        <v>444</v>
      </c>
      <c r="DK6" s="905">
        <v>2</v>
      </c>
      <c r="DL6" s="906" t="s">
        <v>1185</v>
      </c>
      <c r="DM6" s="905" t="s">
        <v>407</v>
      </c>
      <c r="DN6" s="905"/>
      <c r="DO6" s="905"/>
      <c r="DP6" s="905"/>
      <c r="DQ6" s="905"/>
      <c r="DR6" s="430" t="s">
        <v>386</v>
      </c>
      <c r="DS6" s="163" t="s">
        <v>386</v>
      </c>
      <c r="DT6" s="163">
        <v>85427</v>
      </c>
      <c r="DU6" s="163">
        <v>93.7</v>
      </c>
      <c r="DV6" s="163">
        <v>6.3</v>
      </c>
      <c r="DW6" s="163" t="s">
        <v>386</v>
      </c>
      <c r="DX6" s="163" t="s">
        <v>386</v>
      </c>
      <c r="DY6" s="163" t="s">
        <v>386</v>
      </c>
      <c r="DZ6" s="163" t="s">
        <v>386</v>
      </c>
      <c r="EA6" s="163">
        <v>0</v>
      </c>
      <c r="EB6" s="162"/>
      <c r="EC6" s="907"/>
      <c r="ED6" s="907"/>
      <c r="EE6" s="907"/>
      <c r="EF6" s="905">
        <v>25</v>
      </c>
      <c r="EG6" s="908">
        <v>3</v>
      </c>
      <c r="EH6" s="906">
        <v>172</v>
      </c>
      <c r="EI6" s="906">
        <v>89</v>
      </c>
      <c r="EJ6" s="906">
        <f t="shared" si="18"/>
        <v>30.08382909680908</v>
      </c>
      <c r="EK6" s="905">
        <v>2</v>
      </c>
      <c r="EL6" s="905"/>
      <c r="EM6" s="905">
        <v>2</v>
      </c>
      <c r="EN6" s="905">
        <v>1</v>
      </c>
      <c r="EO6" s="906">
        <v>0</v>
      </c>
      <c r="EP6" s="907"/>
      <c r="EQ6" s="910">
        <v>11075</v>
      </c>
      <c r="ER6" s="911">
        <v>75</v>
      </c>
      <c r="ES6" s="911">
        <v>572789</v>
      </c>
      <c r="ET6" s="911">
        <v>4000</v>
      </c>
      <c r="EU6" s="911">
        <v>38220</v>
      </c>
      <c r="EV6" s="911">
        <v>545525</v>
      </c>
      <c r="EW6" s="912">
        <f>EV6/ET6*EU6/ER6</f>
        <v>69499.884999999995</v>
      </c>
      <c r="EX6" s="436">
        <f>L6*EW6</f>
        <v>416999.30999999994</v>
      </c>
      <c r="EY6" s="172"/>
      <c r="EZ6" s="172"/>
      <c r="FA6" s="172"/>
      <c r="FB6" s="172"/>
      <c r="FC6" s="347"/>
      <c r="FD6" s="347"/>
      <c r="FE6" s="347"/>
      <c r="FF6" s="495"/>
      <c r="FG6" s="441"/>
      <c r="FH6" s="913"/>
      <c r="FI6" s="914"/>
      <c r="FJ6" s="915"/>
      <c r="FK6" s="172"/>
      <c r="FL6" s="162"/>
      <c r="FM6" s="444">
        <f>AC6/1000</f>
        <v>57.066000000000003</v>
      </c>
      <c r="FN6" s="172"/>
      <c r="FO6" s="440">
        <f>EV6*100/ES6</f>
        <v>95.240132055608612</v>
      </c>
      <c r="FP6" s="799">
        <f>EW6/1000</f>
        <v>69.499884999999992</v>
      </c>
      <c r="FQ6" s="445">
        <f>DT6/EW6</f>
        <v>1.2291675015001824</v>
      </c>
      <c r="FR6" s="1678" t="s">
        <v>1186</v>
      </c>
      <c r="FS6" s="1678" t="s">
        <v>386</v>
      </c>
      <c r="FT6" s="1678" t="s">
        <v>1179</v>
      </c>
      <c r="FU6" s="1114">
        <v>0</v>
      </c>
      <c r="FV6" s="906">
        <v>4</v>
      </c>
      <c r="FW6" s="1114">
        <v>1</v>
      </c>
      <c r="FX6" s="1128" t="s">
        <v>1187</v>
      </c>
      <c r="FY6" s="1115">
        <v>0</v>
      </c>
      <c r="FZ6" s="1115">
        <v>0</v>
      </c>
      <c r="GA6" s="1115">
        <v>0</v>
      </c>
      <c r="GB6" s="1115">
        <v>1</v>
      </c>
      <c r="GC6" s="1128" t="s">
        <v>1188</v>
      </c>
      <c r="GD6" s="1115" t="s">
        <v>1209</v>
      </c>
      <c r="GE6" s="1115" t="s">
        <v>814</v>
      </c>
      <c r="GF6" s="785">
        <v>11075</v>
      </c>
      <c r="GG6" s="916" t="s">
        <v>975</v>
      </c>
      <c r="GH6" s="917">
        <v>44.594471224300001</v>
      </c>
      <c r="GI6" s="918">
        <v>7.5878839646699987</v>
      </c>
      <c r="GJ6" s="917">
        <v>1.1769171249999977</v>
      </c>
      <c r="GK6" s="366" t="s">
        <v>387</v>
      </c>
      <c r="GL6" s="366" t="s">
        <v>387</v>
      </c>
      <c r="GM6" s="366" t="s">
        <v>387</v>
      </c>
      <c r="GN6" s="366" t="s">
        <v>387</v>
      </c>
      <c r="GO6" s="366" t="s">
        <v>387</v>
      </c>
      <c r="GP6" s="366" t="s">
        <v>387</v>
      </c>
      <c r="GQ6" s="919">
        <v>416999.30999999994</v>
      </c>
      <c r="GR6" s="920">
        <f>IE6*GQ6/100</f>
        <v>18264.569777999997</v>
      </c>
      <c r="GS6" s="785"/>
      <c r="GT6" s="785"/>
      <c r="GU6" s="785"/>
      <c r="GV6" s="785"/>
      <c r="GW6" s="785"/>
      <c r="GX6" s="785"/>
      <c r="GY6" s="785"/>
      <c r="GZ6" s="921">
        <v>12</v>
      </c>
      <c r="HA6" s="427"/>
      <c r="HB6" s="427"/>
      <c r="HC6" s="366"/>
      <c r="HD6" s="427">
        <v>93.2</v>
      </c>
      <c r="HE6" s="427">
        <v>99.3</v>
      </c>
      <c r="HF6" s="366">
        <v>3343</v>
      </c>
      <c r="HG6" s="366">
        <v>0.47</v>
      </c>
      <c r="HH6" s="366">
        <v>2511</v>
      </c>
      <c r="HI6" s="366">
        <v>94.8</v>
      </c>
      <c r="HJ6" s="366">
        <v>5715</v>
      </c>
      <c r="HK6" s="366">
        <v>0.47</v>
      </c>
      <c r="HL6" s="366">
        <v>9798</v>
      </c>
      <c r="HM6" s="366">
        <v>96.7</v>
      </c>
      <c r="HN6" s="366">
        <v>5443</v>
      </c>
      <c r="HO6" s="366">
        <v>99.3</v>
      </c>
      <c r="HP6" s="366">
        <v>11980</v>
      </c>
      <c r="HQ6" s="427">
        <v>1.7</v>
      </c>
      <c r="HR6" s="366">
        <v>3.44</v>
      </c>
      <c r="HS6" s="785"/>
      <c r="HT6" s="785"/>
      <c r="HU6" s="785"/>
      <c r="HV6" s="785"/>
      <c r="HW6" s="785"/>
      <c r="HX6" s="785"/>
      <c r="HY6" s="785"/>
      <c r="HZ6" s="785"/>
      <c r="IA6" s="785"/>
      <c r="IB6" s="785"/>
      <c r="IC6" s="785"/>
      <c r="ID6" s="785"/>
      <c r="IE6" s="366">
        <v>4.38</v>
      </c>
      <c r="IF6" s="162">
        <f t="shared" si="19"/>
        <v>5</v>
      </c>
      <c r="IG6" s="172"/>
      <c r="IH6" s="172"/>
      <c r="II6" s="172"/>
      <c r="IJ6" s="172"/>
      <c r="IK6" s="172"/>
      <c r="IL6" s="172"/>
      <c r="IM6" s="172"/>
    </row>
    <row r="7" spans="1:247" ht="14.45" customHeight="1">
      <c r="A7" s="503">
        <v>78</v>
      </c>
      <c r="B7" s="503">
        <f>COUNTIFS($D$4:D7,D7,$F$4:F7,F7)</f>
        <v>1</v>
      </c>
      <c r="C7" s="867">
        <v>8377</v>
      </c>
      <c r="D7" s="865" t="s">
        <v>696</v>
      </c>
      <c r="E7" s="866" t="s">
        <v>697</v>
      </c>
      <c r="F7" s="866">
        <v>480126423</v>
      </c>
      <c r="G7" s="868">
        <v>70</v>
      </c>
      <c r="H7" s="865" t="s">
        <v>694</v>
      </c>
      <c r="I7" s="368" t="s">
        <v>399</v>
      </c>
      <c r="J7" s="369" t="s">
        <v>427</v>
      </c>
      <c r="K7" s="370" t="s">
        <v>385</v>
      </c>
      <c r="L7" s="195">
        <v>9</v>
      </c>
      <c r="M7" s="869">
        <v>5</v>
      </c>
      <c r="N7" s="869" t="s">
        <v>649</v>
      </c>
      <c r="O7" s="195"/>
      <c r="P7" s="87" t="s">
        <v>670</v>
      </c>
      <c r="Q7" s="195"/>
      <c r="R7" s="195"/>
      <c r="S7" s="706" t="s">
        <v>682</v>
      </c>
      <c r="T7" s="373" t="s">
        <v>656</v>
      </c>
      <c r="U7" s="374" t="s">
        <v>548</v>
      </c>
      <c r="V7" s="447" t="s">
        <v>673</v>
      </c>
      <c r="W7" s="372" t="s">
        <v>620</v>
      </c>
      <c r="X7" s="372" t="s">
        <v>548</v>
      </c>
      <c r="Y7" s="870" t="s">
        <v>548</v>
      </c>
      <c r="Z7" s="270"/>
      <c r="AA7" s="539"/>
      <c r="AB7" s="195"/>
      <c r="AC7" s="721"/>
      <c r="AD7" s="721"/>
      <c r="AE7" s="721"/>
      <c r="AF7" s="721"/>
      <c r="AG7" s="279" t="s">
        <v>444</v>
      </c>
      <c r="AH7" s="555"/>
      <c r="AI7" s="503"/>
      <c r="AJ7" s="503"/>
      <c r="AK7" s="568"/>
      <c r="AL7" s="503"/>
      <c r="AM7" s="503"/>
      <c r="AN7" s="503"/>
      <c r="AO7" s="574">
        <v>6.6</v>
      </c>
      <c r="AP7" s="575">
        <v>4.3</v>
      </c>
      <c r="AQ7" s="577">
        <v>87.1</v>
      </c>
      <c r="AR7" s="1100">
        <f t="shared" si="10"/>
        <v>98</v>
      </c>
      <c r="AS7" s="1101">
        <f t="shared" si="11"/>
        <v>1.5348837209302326</v>
      </c>
      <c r="AT7" s="750">
        <f t="shared" si="12"/>
        <v>133.68837209302325</v>
      </c>
      <c r="AU7" s="1102">
        <f t="shared" si="13"/>
        <v>7.2210065645514229E-2</v>
      </c>
      <c r="AV7" s="579">
        <v>6.1050000000000004</v>
      </c>
      <c r="AW7" s="579">
        <f t="shared" si="14"/>
        <v>92.5</v>
      </c>
      <c r="AX7" s="580">
        <v>0.16500000000000001</v>
      </c>
      <c r="AY7" s="579">
        <v>2.5</v>
      </c>
      <c r="AZ7" s="505" t="s">
        <v>387</v>
      </c>
      <c r="BA7" s="583">
        <v>2.9</v>
      </c>
      <c r="BB7" s="107">
        <v>5.0000000000000001E-3</v>
      </c>
      <c r="BC7" s="595">
        <v>0.11999999999999993</v>
      </c>
      <c r="BD7" s="595"/>
      <c r="BE7" s="503"/>
      <c r="BF7" s="503"/>
      <c r="BG7" s="503"/>
      <c r="BH7" s="503"/>
      <c r="BJ7" s="503">
        <v>46.1</v>
      </c>
      <c r="BK7" s="503">
        <v>53.9</v>
      </c>
      <c r="BL7" s="599">
        <v>0.85528756957328389</v>
      </c>
      <c r="BM7" s="600">
        <v>0.33</v>
      </c>
      <c r="BN7" s="614">
        <f t="shared" si="15"/>
        <v>5</v>
      </c>
      <c r="BO7" s="505" t="s">
        <v>387</v>
      </c>
      <c r="BP7" s="503">
        <v>4.3</v>
      </c>
      <c r="BQ7" s="112">
        <v>7.3</v>
      </c>
      <c r="BR7" s="607"/>
      <c r="BS7" s="614">
        <f t="shared" si="16"/>
        <v>81.400000000000006</v>
      </c>
      <c r="BT7" s="566">
        <v>94.7</v>
      </c>
      <c r="BU7" s="772">
        <v>39077</v>
      </c>
      <c r="BV7" s="566">
        <v>5.2999999999999972</v>
      </c>
      <c r="BW7" s="613">
        <f>BY7+CA7+CC7</f>
        <v>4.18</v>
      </c>
      <c r="BX7" s="566">
        <v>59.5</v>
      </c>
      <c r="BY7" s="566">
        <v>1</v>
      </c>
      <c r="BZ7" s="566">
        <v>21.9</v>
      </c>
      <c r="CA7" s="566">
        <v>2.83</v>
      </c>
      <c r="CB7" s="566">
        <v>4.21</v>
      </c>
      <c r="CC7" s="566">
        <v>0.35</v>
      </c>
      <c r="CD7" s="566">
        <v>0.2</v>
      </c>
      <c r="CE7" s="503"/>
      <c r="CF7" s="503"/>
      <c r="CG7" s="503"/>
      <c r="CH7" s="503"/>
      <c r="CI7" s="503"/>
      <c r="CJ7" s="503"/>
      <c r="CK7" s="503"/>
      <c r="CL7" s="579">
        <f t="shared" si="17"/>
        <v>2.7168949771689501</v>
      </c>
      <c r="CM7" s="503"/>
      <c r="CN7" s="503"/>
      <c r="CO7" s="328">
        <v>7.9</v>
      </c>
      <c r="CP7" s="618">
        <v>42.1</v>
      </c>
      <c r="CQ7" s="618">
        <v>3.33</v>
      </c>
      <c r="CR7" s="618">
        <v>38.5</v>
      </c>
      <c r="CS7" s="618">
        <v>3.04</v>
      </c>
      <c r="CT7" s="618">
        <v>5.48</v>
      </c>
      <c r="CU7" s="618">
        <v>0.43</v>
      </c>
      <c r="CV7" s="618">
        <v>0.61</v>
      </c>
      <c r="CX7" s="503"/>
      <c r="CY7" s="623" t="s">
        <v>397</v>
      </c>
      <c r="CZ7" s="623">
        <v>5</v>
      </c>
      <c r="DA7" s="625" t="s">
        <v>388</v>
      </c>
      <c r="DB7" s="549" t="s">
        <v>388</v>
      </c>
      <c r="DC7" s="531"/>
      <c r="DD7" s="531"/>
      <c r="DE7" s="195"/>
      <c r="DF7" s="195"/>
      <c r="DG7" s="195"/>
      <c r="DH7" s="721"/>
      <c r="DI7" s="871" t="s">
        <v>390</v>
      </c>
      <c r="DJ7" s="872" t="s">
        <v>444</v>
      </c>
      <c r="DK7" s="873">
        <v>2</v>
      </c>
      <c r="DL7" s="874" t="s">
        <v>1181</v>
      </c>
      <c r="DM7" s="875" t="s">
        <v>399</v>
      </c>
      <c r="DN7" s="875"/>
      <c r="DO7" s="875"/>
      <c r="DP7" s="875"/>
      <c r="DQ7" s="875"/>
      <c r="DR7" s="448">
        <v>38.9</v>
      </c>
      <c r="DS7" s="195" t="s">
        <v>386</v>
      </c>
      <c r="DT7" s="195">
        <v>16250</v>
      </c>
      <c r="DU7" s="195">
        <v>77.099999999999994</v>
      </c>
      <c r="DV7" s="195">
        <v>22.9</v>
      </c>
      <c r="DW7" s="195">
        <v>17.7</v>
      </c>
      <c r="DX7" s="195" t="s">
        <v>404</v>
      </c>
      <c r="DY7" s="195" t="s">
        <v>386</v>
      </c>
      <c r="DZ7" s="195">
        <v>6.15</v>
      </c>
      <c r="EA7" s="195">
        <v>0</v>
      </c>
      <c r="EB7" s="503"/>
      <c r="EC7" s="875"/>
      <c r="ED7" s="875">
        <v>5</v>
      </c>
      <c r="EE7" s="875">
        <v>9</v>
      </c>
      <c r="EF7" s="875">
        <v>55</v>
      </c>
      <c r="EG7" s="875">
        <v>3</v>
      </c>
      <c r="EH7" s="875">
        <v>189</v>
      </c>
      <c r="EI7" s="875">
        <v>101</v>
      </c>
      <c r="EJ7" s="876">
        <f t="shared" si="18"/>
        <v>28.274684359340444</v>
      </c>
      <c r="EK7" s="875">
        <v>1</v>
      </c>
      <c r="EL7" s="875" t="s">
        <v>386</v>
      </c>
      <c r="EM7" s="875">
        <v>3</v>
      </c>
      <c r="EN7" s="875">
        <v>2</v>
      </c>
      <c r="EO7" s="875">
        <v>0</v>
      </c>
      <c r="EP7" s="875"/>
      <c r="EQ7" s="877">
        <v>8377</v>
      </c>
      <c r="ER7" s="540">
        <v>75</v>
      </c>
      <c r="ES7" s="539">
        <v>215182</v>
      </c>
      <c r="ET7" s="539">
        <v>2</v>
      </c>
      <c r="EU7" s="642">
        <v>5738.1866666666665</v>
      </c>
      <c r="EV7" s="539">
        <v>210862</v>
      </c>
      <c r="EW7" s="739">
        <v>5622.9866666666667</v>
      </c>
      <c r="EX7" s="742">
        <v>50606.879999999997</v>
      </c>
      <c r="EY7" s="738"/>
      <c r="EZ7" s="738"/>
      <c r="FA7" s="738"/>
      <c r="FB7" s="738"/>
      <c r="FC7" s="634"/>
      <c r="FD7" s="634"/>
      <c r="FE7" s="634"/>
      <c r="FF7" s="753"/>
      <c r="FG7" s="682">
        <v>2.88992326735021</v>
      </c>
      <c r="FH7" s="672"/>
      <c r="FI7" s="197">
        <v>16250</v>
      </c>
      <c r="FJ7" s="284"/>
      <c r="FK7" s="555"/>
      <c r="FL7" s="692">
        <v>97.992397133589236</v>
      </c>
      <c r="FM7" s="693">
        <f>EW7/1000</f>
        <v>5.6229866666666668</v>
      </c>
      <c r="FN7" s="555"/>
      <c r="FO7" s="692">
        <v>97.992397133589236</v>
      </c>
      <c r="FP7" s="693">
        <v>5.6229866666666668</v>
      </c>
      <c r="FQ7" s="696">
        <f>DT7/EW7</f>
        <v>2.88992326735021</v>
      </c>
      <c r="FR7" s="1679" t="s">
        <v>1186</v>
      </c>
      <c r="FS7" s="1679" t="s">
        <v>386</v>
      </c>
      <c r="FT7" s="1679" t="s">
        <v>1192</v>
      </c>
      <c r="FU7" s="1116">
        <v>0</v>
      </c>
      <c r="FV7" s="874" t="s">
        <v>387</v>
      </c>
      <c r="FW7" s="1116">
        <v>0</v>
      </c>
      <c r="FX7" s="1129" t="s">
        <v>1189</v>
      </c>
      <c r="FY7" s="1117">
        <v>1</v>
      </c>
      <c r="FZ7" s="1117" t="s">
        <v>1195</v>
      </c>
      <c r="GA7" s="1117" t="s">
        <v>1196</v>
      </c>
      <c r="GB7" s="1117">
        <v>0</v>
      </c>
      <c r="GC7" s="1117">
        <v>0</v>
      </c>
      <c r="GD7" s="1118">
        <v>0</v>
      </c>
      <c r="GE7" s="1117" t="s">
        <v>698</v>
      </c>
      <c r="GF7" s="760">
        <v>8377</v>
      </c>
      <c r="GG7" s="761" t="s">
        <v>665</v>
      </c>
      <c r="GH7" s="878" t="s">
        <v>666</v>
      </c>
      <c r="GI7" s="879">
        <v>17.7</v>
      </c>
      <c r="GJ7" s="880">
        <v>0.74467648500000039</v>
      </c>
      <c r="GK7" s="549"/>
      <c r="GL7" s="549"/>
      <c r="GM7" s="549"/>
      <c r="GN7" s="549"/>
      <c r="GO7" s="549"/>
      <c r="GP7" s="549"/>
      <c r="GQ7" s="549"/>
      <c r="GR7" s="549"/>
      <c r="GS7" s="549"/>
      <c r="GT7" s="549"/>
      <c r="GU7" s="549"/>
      <c r="GV7" s="549"/>
      <c r="GW7" s="549"/>
      <c r="GX7" s="549"/>
      <c r="GY7" s="549"/>
      <c r="GZ7" s="704"/>
      <c r="HA7" s="549"/>
      <c r="HB7" s="549"/>
      <c r="HC7" s="549"/>
      <c r="HD7" s="549"/>
      <c r="HE7" s="549"/>
      <c r="HF7" s="549"/>
      <c r="HG7" s="549"/>
      <c r="HH7" s="549"/>
      <c r="HI7" s="549"/>
      <c r="HJ7" s="549"/>
      <c r="HK7" s="549"/>
      <c r="HL7" s="549"/>
      <c r="HM7" s="549"/>
      <c r="HN7" s="549"/>
      <c r="HO7" s="549"/>
      <c r="HP7" s="549"/>
      <c r="HQ7" s="549"/>
      <c r="HR7" s="549"/>
      <c r="HS7" s="549"/>
      <c r="HT7" s="549"/>
      <c r="HU7" s="549"/>
      <c r="HV7" s="549"/>
      <c r="HW7" s="549"/>
      <c r="HX7" s="549"/>
      <c r="HY7" s="549"/>
      <c r="HZ7" s="549"/>
      <c r="IA7" s="549"/>
      <c r="IB7" s="549"/>
      <c r="IC7" s="549"/>
      <c r="ID7" s="549"/>
      <c r="IE7" s="549"/>
      <c r="IF7" s="503">
        <f t="shared" si="19"/>
        <v>6</v>
      </c>
      <c r="IG7" s="555"/>
      <c r="IH7" s="555"/>
      <c r="II7" s="555"/>
      <c r="IJ7" s="555"/>
      <c r="IK7" s="555"/>
      <c r="IL7" s="555"/>
      <c r="IM7" s="555"/>
    </row>
    <row r="8" spans="1:247" ht="14.45" customHeight="1">
      <c r="A8" s="503">
        <v>99</v>
      </c>
      <c r="B8" s="503">
        <f>COUNTIFS($D$4:D8,D8,$F$4:F8,F8)</f>
        <v>2</v>
      </c>
      <c r="C8" s="837">
        <v>8544</v>
      </c>
      <c r="D8" s="838" t="s">
        <v>696</v>
      </c>
      <c r="E8" s="839" t="s">
        <v>697</v>
      </c>
      <c r="F8" s="839">
        <v>480126423</v>
      </c>
      <c r="G8" s="840">
        <v>70</v>
      </c>
      <c r="H8" s="838" t="s">
        <v>707</v>
      </c>
      <c r="I8" s="318" t="s">
        <v>399</v>
      </c>
      <c r="J8" s="200" t="s">
        <v>427</v>
      </c>
      <c r="K8" s="122" t="s">
        <v>385</v>
      </c>
      <c r="L8" s="88">
        <v>11</v>
      </c>
      <c r="M8" s="88">
        <v>9</v>
      </c>
      <c r="N8" s="91" t="s">
        <v>386</v>
      </c>
      <c r="O8" s="88"/>
      <c r="P8" s="91" t="s">
        <v>704</v>
      </c>
      <c r="Q8" s="88"/>
      <c r="R8" s="88"/>
      <c r="S8" s="380" t="s">
        <v>682</v>
      </c>
      <c r="T8" s="297" t="s">
        <v>656</v>
      </c>
      <c r="U8" s="312" t="s">
        <v>548</v>
      </c>
      <c r="V8" s="382" t="s">
        <v>673</v>
      </c>
      <c r="W8" s="288" t="s">
        <v>620</v>
      </c>
      <c r="X8" s="297"/>
      <c r="Y8" s="713"/>
      <c r="Z8" s="716"/>
      <c r="AA8" s="720"/>
      <c r="AB8" s="88"/>
      <c r="AC8" s="721"/>
      <c r="AD8" s="721"/>
      <c r="AE8" s="721"/>
      <c r="AF8" s="721"/>
      <c r="AG8" s="279" t="s">
        <v>444</v>
      </c>
      <c r="AH8" s="555"/>
      <c r="AI8" s="503"/>
      <c r="AJ8" s="503"/>
      <c r="AK8" s="568"/>
      <c r="AL8" s="503"/>
      <c r="AM8" s="503"/>
      <c r="AN8" s="503"/>
      <c r="AO8" s="574">
        <v>13.6</v>
      </c>
      <c r="AP8" s="575">
        <v>3.4</v>
      </c>
      <c r="AQ8" s="577">
        <v>81.900000000000006</v>
      </c>
      <c r="AR8" s="1100">
        <f t="shared" si="10"/>
        <v>98.9</v>
      </c>
      <c r="AS8" s="1101">
        <f t="shared" si="11"/>
        <v>4</v>
      </c>
      <c r="AT8" s="750">
        <f t="shared" si="12"/>
        <v>327.60000000000002</v>
      </c>
      <c r="AU8" s="1102">
        <f t="shared" si="13"/>
        <v>0.15943728018757325</v>
      </c>
      <c r="AV8" s="579">
        <v>11.845599999999999</v>
      </c>
      <c r="AW8" s="579">
        <f t="shared" si="14"/>
        <v>87.1</v>
      </c>
      <c r="AX8" s="580">
        <v>1.0744</v>
      </c>
      <c r="AY8" s="579">
        <v>7.9</v>
      </c>
      <c r="AZ8" s="505" t="s">
        <v>387</v>
      </c>
      <c r="BA8" s="583">
        <v>2.8</v>
      </c>
      <c r="BB8" s="107">
        <v>0.01</v>
      </c>
      <c r="BC8" s="595"/>
      <c r="BD8" s="595"/>
      <c r="BE8" s="503"/>
      <c r="BF8" s="503"/>
      <c r="BG8" s="503"/>
      <c r="BH8" s="503"/>
      <c r="BJ8" s="503">
        <v>50.6</v>
      </c>
      <c r="BK8" s="503">
        <v>47.3</v>
      </c>
      <c r="BL8" s="599">
        <v>1.0697674418604652</v>
      </c>
      <c r="BM8" s="600">
        <v>0.4</v>
      </c>
      <c r="BN8" s="614">
        <f t="shared" si="15"/>
        <v>2.9411764705882355</v>
      </c>
      <c r="BO8" s="505" t="s">
        <v>387</v>
      </c>
      <c r="BP8" s="503"/>
      <c r="BR8" s="607"/>
      <c r="BS8" s="614">
        <f t="shared" si="16"/>
        <v>32.69</v>
      </c>
      <c r="BT8" s="566">
        <v>88.4</v>
      </c>
      <c r="BU8" s="772">
        <v>37537</v>
      </c>
      <c r="BV8" s="566">
        <v>11.599999999999994</v>
      </c>
      <c r="BW8" s="566">
        <v>1.026</v>
      </c>
      <c r="BX8" s="566">
        <v>6.09</v>
      </c>
      <c r="BY8" s="566">
        <v>7.5999999999999998E-2</v>
      </c>
      <c r="BZ8" s="566">
        <v>26.6</v>
      </c>
      <c r="CA8" s="566">
        <v>0.33</v>
      </c>
      <c r="CB8" s="566">
        <v>49.5</v>
      </c>
      <c r="CC8" s="566">
        <v>0.62</v>
      </c>
      <c r="CD8" s="566">
        <v>0.16</v>
      </c>
      <c r="CE8" s="503"/>
      <c r="CF8" s="503"/>
      <c r="CG8" s="503"/>
      <c r="CH8" s="503"/>
      <c r="CI8" s="503"/>
      <c r="CJ8" s="503"/>
      <c r="CK8" s="503"/>
      <c r="CL8" s="579">
        <f t="shared" si="17"/>
        <v>0.22894736842105262</v>
      </c>
      <c r="CM8" s="503"/>
      <c r="CN8" s="503"/>
      <c r="CO8" s="328"/>
      <c r="CP8" s="618"/>
      <c r="CQ8" s="618"/>
      <c r="CR8" s="618"/>
      <c r="CS8" s="618"/>
      <c r="CT8" s="618"/>
      <c r="CU8" s="618"/>
      <c r="CV8" s="618"/>
      <c r="CX8" s="503"/>
      <c r="CY8" s="623" t="s">
        <v>397</v>
      </c>
      <c r="CZ8" s="623">
        <v>5</v>
      </c>
      <c r="DA8" s="625" t="s">
        <v>388</v>
      </c>
      <c r="DB8" s="783" t="s">
        <v>388</v>
      </c>
      <c r="DC8" s="531"/>
      <c r="DD8" s="531"/>
      <c r="DE8" s="88"/>
      <c r="DF8" s="88"/>
      <c r="DG8" s="88"/>
      <c r="DH8" s="252"/>
      <c r="DI8" s="141" t="s">
        <v>390</v>
      </c>
      <c r="DJ8" s="854" t="s">
        <v>444</v>
      </c>
      <c r="DK8" s="218">
        <v>2</v>
      </c>
      <c r="DL8" s="325" t="s">
        <v>1181</v>
      </c>
      <c r="DM8" s="117" t="s">
        <v>399</v>
      </c>
      <c r="DN8" s="117"/>
      <c r="DO8" s="117"/>
      <c r="DP8" s="117"/>
      <c r="DQ8" s="117"/>
      <c r="DR8" s="149">
        <v>71.099999999999994</v>
      </c>
      <c r="DS8" s="88" t="s">
        <v>386</v>
      </c>
      <c r="DT8" s="88">
        <v>9894</v>
      </c>
      <c r="DU8" s="88">
        <v>76.900000000000006</v>
      </c>
      <c r="DV8" s="88">
        <v>23.1</v>
      </c>
      <c r="DW8" s="88">
        <v>49.3</v>
      </c>
      <c r="DX8" s="88">
        <v>48178</v>
      </c>
      <c r="DY8" s="88" t="s">
        <v>386</v>
      </c>
      <c r="DZ8" s="88">
        <v>6.1</v>
      </c>
      <c r="EA8" s="88">
        <v>0</v>
      </c>
      <c r="EB8" s="503"/>
      <c r="EC8" s="117"/>
      <c r="ED8" s="117">
        <v>9</v>
      </c>
      <c r="EE8" s="117">
        <v>11</v>
      </c>
      <c r="EF8" s="117" t="s">
        <v>387</v>
      </c>
      <c r="EG8" s="117">
        <v>3</v>
      </c>
      <c r="EH8" s="117">
        <v>189</v>
      </c>
      <c r="EI8" s="117">
        <v>101</v>
      </c>
      <c r="EJ8" s="144">
        <f t="shared" si="18"/>
        <v>28.274684359340444</v>
      </c>
      <c r="EK8" s="117">
        <v>1</v>
      </c>
      <c r="EL8" s="117" t="s">
        <v>386</v>
      </c>
      <c r="EM8" s="117">
        <v>3</v>
      </c>
      <c r="EN8" s="117">
        <v>2</v>
      </c>
      <c r="EO8" s="117">
        <v>0</v>
      </c>
      <c r="EP8" s="117"/>
      <c r="EQ8" s="633">
        <v>8544</v>
      </c>
      <c r="ER8" s="540">
        <v>75</v>
      </c>
      <c r="ES8" s="540">
        <v>322216</v>
      </c>
      <c r="ET8" s="540">
        <v>2</v>
      </c>
      <c r="EU8" s="642">
        <v>8592.4266666666663</v>
      </c>
      <c r="EV8" s="540">
        <v>181850</v>
      </c>
      <c r="EW8" s="739">
        <v>4849.333333333333</v>
      </c>
      <c r="EX8" s="742">
        <v>53342.666666666664</v>
      </c>
      <c r="EY8" s="738"/>
      <c r="EZ8" s="738"/>
      <c r="FA8" s="738"/>
      <c r="FB8" s="738"/>
      <c r="FC8" s="634"/>
      <c r="FD8" s="634"/>
      <c r="FE8" s="634"/>
      <c r="FF8" s="753"/>
      <c r="FG8" s="755"/>
      <c r="FH8" s="228"/>
      <c r="FI8" s="215"/>
      <c r="FJ8" s="284"/>
      <c r="FK8" s="555"/>
      <c r="FL8" s="692">
        <v>56.43729672021253</v>
      </c>
      <c r="FM8" s="693">
        <f>EW8/1000</f>
        <v>4.8493333333333331</v>
      </c>
      <c r="FN8" s="555"/>
      <c r="FO8" s="692">
        <v>56.43729672021253</v>
      </c>
      <c r="FP8" s="693">
        <v>4.8493333333333331</v>
      </c>
      <c r="FQ8" s="696">
        <f>DT8/EW8</f>
        <v>2.040280450921089</v>
      </c>
      <c r="FR8" s="1680" t="s">
        <v>1178</v>
      </c>
      <c r="FS8" s="1680" t="s">
        <v>386</v>
      </c>
      <c r="FT8" s="1680" t="s">
        <v>1193</v>
      </c>
      <c r="FU8" s="1119">
        <v>0</v>
      </c>
      <c r="FV8" s="325" t="s">
        <v>387</v>
      </c>
      <c r="FW8" s="1119">
        <v>0</v>
      </c>
      <c r="FX8" s="1127" t="s">
        <v>1190</v>
      </c>
      <c r="FY8" s="1120">
        <v>1</v>
      </c>
      <c r="FZ8" s="1120" t="s">
        <v>1195</v>
      </c>
      <c r="GA8" s="1120" t="s">
        <v>1196</v>
      </c>
      <c r="GB8" s="1120">
        <v>0</v>
      </c>
      <c r="GC8" s="1120">
        <v>0</v>
      </c>
      <c r="GD8" s="1121">
        <v>0</v>
      </c>
      <c r="GE8" s="1120" t="s">
        <v>698</v>
      </c>
      <c r="GF8" s="760">
        <v>8544</v>
      </c>
      <c r="GG8" s="761" t="s">
        <v>665</v>
      </c>
      <c r="GH8" s="379">
        <v>27.055187838400002</v>
      </c>
      <c r="GI8" s="379">
        <v>45.66882197828</v>
      </c>
      <c r="GJ8" s="119">
        <v>0.66531912499999957</v>
      </c>
      <c r="GK8" s="549"/>
      <c r="GL8" s="549"/>
      <c r="GM8" s="549"/>
      <c r="GN8" s="549"/>
      <c r="GO8" s="549"/>
      <c r="GP8" s="549"/>
      <c r="GQ8" s="549"/>
      <c r="GR8" s="549"/>
      <c r="GS8" s="549"/>
      <c r="GT8" s="549"/>
      <c r="GU8" s="549"/>
      <c r="GV8" s="549"/>
      <c r="GW8" s="549"/>
      <c r="GX8" s="549"/>
      <c r="GY8" s="549"/>
      <c r="GZ8" s="704"/>
      <c r="HA8" s="549"/>
      <c r="HB8" s="549"/>
      <c r="HC8" s="549"/>
      <c r="HD8" s="549"/>
      <c r="HE8" s="549"/>
      <c r="HF8" s="549"/>
      <c r="HG8" s="549"/>
      <c r="HH8" s="549"/>
      <c r="HI8" s="549"/>
      <c r="HJ8" s="549"/>
      <c r="HK8" s="549"/>
      <c r="HL8" s="549"/>
      <c r="HM8" s="549"/>
      <c r="HN8" s="549"/>
      <c r="HO8" s="549"/>
      <c r="HP8" s="549"/>
      <c r="HQ8" s="549"/>
      <c r="HR8" s="549"/>
      <c r="HS8" s="549"/>
      <c r="HT8" s="549"/>
      <c r="HU8" s="549"/>
      <c r="HV8" s="549"/>
      <c r="HW8" s="549"/>
      <c r="HX8" s="549"/>
      <c r="HY8" s="549"/>
      <c r="HZ8" s="549"/>
      <c r="IA8" s="549"/>
      <c r="IB8" s="549"/>
      <c r="IC8" s="549"/>
      <c r="ID8" s="549"/>
      <c r="IE8" s="549"/>
      <c r="IF8" s="503">
        <f t="shared" si="19"/>
        <v>6</v>
      </c>
      <c r="IG8" s="555"/>
      <c r="IH8" s="555"/>
      <c r="II8" s="555"/>
      <c r="IJ8" s="555"/>
      <c r="IK8" s="555"/>
      <c r="IL8" s="555"/>
      <c r="IM8" s="555"/>
    </row>
    <row r="9" spans="1:247" s="418" customFormat="1" ht="14.45" customHeight="1" thickBot="1">
      <c r="A9" s="162">
        <v>103</v>
      </c>
      <c r="B9" s="503">
        <f>COUNTIFS($D$4:D9,D9,$F$4:F9,F9)</f>
        <v>3</v>
      </c>
      <c r="C9" s="922">
        <v>8600</v>
      </c>
      <c r="D9" s="923" t="s">
        <v>696</v>
      </c>
      <c r="E9" s="924" t="s">
        <v>697</v>
      </c>
      <c r="F9" s="924">
        <v>480126423</v>
      </c>
      <c r="G9" s="925">
        <v>70</v>
      </c>
      <c r="H9" s="923" t="s">
        <v>708</v>
      </c>
      <c r="I9" s="349" t="s">
        <v>399</v>
      </c>
      <c r="J9" s="166" t="s">
        <v>427</v>
      </c>
      <c r="K9" s="350" t="s">
        <v>385</v>
      </c>
      <c r="L9" s="163">
        <v>11</v>
      </c>
      <c r="M9" s="164" t="s">
        <v>513</v>
      </c>
      <c r="N9" s="164" t="s">
        <v>645</v>
      </c>
      <c r="O9" s="163"/>
      <c r="P9" s="164" t="s">
        <v>704</v>
      </c>
      <c r="Q9" s="163"/>
      <c r="R9" s="163"/>
      <c r="S9" s="516" t="s">
        <v>682</v>
      </c>
      <c r="T9" s="352" t="s">
        <v>656</v>
      </c>
      <c r="U9" s="353" t="s">
        <v>548</v>
      </c>
      <c r="V9" s="414" t="s">
        <v>673</v>
      </c>
      <c r="W9" s="351" t="s">
        <v>620</v>
      </c>
      <c r="X9" s="352"/>
      <c r="Y9" s="926"/>
      <c r="Z9" s="927"/>
      <c r="AA9" s="928"/>
      <c r="AB9" s="163"/>
      <c r="AC9" s="189"/>
      <c r="AD9" s="189"/>
      <c r="AE9" s="189"/>
      <c r="AF9" s="189"/>
      <c r="AG9" s="929" t="s">
        <v>444</v>
      </c>
      <c r="AH9" s="172"/>
      <c r="AI9" s="162"/>
      <c r="AJ9" s="162"/>
      <c r="AK9" s="484"/>
      <c r="AL9" s="162"/>
      <c r="AM9" s="162"/>
      <c r="AN9" s="162"/>
      <c r="AO9" s="357">
        <v>46.4</v>
      </c>
      <c r="AP9" s="176">
        <v>2.6</v>
      </c>
      <c r="AQ9" s="358">
        <v>46.3</v>
      </c>
      <c r="AR9" s="899">
        <f t="shared" si="10"/>
        <v>95.3</v>
      </c>
      <c r="AS9" s="900">
        <f t="shared" si="11"/>
        <v>17.846153846153847</v>
      </c>
      <c r="AT9" s="440">
        <f t="shared" si="12"/>
        <v>826.27692307692303</v>
      </c>
      <c r="AU9" s="901">
        <f t="shared" si="13"/>
        <v>0.94887525562372188</v>
      </c>
      <c r="AV9" s="178">
        <v>42.5488</v>
      </c>
      <c r="AW9" s="178">
        <f t="shared" si="14"/>
        <v>91.7</v>
      </c>
      <c r="AX9" s="177">
        <v>1.5311999999999997</v>
      </c>
      <c r="AY9" s="178">
        <v>3.3</v>
      </c>
      <c r="AZ9" s="167" t="s">
        <v>387</v>
      </c>
      <c r="BA9" s="359"/>
      <c r="BB9" s="184"/>
      <c r="BC9" s="594"/>
      <c r="BD9" s="594"/>
      <c r="BE9" s="162"/>
      <c r="BF9" s="162"/>
      <c r="BG9" s="162"/>
      <c r="BH9" s="162"/>
      <c r="BI9" s="184"/>
      <c r="BJ9" s="162">
        <v>48.6</v>
      </c>
      <c r="BK9" s="162">
        <v>50.9</v>
      </c>
      <c r="BL9" s="182">
        <v>0.95481335952848734</v>
      </c>
      <c r="BM9" s="183">
        <v>0.54</v>
      </c>
      <c r="BN9" s="427">
        <f t="shared" si="15"/>
        <v>1.1637931034482758</v>
      </c>
      <c r="BO9" s="167" t="s">
        <v>387</v>
      </c>
      <c r="BP9" s="162">
        <v>2.7</v>
      </c>
      <c r="BQ9" s="184">
        <v>3.9</v>
      </c>
      <c r="BR9" s="485"/>
      <c r="BS9" s="427">
        <f t="shared" si="16"/>
        <v>36.090000000000003</v>
      </c>
      <c r="BT9" s="173">
        <v>91.4</v>
      </c>
      <c r="BU9" s="553">
        <v>55762</v>
      </c>
      <c r="BV9" s="173">
        <v>8.5999999999999943</v>
      </c>
      <c r="BW9" s="930">
        <v>3.278</v>
      </c>
      <c r="BX9" s="173">
        <v>1.89</v>
      </c>
      <c r="BY9" s="173">
        <v>6.8000000000000005E-2</v>
      </c>
      <c r="BZ9" s="173">
        <v>34.200000000000003</v>
      </c>
      <c r="CA9" s="173">
        <v>1.23</v>
      </c>
      <c r="CB9" s="173">
        <v>54.9</v>
      </c>
      <c r="CC9" s="173">
        <v>1.98</v>
      </c>
      <c r="CD9" s="173">
        <v>0.2</v>
      </c>
      <c r="CE9" s="162"/>
      <c r="CF9" s="162"/>
      <c r="CG9" s="162"/>
      <c r="CH9" s="162"/>
      <c r="CI9" s="162"/>
      <c r="CJ9" s="162"/>
      <c r="CK9" s="162"/>
      <c r="CL9" s="178">
        <f t="shared" si="17"/>
        <v>5.5263157894736833E-2</v>
      </c>
      <c r="CM9" s="162"/>
      <c r="CN9" s="162"/>
      <c r="CO9" s="363">
        <v>3.23</v>
      </c>
      <c r="CP9" s="364">
        <v>3.02</v>
      </c>
      <c r="CQ9" s="364">
        <v>9.7000000000000003E-2</v>
      </c>
      <c r="CR9" s="364">
        <v>32.5</v>
      </c>
      <c r="CS9" s="364">
        <v>1.05</v>
      </c>
      <c r="CT9" s="364">
        <v>20.100000000000001</v>
      </c>
      <c r="CU9" s="364">
        <v>0.65</v>
      </c>
      <c r="CV9" s="364">
        <v>1.37</v>
      </c>
      <c r="CW9" s="189"/>
      <c r="CX9" s="162"/>
      <c r="CY9" s="365" t="s">
        <v>397</v>
      </c>
      <c r="CZ9" s="365">
        <v>5</v>
      </c>
      <c r="DA9" s="190" t="s">
        <v>389</v>
      </c>
      <c r="DB9" s="167" t="s">
        <v>389</v>
      </c>
      <c r="DC9" s="191"/>
      <c r="DD9" s="191"/>
      <c r="DE9" s="163"/>
      <c r="DF9" s="163"/>
      <c r="DG9" s="163"/>
      <c r="DH9" s="903"/>
      <c r="DI9" s="931" t="s">
        <v>390</v>
      </c>
      <c r="DJ9" s="932" t="s">
        <v>444</v>
      </c>
      <c r="DK9" s="933">
        <v>2</v>
      </c>
      <c r="DL9" s="906" t="s">
        <v>1181</v>
      </c>
      <c r="DM9" s="906" t="s">
        <v>399</v>
      </c>
      <c r="DN9" s="905"/>
      <c r="DO9" s="905"/>
      <c r="DP9" s="905"/>
      <c r="DQ9" s="905"/>
      <c r="DR9" s="430">
        <v>31.2</v>
      </c>
      <c r="DS9" s="163" t="s">
        <v>386</v>
      </c>
      <c r="DT9" s="163">
        <v>16228</v>
      </c>
      <c r="DU9" s="163">
        <v>66.8</v>
      </c>
      <c r="DV9" s="163">
        <v>33.200000000000003</v>
      </c>
      <c r="DW9" s="163">
        <v>17.3</v>
      </c>
      <c r="DX9" s="163" t="s">
        <v>404</v>
      </c>
      <c r="DY9" s="163" t="s">
        <v>386</v>
      </c>
      <c r="DZ9" s="163">
        <v>8.49</v>
      </c>
      <c r="EA9" s="163">
        <v>0</v>
      </c>
      <c r="EB9" s="162"/>
      <c r="EC9" s="905"/>
      <c r="ED9" s="905" t="s">
        <v>513</v>
      </c>
      <c r="EE9" s="905">
        <v>11</v>
      </c>
      <c r="EF9" s="906">
        <v>50</v>
      </c>
      <c r="EG9" s="905">
        <v>2</v>
      </c>
      <c r="EH9" s="905">
        <v>189</v>
      </c>
      <c r="EI9" s="905">
        <v>101</v>
      </c>
      <c r="EJ9" s="934">
        <f t="shared" si="18"/>
        <v>28.274684359340444</v>
      </c>
      <c r="EK9" s="905">
        <v>1</v>
      </c>
      <c r="EL9" s="905" t="s">
        <v>386</v>
      </c>
      <c r="EM9" s="905">
        <v>3</v>
      </c>
      <c r="EN9" s="905">
        <v>2</v>
      </c>
      <c r="EO9" s="905">
        <v>0</v>
      </c>
      <c r="EP9" s="905" t="s">
        <v>709</v>
      </c>
      <c r="EQ9" s="431">
        <v>8600</v>
      </c>
      <c r="ER9" s="935">
        <v>75</v>
      </c>
      <c r="ES9" s="935">
        <v>214427</v>
      </c>
      <c r="ET9" s="935">
        <v>2</v>
      </c>
      <c r="EU9" s="936">
        <v>5718.0533333333333</v>
      </c>
      <c r="EV9" s="935">
        <v>187814</v>
      </c>
      <c r="EW9" s="937">
        <v>5008.373333333333</v>
      </c>
      <c r="EX9" s="436">
        <v>55092.106666666659</v>
      </c>
      <c r="EY9" s="162"/>
      <c r="EZ9" s="438"/>
      <c r="FA9" s="438"/>
      <c r="FB9" s="172"/>
      <c r="FC9" s="439"/>
      <c r="FD9" s="439"/>
      <c r="FE9" s="440"/>
      <c r="FF9" s="495"/>
      <c r="FG9" s="441"/>
      <c r="FH9" s="913"/>
      <c r="FI9" s="914"/>
      <c r="FJ9" s="915"/>
      <c r="FK9" s="172"/>
      <c r="FL9" s="443">
        <v>87.588783128990286</v>
      </c>
      <c r="FM9" s="444">
        <f>EW9/1000</f>
        <v>5.0083733333333331</v>
      </c>
      <c r="FN9" s="172"/>
      <c r="FO9" s="443">
        <v>87.588783128990286</v>
      </c>
      <c r="FP9" s="444">
        <v>5.0083733333333331</v>
      </c>
      <c r="FQ9" s="445">
        <f>DT9/EW9</f>
        <v>3.2401737889614193</v>
      </c>
      <c r="FR9" s="1681" t="s">
        <v>1191</v>
      </c>
      <c r="FS9" s="1681" t="s">
        <v>386</v>
      </c>
      <c r="FT9" s="1681" t="s">
        <v>1194</v>
      </c>
      <c r="FU9" s="1320">
        <v>0</v>
      </c>
      <c r="FV9" s="1321" t="s">
        <v>387</v>
      </c>
      <c r="FW9" s="1123">
        <v>0</v>
      </c>
      <c r="FX9" s="1127" t="s">
        <v>1190</v>
      </c>
      <c r="FY9" s="1141">
        <v>1</v>
      </c>
      <c r="FZ9" s="1683" t="s">
        <v>1195</v>
      </c>
      <c r="GA9" s="1141" t="s">
        <v>1196</v>
      </c>
      <c r="GB9" s="1141">
        <v>0</v>
      </c>
      <c r="GC9" s="1141">
        <v>0</v>
      </c>
      <c r="GD9" s="1141">
        <v>0</v>
      </c>
      <c r="GE9" s="1120" t="s">
        <v>1197</v>
      </c>
      <c r="GF9" s="172"/>
      <c r="GG9" s="938"/>
      <c r="GH9" s="163"/>
      <c r="GI9" s="939">
        <v>17.3</v>
      </c>
      <c r="GJ9" s="163"/>
      <c r="IF9" s="162">
        <f t="shared" si="19"/>
        <v>6</v>
      </c>
      <c r="IG9" s="172"/>
      <c r="IH9" s="172"/>
      <c r="II9" s="172"/>
      <c r="IJ9" s="172"/>
      <c r="IK9" s="172"/>
      <c r="IL9" s="172"/>
      <c r="IM9" s="172"/>
    </row>
    <row r="10" spans="1:247" ht="14.45" customHeight="1">
      <c r="A10" s="503">
        <v>84</v>
      </c>
      <c r="B10" s="503">
        <f>COUNTIFS($D$4:D10,D10,$F$4:F10,F10)</f>
        <v>1</v>
      </c>
      <c r="C10" s="835">
        <v>6161</v>
      </c>
      <c r="D10" s="823" t="s">
        <v>471</v>
      </c>
      <c r="E10" s="195" t="s">
        <v>454</v>
      </c>
      <c r="F10" s="87">
        <v>461101175</v>
      </c>
      <c r="G10" s="195">
        <v>71</v>
      </c>
      <c r="H10" s="367" t="s">
        <v>498</v>
      </c>
      <c r="I10" s="446" t="s">
        <v>503</v>
      </c>
      <c r="J10" s="369" t="s">
        <v>427</v>
      </c>
      <c r="K10" s="370" t="s">
        <v>385</v>
      </c>
      <c r="L10" s="195">
        <v>6</v>
      </c>
      <c r="M10" s="195">
        <v>1</v>
      </c>
      <c r="N10" s="195"/>
      <c r="O10" s="195"/>
      <c r="P10" s="371" t="s">
        <v>496</v>
      </c>
      <c r="Q10" s="371"/>
      <c r="R10" s="371" t="s">
        <v>475</v>
      </c>
      <c r="S10" s="468" t="s">
        <v>428</v>
      </c>
      <c r="T10" s="468" t="s">
        <v>492</v>
      </c>
      <c r="U10" s="708" t="s">
        <v>462</v>
      </c>
      <c r="V10" s="468" t="s">
        <v>428</v>
      </c>
      <c r="W10" s="709" t="s">
        <v>462</v>
      </c>
      <c r="X10" s="468" t="s">
        <v>462</v>
      </c>
      <c r="Y10" s="881" t="s">
        <v>464</v>
      </c>
      <c r="Z10" s="270"/>
      <c r="AA10" s="271"/>
      <c r="AB10" s="796">
        <v>418</v>
      </c>
      <c r="AC10" s="276"/>
      <c r="AD10" s="276"/>
      <c r="AE10" s="276"/>
      <c r="AF10" s="276"/>
      <c r="AG10" s="775" t="s">
        <v>433</v>
      </c>
      <c r="AH10" s="555"/>
      <c r="AI10" s="503">
        <v>33.4</v>
      </c>
      <c r="AJ10" s="503">
        <v>86</v>
      </c>
      <c r="AK10" s="567">
        <v>28.724</v>
      </c>
      <c r="AL10" s="503">
        <v>53741</v>
      </c>
      <c r="AM10" s="569">
        <v>35.827333333333335</v>
      </c>
      <c r="AN10" s="503">
        <v>4</v>
      </c>
      <c r="AO10" s="574">
        <v>87.6</v>
      </c>
      <c r="AP10" s="575">
        <v>8.6</v>
      </c>
      <c r="AQ10" s="577">
        <v>1.7</v>
      </c>
      <c r="AR10" s="1100">
        <f t="shared" si="10"/>
        <v>97.899999999999991</v>
      </c>
      <c r="AS10" s="1101">
        <f t="shared" si="11"/>
        <v>10.186046511627907</v>
      </c>
      <c r="AT10" s="750">
        <f t="shared" si="12"/>
        <v>17.316279069767443</v>
      </c>
      <c r="AU10" s="1102">
        <f t="shared" si="13"/>
        <v>8.5048543689320386</v>
      </c>
      <c r="AV10" s="579">
        <v>68.22</v>
      </c>
      <c r="AW10" s="579">
        <f t="shared" si="14"/>
        <v>77.876712328767127</v>
      </c>
      <c r="AX10" s="1103">
        <v>15</v>
      </c>
      <c r="AY10" s="579">
        <f>AX10*100/AO10</f>
        <v>17.123287671232877</v>
      </c>
      <c r="AZ10" s="503">
        <v>41.4</v>
      </c>
      <c r="BA10" s="585" t="s">
        <v>387</v>
      </c>
      <c r="BB10" s="112">
        <v>7.0000000000000007E-2</v>
      </c>
      <c r="BC10" s="592">
        <v>3.8599999999999994</v>
      </c>
      <c r="BD10" s="592"/>
      <c r="BE10" s="588"/>
      <c r="BF10" s="588"/>
      <c r="BG10" s="588"/>
      <c r="BH10" s="588"/>
      <c r="BI10" s="251" t="s">
        <v>504</v>
      </c>
      <c r="BJ10" s="588" t="s">
        <v>387</v>
      </c>
      <c r="BK10" s="588" t="s">
        <v>387</v>
      </c>
      <c r="BL10" s="801" t="s">
        <v>387</v>
      </c>
      <c r="BM10" s="802" t="s">
        <v>387</v>
      </c>
      <c r="BN10" s="503" t="s">
        <v>387</v>
      </c>
      <c r="BO10" s="588" t="s">
        <v>387</v>
      </c>
      <c r="BP10" s="588" t="s">
        <v>387</v>
      </c>
      <c r="BQ10" s="251" t="s">
        <v>387</v>
      </c>
      <c r="BR10" s="606" t="s">
        <v>387</v>
      </c>
      <c r="BS10" s="614">
        <f t="shared" si="16"/>
        <v>56.2</v>
      </c>
      <c r="BT10" s="608">
        <v>85.9</v>
      </c>
      <c r="BU10" s="608" t="s">
        <v>387</v>
      </c>
      <c r="BV10" s="608">
        <f>100-BT10</f>
        <v>14.099999999999994</v>
      </c>
      <c r="BW10" s="614">
        <f>BY10+CA10+CC10</f>
        <v>8.4022000000000006</v>
      </c>
      <c r="BX10" s="608">
        <v>22.5</v>
      </c>
      <c r="BY10" s="566">
        <f>BX10*AP10/100</f>
        <v>1.9350000000000001</v>
      </c>
      <c r="BZ10" s="608">
        <v>33.700000000000003</v>
      </c>
      <c r="CA10" s="566">
        <f>BZ10*AP10/100</f>
        <v>2.8982000000000001</v>
      </c>
      <c r="CB10" s="608">
        <v>41.5</v>
      </c>
      <c r="CC10" s="566">
        <f>CB10*AP10/100</f>
        <v>3.569</v>
      </c>
      <c r="CD10" s="608"/>
      <c r="CE10" s="601">
        <v>100</v>
      </c>
      <c r="CF10" s="565"/>
      <c r="CG10" s="601">
        <v>97.5</v>
      </c>
      <c r="CH10" s="503"/>
      <c r="CI10" s="601">
        <v>33.9</v>
      </c>
      <c r="CJ10" s="601">
        <v>71.7</v>
      </c>
      <c r="CK10" s="503"/>
      <c r="CL10" s="579">
        <f t="shared" si="17"/>
        <v>0.66765578635014833</v>
      </c>
      <c r="CM10" s="503"/>
      <c r="CN10" s="503"/>
      <c r="CP10" s="510"/>
      <c r="CQ10" s="510"/>
      <c r="CR10" s="510"/>
      <c r="CS10" s="510"/>
      <c r="CT10" s="510"/>
      <c r="CU10" s="510"/>
      <c r="CV10" s="510"/>
      <c r="CX10" s="503"/>
      <c r="CY10" s="505" t="s">
        <v>397</v>
      </c>
      <c r="CZ10" s="505">
        <v>3</v>
      </c>
      <c r="DA10" s="625" t="s">
        <v>401</v>
      </c>
      <c r="DB10" s="505" t="s">
        <v>401</v>
      </c>
      <c r="DC10" s="531"/>
      <c r="DD10" s="531"/>
      <c r="DE10" s="882">
        <v>259.38005436000003</v>
      </c>
      <c r="DF10" s="882">
        <v>43.076615519999997</v>
      </c>
      <c r="DG10" s="882">
        <v>0</v>
      </c>
      <c r="DH10" s="883">
        <v>14.42614524999999</v>
      </c>
      <c r="DI10" s="884" t="s">
        <v>390</v>
      </c>
      <c r="DJ10" s="885" t="s">
        <v>433</v>
      </c>
      <c r="DK10" s="873">
        <v>2</v>
      </c>
      <c r="DL10" s="886" t="s">
        <v>1185</v>
      </c>
      <c r="DM10" s="874" t="s">
        <v>1198</v>
      </c>
      <c r="DN10" s="886">
        <v>0</v>
      </c>
      <c r="DO10" s="886">
        <v>0</v>
      </c>
      <c r="DP10" s="886" t="s">
        <v>386</v>
      </c>
      <c r="DQ10" s="886" t="s">
        <v>386</v>
      </c>
      <c r="DR10" s="448" t="s">
        <v>386</v>
      </c>
      <c r="DS10" s="195" t="s">
        <v>386</v>
      </c>
      <c r="DT10" s="195">
        <v>418</v>
      </c>
      <c r="DU10" s="195">
        <v>7.9</v>
      </c>
      <c r="DV10" s="195">
        <v>92.1</v>
      </c>
      <c r="DW10" s="195" t="s">
        <v>386</v>
      </c>
      <c r="DX10" s="195" t="s">
        <v>386</v>
      </c>
      <c r="DY10" s="195" t="s">
        <v>386</v>
      </c>
      <c r="DZ10" s="195" t="s">
        <v>386</v>
      </c>
      <c r="EA10" s="195">
        <v>0</v>
      </c>
      <c r="EB10" s="503"/>
      <c r="EC10" s="887">
        <v>3</v>
      </c>
      <c r="ED10" s="887">
        <v>1</v>
      </c>
      <c r="EE10" s="887">
        <v>6</v>
      </c>
      <c r="EF10" s="888" t="s">
        <v>386</v>
      </c>
      <c r="EG10" s="886">
        <v>2</v>
      </c>
      <c r="EH10" s="888" t="s">
        <v>386</v>
      </c>
      <c r="EI10" s="888" t="s">
        <v>386</v>
      </c>
      <c r="EJ10" s="888" t="s">
        <v>386</v>
      </c>
      <c r="EK10" s="886">
        <v>3</v>
      </c>
      <c r="EL10" s="889" t="s">
        <v>386</v>
      </c>
      <c r="EM10" s="890">
        <v>3</v>
      </c>
      <c r="EN10" s="886">
        <v>2</v>
      </c>
      <c r="EO10" s="886">
        <v>0</v>
      </c>
      <c r="EP10" s="891"/>
      <c r="EQ10" s="892">
        <v>6161</v>
      </c>
      <c r="ER10" s="271"/>
      <c r="ES10" s="271"/>
      <c r="ET10" s="271"/>
      <c r="EU10" s="271"/>
      <c r="EV10" s="271"/>
      <c r="EW10" s="272"/>
      <c r="EX10" s="273"/>
      <c r="EY10" s="271"/>
      <c r="EZ10" s="271"/>
      <c r="FA10" s="271"/>
      <c r="FB10" s="271"/>
      <c r="FC10" s="273"/>
      <c r="FD10" s="273"/>
      <c r="FE10" s="273"/>
      <c r="FF10" s="274"/>
      <c r="FG10" s="275"/>
      <c r="FH10" s="683" t="e">
        <v>#DIV/0!</v>
      </c>
      <c r="FI10" s="893">
        <v>418</v>
      </c>
      <c r="FJ10" s="775" t="s">
        <v>433</v>
      </c>
      <c r="FK10" s="555"/>
      <c r="FL10" s="503">
        <v>33.4</v>
      </c>
      <c r="FM10" s="694"/>
      <c r="FN10" s="555"/>
      <c r="FO10" s="692">
        <v>33.4</v>
      </c>
      <c r="FP10" s="695">
        <f>DT10/1000</f>
        <v>0.41799999999999998</v>
      </c>
      <c r="FQ10" s="555"/>
      <c r="FR10" s="1684" t="s">
        <v>386</v>
      </c>
      <c r="FS10" s="1684" t="s">
        <v>1199</v>
      </c>
      <c r="FT10" s="1684" t="s">
        <v>1200</v>
      </c>
      <c r="FU10" s="1309">
        <v>0</v>
      </c>
      <c r="FV10" s="1310" t="s">
        <v>387</v>
      </c>
      <c r="FW10" s="1124">
        <v>0</v>
      </c>
      <c r="FX10" s="1684" t="s">
        <v>1201</v>
      </c>
      <c r="FY10" s="1126">
        <v>0</v>
      </c>
      <c r="FZ10" s="1126">
        <v>0</v>
      </c>
      <c r="GA10" s="1126">
        <v>0</v>
      </c>
      <c r="GB10" s="1126">
        <v>1</v>
      </c>
      <c r="GC10" s="1686" t="s">
        <v>1202</v>
      </c>
      <c r="GD10" s="1685" t="s">
        <v>1203</v>
      </c>
      <c r="GE10" s="1684" t="s">
        <v>1204</v>
      </c>
      <c r="GF10" s="555"/>
      <c r="GG10" s="699"/>
      <c r="GH10" s="195"/>
      <c r="GI10" s="894">
        <v>0.47786814497138003</v>
      </c>
      <c r="GJ10" s="195"/>
      <c r="GK10" s="565"/>
      <c r="GL10" s="565"/>
      <c r="GM10" s="565"/>
      <c r="GN10" s="565"/>
      <c r="GO10" s="565"/>
      <c r="GP10" s="565"/>
      <c r="GQ10" s="565"/>
      <c r="GR10" s="565"/>
      <c r="GS10" s="565"/>
      <c r="GT10" s="565"/>
      <c r="GU10" s="565"/>
      <c r="GV10" s="565"/>
      <c r="GW10" s="565"/>
      <c r="GX10" s="565"/>
      <c r="GY10" s="565"/>
      <c r="GZ10" s="565"/>
      <c r="HA10" s="565"/>
      <c r="HB10" s="565"/>
      <c r="HC10" s="565"/>
      <c r="HD10" s="565"/>
      <c r="HE10" s="565"/>
      <c r="HF10" s="565"/>
      <c r="HG10" s="565"/>
      <c r="HH10" s="565"/>
      <c r="HI10" s="565"/>
      <c r="HJ10" s="565"/>
      <c r="HK10" s="565"/>
      <c r="HL10" s="565"/>
      <c r="HM10" s="565"/>
      <c r="HN10" s="565"/>
      <c r="HO10" s="565"/>
      <c r="HP10" s="565"/>
      <c r="HQ10" s="565"/>
      <c r="HR10" s="565"/>
      <c r="HS10" s="565"/>
      <c r="HT10" s="565"/>
      <c r="HU10" s="565"/>
      <c r="HV10" s="565"/>
      <c r="HW10" s="565"/>
      <c r="HX10" s="565"/>
      <c r="HY10" s="565"/>
      <c r="HZ10" s="565"/>
      <c r="IA10" s="565"/>
      <c r="IB10" s="565"/>
      <c r="IC10" s="565"/>
      <c r="ID10" s="565"/>
      <c r="IE10" s="565"/>
      <c r="IF10" s="503">
        <f t="shared" si="19"/>
        <v>8</v>
      </c>
      <c r="IG10" s="555"/>
      <c r="IH10" s="555"/>
      <c r="II10" s="555"/>
      <c r="IJ10" s="555"/>
      <c r="IK10" s="555"/>
      <c r="IL10" s="555"/>
      <c r="IM10" s="555"/>
    </row>
    <row r="11" spans="1:247" s="418" customFormat="1" ht="14.45" customHeight="1" thickBot="1">
      <c r="A11" s="162">
        <v>29</v>
      </c>
      <c r="B11" s="503">
        <f>COUNTIFS($D$4:D11,D11,$F$4:F11,F11)</f>
        <v>1</v>
      </c>
      <c r="C11" s="895">
        <v>7988</v>
      </c>
      <c r="D11" s="896" t="s">
        <v>667</v>
      </c>
      <c r="E11" s="164" t="s">
        <v>403</v>
      </c>
      <c r="F11" s="164">
        <v>6805067203</v>
      </c>
      <c r="G11" s="163">
        <v>50</v>
      </c>
      <c r="H11" s="348" t="s">
        <v>668</v>
      </c>
      <c r="I11" s="349" t="s">
        <v>669</v>
      </c>
      <c r="J11" s="166" t="s">
        <v>427</v>
      </c>
      <c r="K11" s="350" t="s">
        <v>385</v>
      </c>
      <c r="L11" s="163">
        <v>5</v>
      </c>
      <c r="M11" s="164" t="s">
        <v>565</v>
      </c>
      <c r="N11" s="164" t="s">
        <v>386</v>
      </c>
      <c r="O11" s="164"/>
      <c r="P11" s="168" t="s">
        <v>670</v>
      </c>
      <c r="Q11" s="168"/>
      <c r="R11" s="168"/>
      <c r="S11" s="351" t="s">
        <v>618</v>
      </c>
      <c r="T11" s="352" t="s">
        <v>656</v>
      </c>
      <c r="U11" s="353" t="s">
        <v>548</v>
      </c>
      <c r="V11" s="351" t="s">
        <v>619</v>
      </c>
      <c r="W11" s="354" t="s">
        <v>620</v>
      </c>
      <c r="X11" s="351" t="s">
        <v>548</v>
      </c>
      <c r="Y11" s="517" t="s">
        <v>548</v>
      </c>
      <c r="Z11" s="944"/>
      <c r="AA11" s="945"/>
      <c r="AB11" s="355"/>
      <c r="AC11" s="946"/>
      <c r="AD11" s="946"/>
      <c r="AE11" s="946"/>
      <c r="AF11" s="946"/>
      <c r="AG11" s="929" t="s">
        <v>433</v>
      </c>
      <c r="AH11" s="947"/>
      <c r="AI11" s="162"/>
      <c r="AJ11" s="162"/>
      <c r="AK11" s="174"/>
      <c r="AL11" s="162"/>
      <c r="AM11" s="175"/>
      <c r="AN11" s="162"/>
      <c r="AO11" s="357">
        <v>19.399999999999999</v>
      </c>
      <c r="AP11" s="176">
        <v>73.7</v>
      </c>
      <c r="AQ11" s="358">
        <v>4.34</v>
      </c>
      <c r="AR11" s="899">
        <f t="shared" si="10"/>
        <v>97.44</v>
      </c>
      <c r="AS11" s="900">
        <f t="shared" si="11"/>
        <v>0.26322930800542738</v>
      </c>
      <c r="AT11" s="440">
        <f t="shared" si="12"/>
        <v>1.1424151967435547</v>
      </c>
      <c r="AU11" s="901">
        <f t="shared" si="13"/>
        <v>0.24859046642747304</v>
      </c>
      <c r="AV11" s="178">
        <v>17.93918</v>
      </c>
      <c r="AW11" s="178">
        <f t="shared" si="14"/>
        <v>92.47</v>
      </c>
      <c r="AX11" s="177">
        <v>0.49081999999999992</v>
      </c>
      <c r="AY11" s="173">
        <v>2.5299999999999998</v>
      </c>
      <c r="AZ11" s="167" t="s">
        <v>387</v>
      </c>
      <c r="BA11" s="359">
        <v>33.799999999999997</v>
      </c>
      <c r="BB11" s="179">
        <v>0.17</v>
      </c>
      <c r="BC11" s="180">
        <v>1.0399999999999998</v>
      </c>
      <c r="BD11" s="180"/>
      <c r="BE11" s="167"/>
      <c r="BF11" s="167"/>
      <c r="BG11" s="167"/>
      <c r="BH11" s="167"/>
      <c r="BI11" s="184"/>
      <c r="BJ11" s="167">
        <v>65.400000000000006</v>
      </c>
      <c r="BK11" s="167">
        <v>34.5</v>
      </c>
      <c r="BL11" s="182">
        <v>1.8956521739130436</v>
      </c>
      <c r="BM11" s="183">
        <v>0.22</v>
      </c>
      <c r="BN11" s="427">
        <f>BM11*100/AO11</f>
        <v>1.1340206185567012</v>
      </c>
      <c r="BO11" s="167" t="s">
        <v>387</v>
      </c>
      <c r="BP11" s="173">
        <v>1.79</v>
      </c>
      <c r="BQ11" s="361">
        <v>3.11</v>
      </c>
      <c r="BR11" s="185"/>
      <c r="BS11" s="427">
        <f t="shared" si="16"/>
        <v>72.900000000000006</v>
      </c>
      <c r="BT11" s="427">
        <v>90.6</v>
      </c>
      <c r="BU11" s="553">
        <v>15648</v>
      </c>
      <c r="BV11" s="427">
        <v>9.4000000000000057</v>
      </c>
      <c r="BW11" s="615">
        <v>65.459999999999994</v>
      </c>
      <c r="BX11" s="427">
        <v>59.4</v>
      </c>
      <c r="BY11" s="427">
        <v>43.8</v>
      </c>
      <c r="BZ11" s="427">
        <v>13.5</v>
      </c>
      <c r="CA11" s="427">
        <v>9.9600000000000009</v>
      </c>
      <c r="CB11" s="427">
        <v>15.9</v>
      </c>
      <c r="CC11" s="427">
        <v>11.7</v>
      </c>
      <c r="CD11" s="427">
        <v>0.61</v>
      </c>
      <c r="CE11" s="162"/>
      <c r="CF11" s="162"/>
      <c r="CG11" s="162"/>
      <c r="CH11" s="162"/>
      <c r="CI11" s="162"/>
      <c r="CJ11" s="162"/>
      <c r="CK11" s="162"/>
      <c r="CL11" s="178">
        <f t="shared" si="17"/>
        <v>4.3999999999999995</v>
      </c>
      <c r="CM11" s="162"/>
      <c r="CN11" s="162"/>
      <c r="CO11" s="363">
        <v>75.3</v>
      </c>
      <c r="CP11" s="364">
        <v>62.8</v>
      </c>
      <c r="CQ11" s="364">
        <v>47.3</v>
      </c>
      <c r="CR11" s="364">
        <v>19.2</v>
      </c>
      <c r="CS11" s="364">
        <v>14.5</v>
      </c>
      <c r="CT11" s="364">
        <v>13.6</v>
      </c>
      <c r="CU11" s="364">
        <v>10.3</v>
      </c>
      <c r="CV11" s="364">
        <v>0.21</v>
      </c>
      <c r="CW11" s="189"/>
      <c r="CX11" s="162"/>
      <c r="CY11" s="365"/>
      <c r="CZ11" s="365">
        <v>3</v>
      </c>
      <c r="DA11" s="190" t="s">
        <v>398</v>
      </c>
      <c r="DB11" s="366" t="s">
        <v>398</v>
      </c>
      <c r="DC11" s="191"/>
      <c r="DD11" s="191"/>
      <c r="DE11" s="163"/>
      <c r="DF11" s="163"/>
      <c r="DG11" s="163"/>
      <c r="DH11" s="903"/>
      <c r="DI11" s="948" t="s">
        <v>390</v>
      </c>
      <c r="DJ11" s="949" t="s">
        <v>433</v>
      </c>
      <c r="DK11" s="933">
        <v>2</v>
      </c>
      <c r="DL11" s="906" t="s">
        <v>1213</v>
      </c>
      <c r="DM11" s="906" t="s">
        <v>1205</v>
      </c>
      <c r="DN11" s="905"/>
      <c r="DO11" s="905"/>
      <c r="DP11" s="950"/>
      <c r="DQ11" s="905"/>
      <c r="DR11" s="430" t="s">
        <v>386</v>
      </c>
      <c r="DS11" s="163" t="s">
        <v>386</v>
      </c>
      <c r="DT11" s="163">
        <v>559</v>
      </c>
      <c r="DU11" s="163">
        <v>7.9</v>
      </c>
      <c r="DV11" s="163">
        <v>92.1</v>
      </c>
      <c r="DW11" s="163" t="s">
        <v>386</v>
      </c>
      <c r="DX11" s="163" t="s">
        <v>386</v>
      </c>
      <c r="DY11" s="163" t="s">
        <v>386</v>
      </c>
      <c r="DZ11" s="163" t="s">
        <v>386</v>
      </c>
      <c r="EA11" s="163">
        <v>0</v>
      </c>
      <c r="EB11" s="162"/>
      <c r="EC11" s="905"/>
      <c r="ED11" s="905" t="s">
        <v>565</v>
      </c>
      <c r="EE11" s="905">
        <v>5</v>
      </c>
      <c r="EF11" s="906">
        <v>30</v>
      </c>
      <c r="EG11" s="905">
        <v>2</v>
      </c>
      <c r="EH11" s="905">
        <v>178</v>
      </c>
      <c r="EI11" s="905">
        <v>105</v>
      </c>
      <c r="EJ11" s="934">
        <f t="shared" si="18"/>
        <v>33.139755081429108</v>
      </c>
      <c r="EK11" s="905">
        <v>1</v>
      </c>
      <c r="EL11" s="950" t="s">
        <v>386</v>
      </c>
      <c r="EM11" s="905">
        <v>2</v>
      </c>
      <c r="EN11" s="905">
        <v>1</v>
      </c>
      <c r="EO11" s="905">
        <v>0</v>
      </c>
      <c r="EP11" s="951">
        <v>42079</v>
      </c>
      <c r="EQ11" s="952">
        <v>7988</v>
      </c>
      <c r="ER11" s="935">
        <v>75</v>
      </c>
      <c r="ES11" s="945">
        <v>7585</v>
      </c>
      <c r="ET11" s="945">
        <v>2</v>
      </c>
      <c r="EU11" s="936">
        <v>202.26666666666668</v>
      </c>
      <c r="EV11" s="945">
        <v>5587</v>
      </c>
      <c r="EW11" s="937">
        <v>148.98666666666668</v>
      </c>
      <c r="EX11" s="436">
        <v>744.93333333333339</v>
      </c>
      <c r="EY11" s="945"/>
      <c r="EZ11" s="945"/>
      <c r="FA11" s="945"/>
      <c r="FB11" s="945"/>
      <c r="FC11" s="945"/>
      <c r="FD11" s="945"/>
      <c r="FE11" s="945"/>
      <c r="FF11" s="953"/>
      <c r="FG11" s="954">
        <v>3.7520136030069802</v>
      </c>
      <c r="FH11" s="955"/>
      <c r="FI11" s="956">
        <v>559</v>
      </c>
      <c r="FJ11" s="957" t="s">
        <v>433</v>
      </c>
      <c r="FK11" s="172"/>
      <c r="FL11" s="443">
        <v>73.658536585365852</v>
      </c>
      <c r="FM11" s="444">
        <f>EW11/1000</f>
        <v>0.14898666666666668</v>
      </c>
      <c r="FN11" s="172"/>
      <c r="FO11" s="443">
        <v>73.658536585365852</v>
      </c>
      <c r="FP11" s="444">
        <v>0.14898666666666668</v>
      </c>
      <c r="FQ11" s="445">
        <f>DT11/EW11</f>
        <v>3.7520136030069802</v>
      </c>
      <c r="FR11" s="1681" t="s">
        <v>386</v>
      </c>
      <c r="FS11" s="1681" t="s">
        <v>1182</v>
      </c>
      <c r="FT11" s="1681" t="s">
        <v>1206</v>
      </c>
      <c r="FU11" s="1320">
        <v>0</v>
      </c>
      <c r="FV11" s="1321" t="s">
        <v>387</v>
      </c>
      <c r="FW11" s="1123">
        <v>0</v>
      </c>
      <c r="FX11" s="1682" t="s">
        <v>1207</v>
      </c>
      <c r="FY11" s="1141">
        <v>0</v>
      </c>
      <c r="FZ11" s="1141">
        <v>0</v>
      </c>
      <c r="GA11" s="1141">
        <v>0</v>
      </c>
      <c r="GB11" s="1141">
        <v>1</v>
      </c>
      <c r="GC11" s="1683" t="s">
        <v>1208</v>
      </c>
      <c r="GD11" s="1683" t="s">
        <v>1211</v>
      </c>
      <c r="GE11" s="1682" t="s">
        <v>1212</v>
      </c>
      <c r="GF11" s="172"/>
      <c r="GG11" s="938"/>
      <c r="GH11" s="163"/>
      <c r="GI11" s="958">
        <v>0.5121832362442702</v>
      </c>
      <c r="GJ11" s="163"/>
      <c r="IF11" s="162">
        <f t="shared" si="19"/>
        <v>4</v>
      </c>
      <c r="IG11" s="172"/>
      <c r="IH11" s="172"/>
      <c r="II11" s="172"/>
      <c r="IJ11" s="172"/>
      <c r="IK11" s="172"/>
      <c r="IL11" s="172"/>
      <c r="IM11" s="172"/>
    </row>
    <row r="12" spans="1:247" ht="14.45" customHeight="1">
      <c r="A12" s="503">
        <v>277</v>
      </c>
      <c r="B12" s="503">
        <f>COUNTIFS($D$4:D12,D12,$F$4:F12,F12)</f>
        <v>1</v>
      </c>
      <c r="C12" s="864">
        <v>7385</v>
      </c>
      <c r="D12" s="865" t="s">
        <v>631</v>
      </c>
      <c r="E12" s="866" t="s">
        <v>467</v>
      </c>
      <c r="F12" s="866" t="s">
        <v>632</v>
      </c>
      <c r="G12" s="868">
        <v>56</v>
      </c>
      <c r="H12" s="865" t="s">
        <v>633</v>
      </c>
      <c r="I12" s="368" t="s">
        <v>399</v>
      </c>
      <c r="J12" s="194" t="s">
        <v>427</v>
      </c>
      <c r="K12" s="370" t="s">
        <v>385</v>
      </c>
      <c r="L12" s="195">
        <v>15</v>
      </c>
      <c r="M12" s="87">
        <v>1</v>
      </c>
      <c r="N12" s="87"/>
      <c r="O12" s="87"/>
      <c r="P12" s="371" t="s">
        <v>615</v>
      </c>
      <c r="Q12" s="371"/>
      <c r="R12" s="371"/>
      <c r="S12" s="372" t="s">
        <v>618</v>
      </c>
      <c r="T12" s="373" t="s">
        <v>621</v>
      </c>
      <c r="U12" s="374" t="s">
        <v>548</v>
      </c>
      <c r="V12" s="372" t="s">
        <v>619</v>
      </c>
      <c r="W12" s="375" t="s">
        <v>620</v>
      </c>
      <c r="X12" s="372" t="s">
        <v>548</v>
      </c>
      <c r="Y12" s="870" t="s">
        <v>548</v>
      </c>
      <c r="Z12" s="535"/>
      <c r="AA12" s="540"/>
      <c r="AB12" s="160">
        <v>111</v>
      </c>
      <c r="AC12" s="547"/>
      <c r="AD12" s="547"/>
      <c r="AE12" s="547"/>
      <c r="AF12" s="547"/>
      <c r="AG12" s="559" t="s">
        <v>433</v>
      </c>
      <c r="AH12" s="280"/>
      <c r="AI12" s="503">
        <v>22.8</v>
      </c>
      <c r="AJ12" s="503">
        <v>88.4</v>
      </c>
      <c r="AK12" s="567">
        <v>20.155200000000001</v>
      </c>
      <c r="AL12" s="503">
        <v>16373</v>
      </c>
      <c r="AM12" s="569">
        <v>4.366133333333333</v>
      </c>
      <c r="AN12" s="503">
        <v>4</v>
      </c>
      <c r="AO12" s="574">
        <v>17.600000000000001</v>
      </c>
      <c r="AP12" s="575">
        <v>47.2</v>
      </c>
      <c r="AQ12" s="577">
        <v>33.5</v>
      </c>
      <c r="AR12" s="1100">
        <f t="shared" si="10"/>
        <v>98.300000000000011</v>
      </c>
      <c r="AS12" s="1101">
        <f t="shared" si="11"/>
        <v>0.3728813559322034</v>
      </c>
      <c r="AT12" s="750">
        <f t="shared" si="12"/>
        <v>12.491525423728813</v>
      </c>
      <c r="AU12" s="1102">
        <f t="shared" si="13"/>
        <v>0.21809169764560099</v>
      </c>
      <c r="AV12" s="579">
        <v>15.741440000000001</v>
      </c>
      <c r="AW12" s="579">
        <f t="shared" si="14"/>
        <v>89.44</v>
      </c>
      <c r="AX12" s="580">
        <v>0.97855999999999999</v>
      </c>
      <c r="AY12" s="566">
        <v>5.56</v>
      </c>
      <c r="AZ12" s="505" t="s">
        <v>387</v>
      </c>
      <c r="BA12" s="583">
        <v>68.400000000000006</v>
      </c>
      <c r="BB12" s="107">
        <v>9.2070532666507901E-2</v>
      </c>
      <c r="BC12" s="592">
        <v>0.7000000000000004</v>
      </c>
      <c r="BD12" s="592"/>
      <c r="BE12" s="505"/>
      <c r="BF12" s="505"/>
      <c r="BG12" s="505"/>
      <c r="BH12" s="505"/>
      <c r="BJ12" s="505">
        <v>30.8</v>
      </c>
      <c r="BK12" s="505">
        <v>68.7</v>
      </c>
      <c r="BL12" s="598">
        <v>0.44832605531295489</v>
      </c>
      <c r="BM12" s="600">
        <v>0.3</v>
      </c>
      <c r="BN12" s="614">
        <f>BM12*100/AO12</f>
        <v>1.7045454545454544</v>
      </c>
      <c r="BO12" s="505" t="s">
        <v>387</v>
      </c>
      <c r="BP12" s="505">
        <v>6.71</v>
      </c>
      <c r="BQ12" s="204">
        <v>14</v>
      </c>
      <c r="BR12" s="606">
        <v>2.0864381520119224</v>
      </c>
      <c r="BS12" s="614">
        <f t="shared" si="16"/>
        <v>72.400000000000006</v>
      </c>
      <c r="BT12" s="587">
        <v>89.8</v>
      </c>
      <c r="BU12" s="609">
        <v>35615</v>
      </c>
      <c r="BV12" s="587">
        <f>100-BT12</f>
        <v>10.200000000000003</v>
      </c>
      <c r="BW12" s="614">
        <f>BY12+CA12+CC12</f>
        <v>46.775199999999998</v>
      </c>
      <c r="BX12" s="587">
        <v>46</v>
      </c>
      <c r="BY12" s="566">
        <f>BX12*AP12/100</f>
        <v>21.712000000000003</v>
      </c>
      <c r="BZ12" s="587">
        <v>26.4</v>
      </c>
      <c r="CA12" s="566">
        <f>BZ12*AP12/100</f>
        <v>12.460799999999999</v>
      </c>
      <c r="CB12" s="587">
        <v>26.7</v>
      </c>
      <c r="CC12" s="566">
        <f>CB12*AP12/100</f>
        <v>12.602399999999999</v>
      </c>
      <c r="CD12" s="734"/>
      <c r="CE12" s="503"/>
      <c r="CF12" s="503"/>
      <c r="CG12" s="503"/>
      <c r="CH12" s="503"/>
      <c r="CI12" s="503"/>
      <c r="CJ12" s="503"/>
      <c r="CK12" s="503"/>
      <c r="CL12" s="579">
        <f t="shared" si="17"/>
        <v>1.7424242424242424</v>
      </c>
      <c r="CM12" s="503"/>
      <c r="CN12" s="503"/>
      <c r="CO12" s="328">
        <v>43</v>
      </c>
      <c r="CP12" s="618">
        <v>61.9</v>
      </c>
      <c r="CQ12" s="618">
        <v>26.6</v>
      </c>
      <c r="CR12" s="618">
        <v>16.8</v>
      </c>
      <c r="CS12" s="618">
        <v>7.22</v>
      </c>
      <c r="CT12" s="618">
        <v>14.1</v>
      </c>
      <c r="CU12" s="618">
        <v>6.07</v>
      </c>
      <c r="CV12" s="618">
        <v>1.8</v>
      </c>
      <c r="CX12" s="503"/>
      <c r="CY12" s="623" t="s">
        <v>397</v>
      </c>
      <c r="CZ12" s="623">
        <v>3</v>
      </c>
      <c r="DA12" s="625" t="s">
        <v>494</v>
      </c>
      <c r="DB12" s="549" t="s">
        <v>494</v>
      </c>
      <c r="DC12" s="531"/>
      <c r="DD12" s="531"/>
      <c r="DE12" s="882">
        <v>272.09102221000001</v>
      </c>
      <c r="DF12" s="882">
        <v>27.588027999999998</v>
      </c>
      <c r="DG12" s="882">
        <v>0.16917317080000016</v>
      </c>
      <c r="DH12" s="883">
        <v>13.31130256000003</v>
      </c>
      <c r="DI12" s="871" t="s">
        <v>390</v>
      </c>
      <c r="DJ12" s="940" t="s">
        <v>433</v>
      </c>
      <c r="DK12" s="873">
        <v>2</v>
      </c>
      <c r="DL12" s="874" t="s">
        <v>1181</v>
      </c>
      <c r="DM12" s="874" t="s">
        <v>399</v>
      </c>
      <c r="DN12" s="875"/>
      <c r="DO12" s="875"/>
      <c r="DP12" s="889"/>
      <c r="DQ12" s="875"/>
      <c r="DR12" s="448" t="s">
        <v>386</v>
      </c>
      <c r="DS12" s="195" t="s">
        <v>386</v>
      </c>
      <c r="DT12" s="195">
        <v>299</v>
      </c>
      <c r="DU12" s="195">
        <v>35.5</v>
      </c>
      <c r="DV12" s="195">
        <v>64.5</v>
      </c>
      <c r="DW12" s="195" t="s">
        <v>386</v>
      </c>
      <c r="DX12" s="195" t="s">
        <v>386</v>
      </c>
      <c r="DY12" s="195" t="s">
        <v>386</v>
      </c>
      <c r="DZ12" s="195" t="s">
        <v>386</v>
      </c>
      <c r="EA12" s="195">
        <v>0</v>
      </c>
      <c r="EB12" s="505" t="s">
        <v>493</v>
      </c>
      <c r="EC12" s="875"/>
      <c r="ED12" s="875" t="s">
        <v>634</v>
      </c>
      <c r="EE12" s="875">
        <v>6</v>
      </c>
      <c r="EF12" s="874">
        <v>45</v>
      </c>
      <c r="EG12" s="875">
        <v>2</v>
      </c>
      <c r="EH12" s="875">
        <v>170</v>
      </c>
      <c r="EI12" s="875">
        <v>86</v>
      </c>
      <c r="EJ12" s="876">
        <f t="shared" si="18"/>
        <v>29.757785467128027</v>
      </c>
      <c r="EK12" s="875">
        <v>1</v>
      </c>
      <c r="EL12" s="889" t="s">
        <v>386</v>
      </c>
      <c r="EM12" s="875">
        <v>2</v>
      </c>
      <c r="EN12" s="875">
        <v>1</v>
      </c>
      <c r="EO12" s="874">
        <v>0</v>
      </c>
      <c r="EP12" s="942">
        <v>42997</v>
      </c>
      <c r="EQ12" s="943">
        <v>7385</v>
      </c>
      <c r="ER12" s="540">
        <v>50</v>
      </c>
      <c r="ES12" s="540">
        <v>5315</v>
      </c>
      <c r="ET12" s="540">
        <v>2</v>
      </c>
      <c r="EU12" s="642">
        <v>212.6</v>
      </c>
      <c r="EV12" s="642"/>
      <c r="EW12" s="654">
        <v>48.472799999999999</v>
      </c>
      <c r="EX12" s="659"/>
      <c r="EY12" s="642">
        <v>75</v>
      </c>
      <c r="EZ12" s="642">
        <v>81407</v>
      </c>
      <c r="FA12" s="642">
        <v>10</v>
      </c>
      <c r="FB12" s="642">
        <v>108.54266666666668</v>
      </c>
      <c r="FC12" s="665">
        <v>24.747728000000002</v>
      </c>
      <c r="FD12" s="665"/>
      <c r="FE12" s="670">
        <v>1.958676772267741</v>
      </c>
      <c r="FF12" s="675">
        <v>4.4852602226757945</v>
      </c>
      <c r="FG12" s="682">
        <v>2.2899440510966977</v>
      </c>
      <c r="FH12" s="683" t="e">
        <v>#DIV/0!</v>
      </c>
      <c r="FI12" s="893">
        <v>111</v>
      </c>
      <c r="FJ12" s="559" t="s">
        <v>433</v>
      </c>
      <c r="FK12" s="555"/>
      <c r="FL12" s="503">
        <v>22.8</v>
      </c>
      <c r="FM12" s="694"/>
      <c r="FN12" s="555"/>
      <c r="FO12" s="692">
        <v>22.8</v>
      </c>
      <c r="FP12" s="693">
        <f>FC12/1000</f>
        <v>2.4747728000000004E-2</v>
      </c>
      <c r="FQ12" s="555"/>
      <c r="FR12" s="1684" t="s">
        <v>386</v>
      </c>
      <c r="FS12" s="1684" t="s">
        <v>1301</v>
      </c>
      <c r="FT12" s="1684" t="s">
        <v>1314</v>
      </c>
      <c r="FU12" s="1309">
        <v>0</v>
      </c>
      <c r="FV12" s="1310">
        <v>2</v>
      </c>
      <c r="FW12" s="1124">
        <v>1</v>
      </c>
      <c r="FX12" s="1684" t="s">
        <v>1332</v>
      </c>
      <c r="FY12" s="1126">
        <v>0</v>
      </c>
      <c r="FZ12" s="1126">
        <v>0</v>
      </c>
      <c r="GA12" s="1126">
        <v>0</v>
      </c>
      <c r="GB12" s="1126">
        <v>1</v>
      </c>
      <c r="GC12" s="1685" t="s">
        <v>1303</v>
      </c>
      <c r="GD12" s="1685" t="s">
        <v>1316</v>
      </c>
      <c r="GE12" s="1684" t="s">
        <v>1304</v>
      </c>
      <c r="GF12" s="555"/>
      <c r="GG12" s="699"/>
      <c r="GH12" s="195"/>
      <c r="GI12" s="894">
        <v>1.4389446679687501</v>
      </c>
      <c r="GJ12" s="195"/>
      <c r="GK12" s="565"/>
      <c r="GL12" s="565"/>
      <c r="GM12" s="565"/>
      <c r="GN12" s="565"/>
      <c r="GO12" s="565"/>
      <c r="GP12" s="565"/>
      <c r="GQ12" s="565"/>
      <c r="GR12" s="565"/>
      <c r="GS12" s="565"/>
      <c r="GT12" s="565"/>
      <c r="GU12" s="565"/>
      <c r="GV12" s="565"/>
      <c r="GW12" s="565"/>
      <c r="GX12" s="565"/>
      <c r="GY12" s="565"/>
      <c r="GZ12" s="565"/>
      <c r="HA12" s="565"/>
      <c r="HB12" s="565"/>
      <c r="HC12" s="565"/>
      <c r="HD12" s="565"/>
      <c r="HE12" s="565"/>
      <c r="HF12" s="565"/>
      <c r="HG12" s="565"/>
      <c r="HH12" s="565"/>
      <c r="HI12" s="565"/>
      <c r="HJ12" s="565"/>
      <c r="HK12" s="565"/>
      <c r="HL12" s="565"/>
      <c r="HM12" s="565"/>
      <c r="HN12" s="565"/>
      <c r="HO12" s="565"/>
      <c r="HP12" s="565"/>
      <c r="HQ12" s="565"/>
      <c r="HR12" s="565"/>
      <c r="HS12" s="565"/>
      <c r="HT12" s="565"/>
      <c r="HU12" s="565"/>
      <c r="HV12" s="565"/>
      <c r="HW12" s="565"/>
      <c r="HX12" s="565"/>
      <c r="HY12" s="565"/>
      <c r="HZ12" s="565"/>
      <c r="IA12" s="565"/>
      <c r="IB12" s="565"/>
      <c r="IC12" s="565"/>
      <c r="ID12" s="565"/>
      <c r="IE12" s="565"/>
      <c r="IF12" s="503">
        <f t="shared" si="19"/>
        <v>4</v>
      </c>
      <c r="IG12" s="555"/>
      <c r="IH12" s="555"/>
      <c r="II12" s="555"/>
      <c r="IJ12" s="555"/>
      <c r="IK12" s="555"/>
      <c r="IL12" s="555"/>
      <c r="IM12" s="555"/>
    </row>
    <row r="13" spans="1:247" ht="14.45" customHeight="1">
      <c r="A13" s="503">
        <v>10</v>
      </c>
      <c r="B13" s="503">
        <f>COUNTIFS($D$4:D13,D13,$F$4:F13,F13)</f>
        <v>2</v>
      </c>
      <c r="C13" s="841">
        <v>12144</v>
      </c>
      <c r="D13" s="838" t="s">
        <v>631</v>
      </c>
      <c r="E13" s="839" t="s">
        <v>467</v>
      </c>
      <c r="F13" s="839" t="s">
        <v>632</v>
      </c>
      <c r="G13" s="840">
        <f>LEFT(H13,4)-CONCATENATE(IF(LEFT(F13, 2)&lt;MID(H13, 3, 4), 20, 19),LEFT(F13,2))</f>
        <v>59</v>
      </c>
      <c r="H13" s="838" t="s">
        <v>1100</v>
      </c>
      <c r="I13" s="405" t="s">
        <v>1101</v>
      </c>
      <c r="J13" s="129" t="s">
        <v>427</v>
      </c>
      <c r="K13" s="91" t="s">
        <v>385</v>
      </c>
      <c r="L13" s="88">
        <v>5</v>
      </c>
      <c r="M13" s="91" t="s">
        <v>657</v>
      </c>
      <c r="N13" s="91" t="s">
        <v>386</v>
      </c>
      <c r="O13" s="88"/>
      <c r="P13" s="88" t="s">
        <v>1099</v>
      </c>
      <c r="Q13" s="201"/>
      <c r="R13" s="201"/>
      <c r="S13" s="91"/>
      <c r="T13" s="476"/>
      <c r="U13" s="476"/>
      <c r="V13" s="479" t="s">
        <v>998</v>
      </c>
      <c r="W13" s="834"/>
      <c r="X13" s="478"/>
      <c r="Y13" s="829"/>
      <c r="Z13" s="717"/>
      <c r="AA13" s="271" t="s">
        <v>1045</v>
      </c>
      <c r="AB13" s="88"/>
      <c r="AC13" s="724">
        <v>76</v>
      </c>
      <c r="AD13" s="724">
        <v>380</v>
      </c>
      <c r="AE13" s="728"/>
      <c r="AF13" s="728"/>
      <c r="AG13" s="728" t="s">
        <v>433</v>
      </c>
      <c r="AH13" s="724">
        <v>50</v>
      </c>
      <c r="AI13" s="565"/>
      <c r="AJ13" s="565"/>
      <c r="AK13" s="568"/>
      <c r="AL13" s="503"/>
      <c r="AM13" s="503"/>
      <c r="AN13" s="503"/>
      <c r="AO13" s="574">
        <v>28.2</v>
      </c>
      <c r="AP13" s="575">
        <v>28</v>
      </c>
      <c r="AQ13" s="577">
        <v>42.9</v>
      </c>
      <c r="AR13" s="1100">
        <f t="shared" si="10"/>
        <v>99.1</v>
      </c>
      <c r="AS13" s="1101">
        <f t="shared" si="11"/>
        <v>1.0071428571428571</v>
      </c>
      <c r="AT13" s="750">
        <f t="shared" si="12"/>
        <v>43.206428571428567</v>
      </c>
      <c r="AU13" s="1102">
        <f t="shared" si="13"/>
        <v>0.39774330042313111</v>
      </c>
      <c r="AV13" s="579">
        <v>23.039400000000001</v>
      </c>
      <c r="AW13" s="579">
        <f t="shared" si="14"/>
        <v>81.7</v>
      </c>
      <c r="AX13" s="580">
        <v>3.7505999999999999</v>
      </c>
      <c r="AY13" s="579">
        <v>13.3</v>
      </c>
      <c r="AZ13" s="503" t="s">
        <v>387</v>
      </c>
      <c r="BA13" s="583">
        <v>21.8</v>
      </c>
      <c r="BB13" s="112" t="s">
        <v>387</v>
      </c>
      <c r="BC13" s="614">
        <v>1</v>
      </c>
      <c r="BD13" s="614"/>
      <c r="BE13" s="579"/>
      <c r="BF13" s="579"/>
      <c r="BG13" s="579"/>
      <c r="BH13" s="579"/>
      <c r="BI13" s="109">
        <v>0.3</v>
      </c>
      <c r="BJ13" s="579">
        <v>49.4</v>
      </c>
      <c r="BK13" s="503">
        <v>50.6</v>
      </c>
      <c r="BL13" s="599">
        <f>BJ13/BK13</f>
        <v>0.97628458498023707</v>
      </c>
      <c r="BM13" s="600">
        <v>0.2</v>
      </c>
      <c r="BN13" s="614">
        <f>BM13*100/AO13</f>
        <v>0.70921985815602839</v>
      </c>
      <c r="BO13" s="503" t="s">
        <v>387</v>
      </c>
      <c r="BP13" s="503">
        <v>21.1</v>
      </c>
      <c r="BQ13" s="112">
        <v>36.6</v>
      </c>
      <c r="BR13" s="607"/>
      <c r="BS13" s="614">
        <f t="shared" si="16"/>
        <v>55.4</v>
      </c>
      <c r="BT13" s="549">
        <v>94.2</v>
      </c>
      <c r="BU13" s="549">
        <v>11692</v>
      </c>
      <c r="BV13" s="614">
        <f>100-BT13</f>
        <v>5.7999999999999972</v>
      </c>
      <c r="BW13" s="614">
        <f>BY13+CA13+CC13</f>
        <v>27.495999999999999</v>
      </c>
      <c r="BX13" s="549">
        <v>14</v>
      </c>
      <c r="BY13" s="566">
        <f>BX13*AP13/100</f>
        <v>3.92</v>
      </c>
      <c r="BZ13" s="549">
        <v>41.4</v>
      </c>
      <c r="CA13" s="566">
        <f>BZ13*AP13/100</f>
        <v>11.592000000000001</v>
      </c>
      <c r="CB13" s="549">
        <v>42.8</v>
      </c>
      <c r="CC13" s="566">
        <f>CB13*AP13/100</f>
        <v>11.983999999999998</v>
      </c>
      <c r="CD13" s="566" t="s">
        <v>387</v>
      </c>
      <c r="CE13" s="601">
        <v>97.7</v>
      </c>
      <c r="CF13" s="601">
        <v>10382</v>
      </c>
      <c r="CG13" s="601">
        <v>99</v>
      </c>
      <c r="CH13" s="601">
        <v>8915</v>
      </c>
      <c r="CI13" s="601">
        <v>98.5</v>
      </c>
      <c r="CJ13" s="601">
        <v>98.6</v>
      </c>
      <c r="CK13" s="601">
        <v>7869</v>
      </c>
      <c r="CL13" s="579">
        <f t="shared" si="17"/>
        <v>0.33816425120772947</v>
      </c>
      <c r="CM13" s="503"/>
      <c r="CN13" s="503"/>
      <c r="CP13" s="510"/>
      <c r="CQ13" s="510"/>
      <c r="CR13" s="510"/>
      <c r="CS13" s="510"/>
      <c r="CT13" s="510"/>
      <c r="CU13" s="510"/>
      <c r="CV13" s="620"/>
      <c r="CX13" s="503"/>
      <c r="CY13" s="503"/>
      <c r="CZ13" s="503"/>
      <c r="DA13" s="625"/>
      <c r="DB13" s="783" t="s">
        <v>494</v>
      </c>
      <c r="DC13" s="1110"/>
      <c r="DD13" s="794" t="s">
        <v>1103</v>
      </c>
      <c r="DE13" s="88"/>
      <c r="DF13" s="88"/>
      <c r="DG13" s="88"/>
      <c r="DH13" s="252"/>
      <c r="DI13" s="88" t="s">
        <v>390</v>
      </c>
      <c r="DJ13" s="851" t="s">
        <v>433</v>
      </c>
      <c r="DK13" s="117">
        <v>2</v>
      </c>
      <c r="DL13" s="325" t="s">
        <v>1181</v>
      </c>
      <c r="DM13" s="325" t="s">
        <v>672</v>
      </c>
      <c r="DN13" s="117"/>
      <c r="DO13" s="117"/>
      <c r="DP13" s="117"/>
      <c r="DQ13" s="117"/>
      <c r="DR13" s="149" t="s">
        <v>386</v>
      </c>
      <c r="DS13" s="88" t="s">
        <v>386</v>
      </c>
      <c r="DT13" s="88">
        <v>239</v>
      </c>
      <c r="DU13" s="88">
        <v>59.8</v>
      </c>
      <c r="DV13" s="88">
        <v>40.200000000000003</v>
      </c>
      <c r="DW13" s="88" t="s">
        <v>386</v>
      </c>
      <c r="DX13" s="88" t="s">
        <v>386</v>
      </c>
      <c r="DY13" s="88" t="s">
        <v>386</v>
      </c>
      <c r="DZ13" s="88" t="s">
        <v>386</v>
      </c>
      <c r="EA13" s="88">
        <v>0</v>
      </c>
      <c r="EB13" s="503" t="s">
        <v>992</v>
      </c>
      <c r="EC13" s="143"/>
      <c r="ED13" s="143"/>
      <c r="EE13" s="143"/>
      <c r="EF13" s="863" t="s">
        <v>386</v>
      </c>
      <c r="EG13" s="143"/>
      <c r="EH13" s="863">
        <v>170</v>
      </c>
      <c r="EI13" s="863">
        <v>80</v>
      </c>
      <c r="EJ13" s="863">
        <f t="shared" si="18"/>
        <v>27.681660899653977</v>
      </c>
      <c r="EK13" s="863"/>
      <c r="EL13" s="143"/>
      <c r="EM13" s="863">
        <v>2</v>
      </c>
      <c r="EN13" s="863">
        <v>1</v>
      </c>
      <c r="EO13" s="325">
        <v>0</v>
      </c>
      <c r="EP13" s="143"/>
      <c r="EQ13" s="208">
        <v>12144</v>
      </c>
      <c r="ER13" s="737">
        <v>75</v>
      </c>
      <c r="ES13" s="737">
        <v>351031</v>
      </c>
      <c r="ET13" s="737">
        <v>16000</v>
      </c>
      <c r="EU13" s="737">
        <v>40560</v>
      </c>
      <c r="EV13" s="737">
        <v>3326</v>
      </c>
      <c r="EW13" s="741">
        <f>EV13/ET13*EU13/ER13</f>
        <v>112.4188</v>
      </c>
      <c r="EX13" s="742">
        <f>L13*EW13</f>
        <v>562.09400000000005</v>
      </c>
      <c r="EY13" s="738"/>
      <c r="EZ13" s="738"/>
      <c r="FA13" s="738"/>
      <c r="FB13" s="738"/>
      <c r="FC13" s="634"/>
      <c r="FD13" s="634"/>
      <c r="FE13" s="634"/>
      <c r="FF13" s="753"/>
      <c r="FG13" s="755"/>
      <c r="FH13" s="228"/>
      <c r="FI13" s="215"/>
      <c r="FJ13" s="284"/>
      <c r="FK13" s="555"/>
      <c r="FL13" s="503"/>
      <c r="FM13" s="693">
        <f>AC13/1000</f>
        <v>7.5999999999999998E-2</v>
      </c>
      <c r="FN13" s="555"/>
      <c r="FO13" s="750">
        <f>EV13*100/ES13</f>
        <v>0.94749466571328456</v>
      </c>
      <c r="FP13" s="803">
        <f>EW13/1000</f>
        <v>0.1124188</v>
      </c>
      <c r="FQ13" s="555"/>
      <c r="FR13" s="1316" t="s">
        <v>386</v>
      </c>
      <c r="FS13" s="1316" t="s">
        <v>1305</v>
      </c>
      <c r="FT13" s="1316" t="s">
        <v>1306</v>
      </c>
      <c r="FU13" s="1312">
        <v>0</v>
      </c>
      <c r="FV13" s="1312">
        <v>0</v>
      </c>
      <c r="FW13" s="1125">
        <v>1</v>
      </c>
      <c r="FX13" s="1316" t="s">
        <v>1307</v>
      </c>
      <c r="FY13" s="1130">
        <v>0</v>
      </c>
      <c r="FZ13" s="1130">
        <v>0</v>
      </c>
      <c r="GA13" s="1130">
        <v>0</v>
      </c>
      <c r="GB13" s="1130">
        <v>1</v>
      </c>
      <c r="GC13" s="1687" t="s">
        <v>1308</v>
      </c>
      <c r="GD13" s="1687" t="s">
        <v>1309</v>
      </c>
      <c r="GE13" s="1316" t="s">
        <v>1310</v>
      </c>
      <c r="GF13" s="555"/>
      <c r="GG13" s="699"/>
      <c r="GK13" s="565"/>
      <c r="GL13" s="565"/>
      <c r="GM13" s="565"/>
      <c r="GN13" s="565"/>
      <c r="GO13" s="565"/>
      <c r="GP13" s="565"/>
      <c r="GQ13" s="565"/>
      <c r="GR13" s="565"/>
      <c r="GS13" s="565"/>
      <c r="GT13" s="565"/>
      <c r="GU13" s="565"/>
      <c r="GV13" s="565"/>
      <c r="GW13" s="565"/>
      <c r="GX13" s="565"/>
      <c r="GY13" s="565"/>
      <c r="GZ13" s="565"/>
      <c r="HA13" s="565"/>
      <c r="HB13" s="565"/>
      <c r="HC13" s="565"/>
      <c r="HD13" s="565"/>
      <c r="HE13" s="565"/>
      <c r="HF13" s="565"/>
      <c r="HG13" s="565"/>
      <c r="HH13" s="565"/>
      <c r="HI13" s="565"/>
      <c r="HJ13" s="565"/>
      <c r="HK13" s="565"/>
      <c r="HL13" s="565"/>
      <c r="HM13" s="565"/>
      <c r="HN13" s="565"/>
      <c r="HO13" s="565"/>
      <c r="HP13" s="565"/>
      <c r="HQ13" s="565"/>
      <c r="HR13" s="565"/>
      <c r="HS13" s="565"/>
      <c r="HT13" s="565"/>
      <c r="HU13" s="565"/>
      <c r="HV13" s="565"/>
      <c r="HW13" s="565"/>
      <c r="HX13" s="565"/>
      <c r="HY13" s="565"/>
      <c r="HZ13" s="565"/>
      <c r="IA13" s="565"/>
      <c r="IB13" s="565"/>
      <c r="IC13" s="565"/>
      <c r="ID13" s="565"/>
      <c r="IE13" s="565"/>
      <c r="IF13" s="555"/>
      <c r="IG13" s="555"/>
      <c r="IH13" s="555"/>
      <c r="II13" s="555"/>
      <c r="IJ13" s="555"/>
      <c r="IK13" s="555"/>
      <c r="IL13" s="555"/>
      <c r="IM13" s="555"/>
    </row>
    <row r="14" spans="1:247" s="418" customFormat="1" ht="14.45" customHeight="1" thickBot="1">
      <c r="A14" s="162">
        <v>60</v>
      </c>
      <c r="B14" s="503">
        <f>COUNTIFS($D$4:D14,D14,$F$4:F14,F14)</f>
        <v>3</v>
      </c>
      <c r="C14" s="960">
        <v>12403</v>
      </c>
      <c r="D14" s="923" t="s">
        <v>631</v>
      </c>
      <c r="E14" s="924" t="s">
        <v>467</v>
      </c>
      <c r="F14" s="924">
        <v>6106030645</v>
      </c>
      <c r="G14" s="925">
        <f>LEFT(H14,4)-CONCATENATE(IF(LEFT(F14, 2)&lt;MID(H14, 3, 4), 20, 19),LEFT(F14,2))</f>
        <v>59</v>
      </c>
      <c r="H14" s="923" t="s">
        <v>1122</v>
      </c>
      <c r="I14" s="480" t="s">
        <v>672</v>
      </c>
      <c r="J14" s="166" t="s">
        <v>427</v>
      </c>
      <c r="K14" s="164" t="s">
        <v>385</v>
      </c>
      <c r="L14" s="163">
        <v>6</v>
      </c>
      <c r="M14" s="164" t="s">
        <v>1065</v>
      </c>
      <c r="N14" s="164" t="s">
        <v>386</v>
      </c>
      <c r="O14" s="163"/>
      <c r="P14" s="163" t="s">
        <v>1121</v>
      </c>
      <c r="Q14" s="168"/>
      <c r="R14" s="168"/>
      <c r="S14" s="164"/>
      <c r="T14" s="961"/>
      <c r="U14" s="961"/>
      <c r="V14" s="962" t="s">
        <v>1113</v>
      </c>
      <c r="W14" s="963"/>
      <c r="X14" s="962"/>
      <c r="Y14" s="964"/>
      <c r="Z14" s="798"/>
      <c r="AA14" s="162" t="s">
        <v>1044</v>
      </c>
      <c r="AB14" s="163"/>
      <c r="AC14" s="897">
        <v>161</v>
      </c>
      <c r="AD14" s="897">
        <v>900</v>
      </c>
      <c r="AE14" s="898"/>
      <c r="AF14" s="898"/>
      <c r="AG14" s="898" t="s">
        <v>433</v>
      </c>
      <c r="AH14" s="965">
        <v>50</v>
      </c>
      <c r="AK14" s="484"/>
      <c r="AL14" s="162"/>
      <c r="AN14" s="162"/>
      <c r="AO14" s="357">
        <v>52.3</v>
      </c>
      <c r="AP14" s="176">
        <v>41.9</v>
      </c>
      <c r="AQ14" s="358">
        <v>5.23</v>
      </c>
      <c r="AR14" s="899">
        <f t="shared" si="10"/>
        <v>99.429999999999993</v>
      </c>
      <c r="AS14" s="900">
        <f t="shared" si="11"/>
        <v>1.2482100238663485</v>
      </c>
      <c r="AT14" s="440">
        <f t="shared" si="12"/>
        <v>6.5281384248210035</v>
      </c>
      <c r="AU14" s="901">
        <f t="shared" si="13"/>
        <v>1.1096965839168258</v>
      </c>
      <c r="AV14" s="178">
        <f>AW14*AO14/100</f>
        <v>44.264200000000002</v>
      </c>
      <c r="AW14" s="178">
        <f>97-AY14-(CD14*100/AO14)</f>
        <v>84.635181644359477</v>
      </c>
      <c r="AX14" s="177">
        <v>6.0667999999999997</v>
      </c>
      <c r="AY14" s="178">
        <v>11.6</v>
      </c>
      <c r="AZ14" s="162" t="s">
        <v>387</v>
      </c>
      <c r="BA14" s="359">
        <v>11</v>
      </c>
      <c r="BB14" s="184" t="s">
        <v>387</v>
      </c>
      <c r="BC14" s="427">
        <v>0.15</v>
      </c>
      <c r="BD14" s="427"/>
      <c r="BE14" s="178"/>
      <c r="BF14" s="178"/>
      <c r="BG14" s="178"/>
      <c r="BH14" s="178"/>
      <c r="BI14" s="181">
        <v>0</v>
      </c>
      <c r="BJ14" s="178">
        <v>35.299999999999997</v>
      </c>
      <c r="BK14" s="162">
        <v>64.7</v>
      </c>
      <c r="BL14" s="360">
        <f>BJ14/BK14</f>
        <v>0.54559505409582687</v>
      </c>
      <c r="BM14" s="183">
        <v>0.56000000000000005</v>
      </c>
      <c r="BN14" s="427">
        <f>BM14*100/AO14</f>
        <v>1.0707456978967498</v>
      </c>
      <c r="BO14" s="162" t="s">
        <v>387</v>
      </c>
      <c r="BP14" s="162">
        <v>21.1</v>
      </c>
      <c r="BQ14" s="184">
        <v>15.9</v>
      </c>
      <c r="BR14" s="485"/>
      <c r="BS14" s="427">
        <f t="shared" si="16"/>
        <v>42.599999999999994</v>
      </c>
      <c r="BT14" s="366">
        <v>89.7</v>
      </c>
      <c r="BU14" s="366">
        <v>8943</v>
      </c>
      <c r="BV14" s="427">
        <f>100-BT14</f>
        <v>10.299999999999997</v>
      </c>
      <c r="BW14" s="615">
        <f>BY14+CA14+CC14</f>
        <v>41.480999999999995</v>
      </c>
      <c r="BX14" s="366">
        <v>21.9</v>
      </c>
      <c r="BY14" s="173">
        <f>BX14*AP14/100</f>
        <v>9.1760999999999981</v>
      </c>
      <c r="BZ14" s="366">
        <v>20.7</v>
      </c>
      <c r="CA14" s="173">
        <f>BZ14*AP14/100</f>
        <v>8.6732999999999993</v>
      </c>
      <c r="CB14" s="366">
        <v>56.4</v>
      </c>
      <c r="CC14" s="173">
        <f>CB14*AP14/100</f>
        <v>23.631599999999999</v>
      </c>
      <c r="CD14" s="173">
        <v>0.4</v>
      </c>
      <c r="CE14" s="486">
        <v>95.7</v>
      </c>
      <c r="CF14" s="486">
        <v>4438</v>
      </c>
      <c r="CG14" s="486">
        <v>87.8</v>
      </c>
      <c r="CH14" s="486">
        <v>3223</v>
      </c>
      <c r="CI14" s="486">
        <v>44.7</v>
      </c>
      <c r="CJ14" s="486">
        <v>65</v>
      </c>
      <c r="CK14" s="486">
        <v>2542</v>
      </c>
      <c r="CL14" s="178">
        <f t="shared" si="17"/>
        <v>1.0579710144927537</v>
      </c>
      <c r="CM14" s="162"/>
      <c r="CN14" s="162"/>
      <c r="CO14" s="187"/>
      <c r="CP14" s="188"/>
      <c r="CQ14" s="188"/>
      <c r="CR14" s="188"/>
      <c r="CS14" s="188"/>
      <c r="CT14" s="188"/>
      <c r="CU14" s="188"/>
      <c r="CV14" s="487"/>
      <c r="CW14" s="189"/>
      <c r="CX14" s="162"/>
      <c r="CY14" s="162"/>
      <c r="CZ14" s="162"/>
      <c r="DA14" s="190"/>
      <c r="DB14" s="488" t="s">
        <v>401</v>
      </c>
      <c r="DC14" s="489"/>
      <c r="DD14" s="490" t="s">
        <v>1123</v>
      </c>
      <c r="DE14" s="163"/>
      <c r="DF14" s="163"/>
      <c r="DG14" s="163"/>
      <c r="DH14" s="903"/>
      <c r="DI14" s="163" t="s">
        <v>390</v>
      </c>
      <c r="DJ14" s="966" t="s">
        <v>433</v>
      </c>
      <c r="DK14" s="905">
        <v>2</v>
      </c>
      <c r="DL14" s="906" t="s">
        <v>1181</v>
      </c>
      <c r="DM14" s="325" t="s">
        <v>672</v>
      </c>
      <c r="DN14" s="905"/>
      <c r="DO14" s="905"/>
      <c r="DP14" s="905"/>
      <c r="DQ14" s="905"/>
      <c r="DR14" s="430">
        <v>1.9</v>
      </c>
      <c r="DS14" s="163">
        <v>3.3</v>
      </c>
      <c r="DT14" s="163">
        <v>287</v>
      </c>
      <c r="DU14" s="163">
        <v>32.4</v>
      </c>
      <c r="DV14" s="163">
        <v>67.599999999999994</v>
      </c>
      <c r="DW14" s="163" t="s">
        <v>386</v>
      </c>
      <c r="DX14" s="163" t="s">
        <v>386</v>
      </c>
      <c r="DY14" s="163" t="s">
        <v>386</v>
      </c>
      <c r="DZ14" s="163" t="s">
        <v>386</v>
      </c>
      <c r="EA14" s="163">
        <v>0</v>
      </c>
      <c r="EB14" s="162" t="s">
        <v>992</v>
      </c>
      <c r="EC14" s="907"/>
      <c r="ED14" s="907"/>
      <c r="EE14" s="907"/>
      <c r="EF14" s="909">
        <v>20</v>
      </c>
      <c r="EG14" s="907"/>
      <c r="EH14" s="909">
        <v>170</v>
      </c>
      <c r="EI14" s="909">
        <v>80</v>
      </c>
      <c r="EJ14" s="909">
        <f t="shared" si="18"/>
        <v>27.681660899653977</v>
      </c>
      <c r="EK14" s="909"/>
      <c r="EL14" s="907"/>
      <c r="EM14" s="909">
        <v>2</v>
      </c>
      <c r="EN14" s="909">
        <v>1</v>
      </c>
      <c r="EO14" s="906">
        <v>0</v>
      </c>
      <c r="EP14" s="907"/>
      <c r="EQ14" s="910">
        <v>12403</v>
      </c>
      <c r="ER14" s="911">
        <v>75</v>
      </c>
      <c r="ES14" s="911">
        <v>225089</v>
      </c>
      <c r="ET14" s="911">
        <v>8000</v>
      </c>
      <c r="EU14" s="911">
        <v>40560</v>
      </c>
      <c r="EV14" s="911">
        <v>2483</v>
      </c>
      <c r="EW14" s="912">
        <f>EV14/ET14*EU14/ER14</f>
        <v>167.85080000000002</v>
      </c>
      <c r="EX14" s="436">
        <f>L14*EW14</f>
        <v>1007.1048000000001</v>
      </c>
      <c r="EY14" s="172"/>
      <c r="EZ14" s="172"/>
      <c r="FA14" s="172"/>
      <c r="FB14" s="172"/>
      <c r="FC14" s="347"/>
      <c r="FD14" s="347"/>
      <c r="FE14" s="347"/>
      <c r="FF14" s="495"/>
      <c r="FG14" s="441"/>
      <c r="FH14" s="913"/>
      <c r="FI14" s="914"/>
      <c r="FJ14" s="915"/>
      <c r="FK14" s="172"/>
      <c r="FL14" s="162"/>
      <c r="FM14" s="444">
        <f>AC14/1000</f>
        <v>0.161</v>
      </c>
      <c r="FN14" s="172"/>
      <c r="FO14" s="440">
        <f>EV14*100/ES14</f>
        <v>1.1031192106233534</v>
      </c>
      <c r="FP14" s="799">
        <f>EW14/1000</f>
        <v>0.16785080000000002</v>
      </c>
      <c r="FQ14" s="172"/>
      <c r="FR14" s="1682" t="s">
        <v>386</v>
      </c>
      <c r="FS14" s="1316" t="s">
        <v>1305</v>
      </c>
      <c r="FT14" s="1316" t="s">
        <v>1311</v>
      </c>
      <c r="FU14" s="1320">
        <v>0</v>
      </c>
      <c r="FV14" s="1320">
        <v>2</v>
      </c>
      <c r="FW14" s="1123">
        <v>1</v>
      </c>
      <c r="FX14" s="1682" t="s">
        <v>1312</v>
      </c>
      <c r="FY14" s="1141">
        <v>0</v>
      </c>
      <c r="FZ14" s="1141">
        <v>0</v>
      </c>
      <c r="GA14" s="1141">
        <v>0</v>
      </c>
      <c r="GB14" s="1141">
        <v>1</v>
      </c>
      <c r="GC14" s="1687" t="s">
        <v>1308</v>
      </c>
      <c r="GD14" s="1687" t="s">
        <v>1309</v>
      </c>
      <c r="GE14" s="1682" t="s">
        <v>1313</v>
      </c>
      <c r="GF14" s="172"/>
      <c r="GG14" s="938"/>
      <c r="GH14" s="163"/>
      <c r="GI14" s="163"/>
      <c r="GJ14" s="163"/>
      <c r="IF14" s="172"/>
      <c r="IG14" s="172"/>
      <c r="IH14" s="172"/>
      <c r="II14" s="172"/>
      <c r="IJ14" s="172"/>
      <c r="IK14" s="172"/>
      <c r="IL14" s="172"/>
      <c r="IM14" s="172"/>
    </row>
    <row r="15" spans="1:247" ht="14.45" customHeight="1">
      <c r="A15" s="503">
        <v>278</v>
      </c>
      <c r="B15" s="503">
        <f>COUNTIFS($D$4:D15,D15,$F$4:F15,F15)</f>
        <v>4</v>
      </c>
      <c r="C15" s="864">
        <v>7386</v>
      </c>
      <c r="D15" s="865" t="s">
        <v>631</v>
      </c>
      <c r="E15" s="866" t="s">
        <v>467</v>
      </c>
      <c r="F15" s="866" t="s">
        <v>632</v>
      </c>
      <c r="G15" s="868">
        <v>56</v>
      </c>
      <c r="H15" s="865" t="s">
        <v>633</v>
      </c>
      <c r="I15" s="368" t="s">
        <v>399</v>
      </c>
      <c r="J15" s="369" t="s">
        <v>427</v>
      </c>
      <c r="K15" s="370" t="s">
        <v>385</v>
      </c>
      <c r="L15" s="195">
        <v>6</v>
      </c>
      <c r="M15" s="87">
        <v>1</v>
      </c>
      <c r="N15" s="87"/>
      <c r="O15" s="87"/>
      <c r="P15" s="371" t="s">
        <v>615</v>
      </c>
      <c r="Q15" s="371"/>
      <c r="R15" s="371"/>
      <c r="S15" s="372" t="s">
        <v>618</v>
      </c>
      <c r="T15" s="373" t="s">
        <v>621</v>
      </c>
      <c r="U15" s="374" t="s">
        <v>548</v>
      </c>
      <c r="V15" s="372" t="s">
        <v>619</v>
      </c>
      <c r="W15" s="375" t="s">
        <v>620</v>
      </c>
      <c r="X15" s="372" t="s">
        <v>548</v>
      </c>
      <c r="Y15" s="870" t="s">
        <v>548</v>
      </c>
      <c r="Z15" s="535"/>
      <c r="AA15" s="539"/>
      <c r="AB15" s="160">
        <v>299</v>
      </c>
      <c r="AC15" s="547"/>
      <c r="AD15" s="547"/>
      <c r="AE15" s="547"/>
      <c r="AF15" s="547"/>
      <c r="AG15" s="559" t="s">
        <v>444</v>
      </c>
      <c r="AH15" s="555"/>
      <c r="AI15" s="503">
        <v>1.84</v>
      </c>
      <c r="AJ15" s="503">
        <v>79</v>
      </c>
      <c r="AK15" s="567">
        <v>1.4536000000000002</v>
      </c>
      <c r="AL15" s="503">
        <v>5342</v>
      </c>
      <c r="AM15" s="569">
        <v>3.5613333333333332</v>
      </c>
      <c r="AN15" s="503">
        <v>4</v>
      </c>
      <c r="AO15" s="574">
        <v>32.4</v>
      </c>
      <c r="AP15" s="575">
        <v>30.5</v>
      </c>
      <c r="AQ15" s="577">
        <v>33.299999999999997</v>
      </c>
      <c r="AR15" s="1100">
        <f t="shared" si="10"/>
        <v>96.199999999999989</v>
      </c>
      <c r="AS15" s="1101">
        <f t="shared" si="11"/>
        <v>1.062295081967213</v>
      </c>
      <c r="AT15" s="750">
        <f t="shared" si="12"/>
        <v>35.374426229508188</v>
      </c>
      <c r="AU15" s="1102">
        <f t="shared" si="13"/>
        <v>0.50783699059561127</v>
      </c>
      <c r="AV15" s="579">
        <v>29.714039999999997</v>
      </c>
      <c r="AW15" s="579">
        <f t="shared" ref="AW15:AW32" si="20">95-AY15</f>
        <v>91.71</v>
      </c>
      <c r="AX15" s="580">
        <v>1.0659599999999998</v>
      </c>
      <c r="AY15" s="566">
        <v>3.29</v>
      </c>
      <c r="AZ15" s="505" t="s">
        <v>387</v>
      </c>
      <c r="BA15" s="583">
        <v>52</v>
      </c>
      <c r="BB15" s="107">
        <v>0.22894881673087505</v>
      </c>
      <c r="BC15" s="592">
        <v>1.0138470005503577</v>
      </c>
      <c r="BD15" s="592"/>
      <c r="BE15" s="505"/>
      <c r="BF15" s="505"/>
      <c r="BG15" s="505"/>
      <c r="BH15" s="505"/>
      <c r="BJ15" s="505">
        <v>46.9</v>
      </c>
      <c r="BK15" s="505">
        <v>52.1</v>
      </c>
      <c r="BL15" s="599">
        <v>0.9001919385796544</v>
      </c>
      <c r="BM15" s="600">
        <v>0.05</v>
      </c>
      <c r="BN15" s="614">
        <f>BM15*100/AO15</f>
        <v>0.15432098765432101</v>
      </c>
      <c r="BO15" s="505" t="s">
        <v>387</v>
      </c>
      <c r="BP15" s="505">
        <v>20.2</v>
      </c>
      <c r="BQ15" s="204">
        <v>31.4</v>
      </c>
      <c r="BR15" s="606">
        <v>1.5544554455445545</v>
      </c>
      <c r="BS15" s="614">
        <f t="shared" si="16"/>
        <v>32.07</v>
      </c>
      <c r="BT15" s="587">
        <v>87.2</v>
      </c>
      <c r="BU15" s="609">
        <v>26715</v>
      </c>
      <c r="BV15" s="587">
        <f>100-BT15</f>
        <v>12.799999999999997</v>
      </c>
      <c r="BW15" s="614">
        <f>BY15+CA15+CC15</f>
        <v>29.911349999999999</v>
      </c>
      <c r="BX15" s="587">
        <v>22.8</v>
      </c>
      <c r="BY15" s="566">
        <f>BX15*AP15/100</f>
        <v>6.9539999999999997</v>
      </c>
      <c r="BZ15" s="587">
        <v>9.27</v>
      </c>
      <c r="CA15" s="566">
        <f>BZ15*AP15/100</f>
        <v>2.82735</v>
      </c>
      <c r="CB15" s="587">
        <v>66</v>
      </c>
      <c r="CC15" s="566">
        <f>CB15*AP15/100</f>
        <v>20.13</v>
      </c>
      <c r="CD15" s="734"/>
      <c r="CE15" s="503"/>
      <c r="CF15" s="503"/>
      <c r="CG15" s="503"/>
      <c r="CH15" s="503"/>
      <c r="CI15" s="503"/>
      <c r="CJ15" s="503"/>
      <c r="CK15" s="503"/>
      <c r="CL15" s="579">
        <f t="shared" si="17"/>
        <v>2.4595469255663431</v>
      </c>
      <c r="CM15" s="503"/>
      <c r="CN15" s="503"/>
      <c r="CO15" s="328">
        <v>28.8</v>
      </c>
      <c r="CP15" s="618">
        <v>39.4</v>
      </c>
      <c r="CQ15" s="618">
        <v>11.4</v>
      </c>
      <c r="CR15" s="618">
        <v>9.52</v>
      </c>
      <c r="CS15" s="618">
        <v>2.74</v>
      </c>
      <c r="CT15" s="618">
        <v>36.9</v>
      </c>
      <c r="CU15" s="618">
        <v>10.6</v>
      </c>
      <c r="CV15" s="618">
        <v>1.1000000000000001</v>
      </c>
      <c r="CX15" s="503"/>
      <c r="CY15" s="623" t="s">
        <v>397</v>
      </c>
      <c r="CZ15" s="623">
        <v>3</v>
      </c>
      <c r="DA15" s="625" t="s">
        <v>389</v>
      </c>
      <c r="DB15" s="505" t="s">
        <v>389</v>
      </c>
      <c r="DC15" s="531"/>
      <c r="DD15" s="531"/>
      <c r="DE15" s="882"/>
      <c r="DF15" s="882"/>
      <c r="DG15" s="882"/>
      <c r="DH15" s="883"/>
      <c r="DI15" s="871" t="s">
        <v>390</v>
      </c>
      <c r="DJ15" s="872" t="s">
        <v>444</v>
      </c>
      <c r="DK15" s="873">
        <v>2</v>
      </c>
      <c r="DL15" s="874" t="s">
        <v>1181</v>
      </c>
      <c r="DM15" s="874" t="s">
        <v>399</v>
      </c>
      <c r="DN15" s="875"/>
      <c r="DO15" s="875"/>
      <c r="DP15" s="889"/>
      <c r="DQ15" s="875"/>
      <c r="DR15" s="448" t="s">
        <v>386</v>
      </c>
      <c r="DS15" s="195" t="s">
        <v>386</v>
      </c>
      <c r="DT15" s="195">
        <v>111</v>
      </c>
      <c r="DU15" s="195">
        <v>24.3</v>
      </c>
      <c r="DV15" s="195">
        <v>75.7</v>
      </c>
      <c r="DW15" s="195" t="s">
        <v>386</v>
      </c>
      <c r="DX15" s="195" t="s">
        <v>386</v>
      </c>
      <c r="DY15" s="195" t="s">
        <v>386</v>
      </c>
      <c r="DZ15" s="195" t="s">
        <v>386</v>
      </c>
      <c r="EA15" s="195">
        <v>0</v>
      </c>
      <c r="EB15" s="505" t="s">
        <v>487</v>
      </c>
      <c r="EC15" s="875"/>
      <c r="ED15" s="875">
        <v>1</v>
      </c>
      <c r="EE15" s="875">
        <v>6</v>
      </c>
      <c r="EF15" s="874">
        <v>45</v>
      </c>
      <c r="EG15" s="875">
        <v>2</v>
      </c>
      <c r="EH15" s="875">
        <v>170</v>
      </c>
      <c r="EI15" s="875">
        <v>86</v>
      </c>
      <c r="EJ15" s="876">
        <f t="shared" si="18"/>
        <v>29.757785467128027</v>
      </c>
      <c r="EK15" s="875">
        <v>2</v>
      </c>
      <c r="EL15" s="889" t="s">
        <v>386</v>
      </c>
      <c r="EM15" s="875">
        <v>2</v>
      </c>
      <c r="EN15" s="875">
        <v>2</v>
      </c>
      <c r="EO15" s="875">
        <v>0</v>
      </c>
      <c r="EP15" s="875"/>
      <c r="EQ15" s="959">
        <v>7386</v>
      </c>
      <c r="ER15" s="539">
        <v>50</v>
      </c>
      <c r="ES15" s="539">
        <v>7996</v>
      </c>
      <c r="ET15" s="540">
        <v>2</v>
      </c>
      <c r="EU15" s="642">
        <v>319.83999999999997</v>
      </c>
      <c r="EV15" s="642"/>
      <c r="EW15" s="654">
        <v>5.8850559999999996</v>
      </c>
      <c r="EX15" s="659"/>
      <c r="EY15" s="642">
        <v>75</v>
      </c>
      <c r="EZ15" s="642">
        <v>368237</v>
      </c>
      <c r="FA15" s="642">
        <v>10</v>
      </c>
      <c r="FB15" s="642">
        <v>490.98266666666666</v>
      </c>
      <c r="FC15" s="665">
        <v>9.0340810666666655</v>
      </c>
      <c r="FD15" s="665"/>
      <c r="FE15" s="670">
        <v>0.65142829210535613</v>
      </c>
      <c r="FF15" s="675">
        <v>33.096891404177207</v>
      </c>
      <c r="FG15" s="682">
        <v>50.806653326663337</v>
      </c>
      <c r="FH15" s="683" t="e">
        <v>#DIV/0!</v>
      </c>
      <c r="FI15" s="893">
        <v>299</v>
      </c>
      <c r="FJ15" s="559" t="s">
        <v>444</v>
      </c>
      <c r="FK15" s="555"/>
      <c r="FL15" s="503">
        <v>1.84</v>
      </c>
      <c r="FM15" s="694"/>
      <c r="FN15" s="555"/>
      <c r="FO15" s="692">
        <v>1.84</v>
      </c>
      <c r="FP15" s="693">
        <f>FC15/1000</f>
        <v>9.0340810666666663E-3</v>
      </c>
      <c r="FQ15" s="555"/>
      <c r="FR15" s="1684" t="s">
        <v>1301</v>
      </c>
      <c r="FS15" s="1684" t="s">
        <v>386</v>
      </c>
      <c r="FT15" s="1684" t="s">
        <v>1314</v>
      </c>
      <c r="FU15" s="1309">
        <v>0</v>
      </c>
      <c r="FV15" s="1309">
        <v>1</v>
      </c>
      <c r="FW15" s="1124">
        <v>1</v>
      </c>
      <c r="FX15" s="1684" t="s">
        <v>1302</v>
      </c>
      <c r="FY15" s="1126">
        <v>0</v>
      </c>
      <c r="FZ15" s="1126">
        <v>0</v>
      </c>
      <c r="GA15" s="1126">
        <v>0</v>
      </c>
      <c r="GB15" s="1126">
        <v>1</v>
      </c>
      <c r="GC15" s="1685" t="s">
        <v>1315</v>
      </c>
      <c r="GD15" s="1685" t="s">
        <v>1316</v>
      </c>
      <c r="GE15" s="1684" t="s">
        <v>918</v>
      </c>
      <c r="GF15" s="555"/>
      <c r="GG15" s="699"/>
      <c r="GH15" s="195"/>
      <c r="GI15" s="195"/>
      <c r="GJ15" s="195"/>
      <c r="GK15" s="565"/>
      <c r="GL15" s="565"/>
      <c r="GM15" s="565"/>
      <c r="GN15" s="565"/>
      <c r="GO15" s="565"/>
      <c r="GP15" s="565"/>
      <c r="GQ15" s="565"/>
      <c r="GR15" s="565"/>
      <c r="GS15" s="565"/>
      <c r="GT15" s="565"/>
      <c r="GU15" s="565"/>
      <c r="GV15" s="565"/>
      <c r="GW15" s="565"/>
      <c r="GX15" s="565"/>
      <c r="GY15" s="565"/>
      <c r="GZ15" s="565"/>
      <c r="HA15" s="565"/>
      <c r="HB15" s="565"/>
      <c r="HC15" s="565"/>
      <c r="HD15" s="565"/>
      <c r="HE15" s="565"/>
      <c r="HF15" s="565"/>
      <c r="HG15" s="565"/>
      <c r="HH15" s="565"/>
      <c r="HI15" s="565"/>
      <c r="HJ15" s="565"/>
      <c r="HK15" s="565"/>
      <c r="HL15" s="565"/>
      <c r="HM15" s="565"/>
      <c r="HN15" s="565"/>
      <c r="HO15" s="565"/>
      <c r="HP15" s="565"/>
      <c r="HQ15" s="565"/>
      <c r="HR15" s="565"/>
      <c r="HS15" s="565"/>
      <c r="HT15" s="565"/>
      <c r="HU15" s="565"/>
      <c r="HV15" s="565"/>
      <c r="HW15" s="565"/>
      <c r="HX15" s="565"/>
      <c r="HY15" s="565"/>
      <c r="HZ15" s="565"/>
      <c r="IA15" s="565"/>
      <c r="IB15" s="565"/>
      <c r="IC15" s="565"/>
      <c r="ID15" s="565"/>
      <c r="IE15" s="565"/>
      <c r="IF15" s="503">
        <f>EK15+EM15+EN15</f>
        <v>6</v>
      </c>
      <c r="IG15" s="555"/>
      <c r="IH15" s="555"/>
      <c r="II15" s="555"/>
      <c r="IJ15" s="555"/>
      <c r="IK15" s="555"/>
      <c r="IL15" s="555"/>
      <c r="IM15" s="555"/>
    </row>
    <row r="16" spans="1:247" ht="14.45" customHeight="1">
      <c r="A16" s="503">
        <v>173</v>
      </c>
      <c r="B16" s="503">
        <f>COUNTIFS($D$4:D16,D16,$F$4:F16,F16)</f>
        <v>5</v>
      </c>
      <c r="C16" s="842">
        <v>8982</v>
      </c>
      <c r="D16" s="843" t="s">
        <v>631</v>
      </c>
      <c r="E16" s="844" t="s">
        <v>467</v>
      </c>
      <c r="F16" s="844" t="s">
        <v>632</v>
      </c>
      <c r="G16" s="840">
        <v>57</v>
      </c>
      <c r="H16" s="843" t="s">
        <v>756</v>
      </c>
      <c r="I16" s="319" t="s">
        <v>399</v>
      </c>
      <c r="J16" s="129" t="s">
        <v>427</v>
      </c>
      <c r="K16" s="158" t="s">
        <v>385</v>
      </c>
      <c r="L16" s="127">
        <v>60</v>
      </c>
      <c r="M16" s="153">
        <v>1</v>
      </c>
      <c r="N16" s="153" t="s">
        <v>386</v>
      </c>
      <c r="O16" s="127"/>
      <c r="P16" s="153" t="s">
        <v>746</v>
      </c>
      <c r="Q16" s="127"/>
      <c r="R16" s="127"/>
      <c r="S16" s="311" t="s">
        <v>548</v>
      </c>
      <c r="T16" s="311" t="s">
        <v>548</v>
      </c>
      <c r="U16" s="311" t="s">
        <v>548</v>
      </c>
      <c r="V16" s="396" t="s">
        <v>726</v>
      </c>
      <c r="W16" s="519" t="s">
        <v>548</v>
      </c>
      <c r="X16" s="311" t="s">
        <v>548</v>
      </c>
      <c r="Y16" s="311" t="s">
        <v>548</v>
      </c>
      <c r="Z16" s="397" t="s">
        <v>548</v>
      </c>
      <c r="AA16" s="398" t="s">
        <v>548</v>
      </c>
      <c r="AB16" s="122"/>
      <c r="AC16" s="149"/>
      <c r="AD16" s="698"/>
      <c r="AE16" s="698" t="s">
        <v>548</v>
      </c>
      <c r="AF16" s="698" t="s">
        <v>548</v>
      </c>
      <c r="AG16" s="279" t="s">
        <v>444</v>
      </c>
      <c r="AH16" s="457" t="s">
        <v>754</v>
      </c>
      <c r="AI16" s="503"/>
      <c r="AJ16" s="503"/>
      <c r="AK16" s="567">
        <v>12.6</v>
      </c>
      <c r="AL16" s="503"/>
      <c r="AM16" s="503"/>
      <c r="AN16" s="503"/>
      <c r="AO16" s="574">
        <v>16.3</v>
      </c>
      <c r="AP16" s="575">
        <v>40.4</v>
      </c>
      <c r="AQ16" s="577">
        <v>36.6</v>
      </c>
      <c r="AR16" s="1100">
        <f t="shared" si="10"/>
        <v>93.300000000000011</v>
      </c>
      <c r="AS16" s="1101">
        <f t="shared" si="11"/>
        <v>0.40346534653465349</v>
      </c>
      <c r="AT16" s="750">
        <f t="shared" si="12"/>
        <v>14.766831683168318</v>
      </c>
      <c r="AU16" s="1102">
        <f t="shared" si="13"/>
        <v>0.2116883116883117</v>
      </c>
      <c r="AV16" s="579">
        <v>14.71401</v>
      </c>
      <c r="AW16" s="579">
        <f t="shared" si="20"/>
        <v>90.27</v>
      </c>
      <c r="AX16" s="580">
        <v>0.77099000000000006</v>
      </c>
      <c r="AY16" s="579">
        <v>4.7300000000000004</v>
      </c>
      <c r="AZ16" s="505" t="s">
        <v>387</v>
      </c>
      <c r="BA16" s="585">
        <v>0.9</v>
      </c>
      <c r="BB16" s="204" t="s">
        <v>387</v>
      </c>
      <c r="BC16" s="595"/>
      <c r="BD16" s="595"/>
      <c r="BE16" s="503"/>
      <c r="BF16" s="503"/>
      <c r="BG16" s="503"/>
      <c r="BH16" s="503"/>
      <c r="BJ16" s="503">
        <v>32.6</v>
      </c>
      <c r="BK16" s="503">
        <v>66.2</v>
      </c>
      <c r="BL16" s="598">
        <v>0.49244712990936557</v>
      </c>
      <c r="BM16" s="600" t="s">
        <v>387</v>
      </c>
      <c r="BN16" s="503" t="s">
        <v>387</v>
      </c>
      <c r="BO16" s="505" t="s">
        <v>387</v>
      </c>
      <c r="BP16" s="503">
        <v>0.23</v>
      </c>
      <c r="BQ16" s="112">
        <v>0.42</v>
      </c>
      <c r="BR16" s="607"/>
      <c r="BS16" s="549" t="s">
        <v>387</v>
      </c>
      <c r="BT16" s="549" t="s">
        <v>387</v>
      </c>
      <c r="BU16" s="610" t="s">
        <v>387</v>
      </c>
      <c r="BV16" s="549" t="s">
        <v>387</v>
      </c>
      <c r="BW16" s="549" t="s">
        <v>387</v>
      </c>
      <c r="BX16" s="549" t="s">
        <v>387</v>
      </c>
      <c r="BY16" s="549" t="s">
        <v>387</v>
      </c>
      <c r="BZ16" s="549" t="s">
        <v>387</v>
      </c>
      <c r="CA16" s="549" t="s">
        <v>387</v>
      </c>
      <c r="CB16" s="549" t="s">
        <v>387</v>
      </c>
      <c r="CC16" s="549" t="s">
        <v>387</v>
      </c>
      <c r="CD16" s="549" t="s">
        <v>387</v>
      </c>
      <c r="CE16" s="503"/>
      <c r="CF16" s="503"/>
      <c r="CG16" s="503"/>
      <c r="CH16" s="503"/>
      <c r="CI16" s="503"/>
      <c r="CJ16" s="503"/>
      <c r="CK16" s="503"/>
      <c r="CL16" s="503"/>
      <c r="CM16" s="503"/>
      <c r="CN16" s="503"/>
      <c r="CO16" s="328"/>
      <c r="CP16" s="618"/>
      <c r="CQ16" s="618"/>
      <c r="CR16" s="618"/>
      <c r="CS16" s="618"/>
      <c r="CT16" s="618"/>
      <c r="CU16" s="618"/>
      <c r="CV16" s="618"/>
      <c r="CX16" s="503"/>
      <c r="CY16" s="623"/>
      <c r="CZ16" s="623">
        <v>3</v>
      </c>
      <c r="DA16" s="625" t="s">
        <v>494</v>
      </c>
      <c r="DB16" s="549" t="s">
        <v>494</v>
      </c>
      <c r="DC16" s="531"/>
      <c r="DD16" s="531"/>
      <c r="DE16" s="88"/>
      <c r="DF16" s="88"/>
      <c r="DG16" s="88"/>
      <c r="DH16" s="252"/>
      <c r="DI16" s="88" t="s">
        <v>390</v>
      </c>
      <c r="DJ16" s="855" t="s">
        <v>444</v>
      </c>
      <c r="DK16" s="117">
        <v>2</v>
      </c>
      <c r="DL16" s="325" t="s">
        <v>1181</v>
      </c>
      <c r="DM16" s="117" t="s">
        <v>399</v>
      </c>
      <c r="DN16" s="117"/>
      <c r="DO16" s="117"/>
      <c r="DP16" s="117"/>
      <c r="DQ16" s="117"/>
      <c r="DR16" s="149" t="s">
        <v>386</v>
      </c>
      <c r="DS16" s="88" t="s">
        <v>386</v>
      </c>
      <c r="DT16" s="88">
        <v>89</v>
      </c>
      <c r="DU16" s="88">
        <v>47.2</v>
      </c>
      <c r="DV16" s="88">
        <v>52.8</v>
      </c>
      <c r="DW16" s="88" t="s">
        <v>386</v>
      </c>
      <c r="DX16" s="88" t="s">
        <v>386</v>
      </c>
      <c r="DY16" s="88" t="s">
        <v>386</v>
      </c>
      <c r="DZ16" s="88" t="s">
        <v>386</v>
      </c>
      <c r="EA16" s="88">
        <v>0</v>
      </c>
      <c r="EB16" s="503"/>
      <c r="EC16" s="117"/>
      <c r="ED16" s="117"/>
      <c r="EE16" s="117"/>
      <c r="EF16" s="117">
        <v>65</v>
      </c>
      <c r="EG16" s="117">
        <v>3</v>
      </c>
      <c r="EH16" s="117">
        <v>170</v>
      </c>
      <c r="EI16" s="117">
        <v>86</v>
      </c>
      <c r="EJ16" s="144">
        <f t="shared" si="18"/>
        <v>29.757785467128027</v>
      </c>
      <c r="EK16" s="117">
        <v>2</v>
      </c>
      <c r="EL16" s="117"/>
      <c r="EM16" s="117">
        <v>2</v>
      </c>
      <c r="EN16" s="117">
        <v>2</v>
      </c>
      <c r="EO16" s="325">
        <v>0</v>
      </c>
      <c r="EP16" s="143"/>
      <c r="EQ16" s="400">
        <v>8982</v>
      </c>
      <c r="ER16" s="638">
        <v>75</v>
      </c>
      <c r="ES16" s="538">
        <v>9699</v>
      </c>
      <c r="ET16" s="538">
        <v>2</v>
      </c>
      <c r="EU16" s="641">
        <v>258.64</v>
      </c>
      <c r="EV16" s="538">
        <v>1008</v>
      </c>
      <c r="EW16" s="649">
        <v>26.88</v>
      </c>
      <c r="EX16" s="646">
        <v>1612.8</v>
      </c>
      <c r="EY16" s="744">
        <v>28</v>
      </c>
      <c r="EZ16" s="746">
        <v>28176</v>
      </c>
      <c r="FA16" s="746">
        <v>400</v>
      </c>
      <c r="FB16" s="555"/>
      <c r="FC16" s="748">
        <v>1006.2857142857143</v>
      </c>
      <c r="FD16" s="748">
        <v>402.51428571428573</v>
      </c>
      <c r="FE16" s="750">
        <v>4.0068143100511069</v>
      </c>
      <c r="FF16" s="248"/>
      <c r="FG16" s="672"/>
      <c r="FH16" s="228"/>
      <c r="FI16" s="215"/>
      <c r="FJ16" s="554"/>
      <c r="FK16" s="555"/>
      <c r="FL16" s="692">
        <v>10.392824002474482</v>
      </c>
      <c r="FM16" s="693">
        <f>EW16/1000</f>
        <v>2.6879999999999998E-2</v>
      </c>
      <c r="FN16" s="555"/>
      <c r="FO16" s="692">
        <v>10.392824002474482</v>
      </c>
      <c r="FP16" s="693">
        <v>2.6879999999999998E-2</v>
      </c>
      <c r="FQ16" s="696">
        <f>DT16/EW16</f>
        <v>3.3110119047619051</v>
      </c>
      <c r="FR16" s="1680" t="s">
        <v>1159</v>
      </c>
      <c r="FS16" s="1680" t="s">
        <v>386</v>
      </c>
      <c r="FT16" s="1680" t="s">
        <v>1317</v>
      </c>
      <c r="FU16" s="1119">
        <v>0</v>
      </c>
      <c r="FV16" s="325">
        <v>3</v>
      </c>
      <c r="FW16" s="1119">
        <v>1</v>
      </c>
      <c r="FX16" s="1127" t="s">
        <v>1318</v>
      </c>
      <c r="FY16" s="1120">
        <v>0</v>
      </c>
      <c r="FZ16" s="1120">
        <v>0</v>
      </c>
      <c r="GA16" s="1120">
        <v>0</v>
      </c>
      <c r="GB16" s="1120">
        <v>1</v>
      </c>
      <c r="GC16" s="1127" t="s">
        <v>1319</v>
      </c>
      <c r="GD16" s="1120" t="s">
        <v>1316</v>
      </c>
      <c r="GE16" s="1120" t="s">
        <v>1320</v>
      </c>
      <c r="GF16" s="760">
        <v>8982</v>
      </c>
      <c r="GG16" s="761" t="s">
        <v>750</v>
      </c>
      <c r="GH16" s="379">
        <v>0.34095161000000002</v>
      </c>
      <c r="GI16" s="379">
        <v>0.3519557514875698</v>
      </c>
      <c r="GJ16" s="119">
        <v>0.3295942119999995</v>
      </c>
      <c r="GK16" s="549">
        <v>29.7</v>
      </c>
      <c r="GL16" s="549">
        <v>2.25</v>
      </c>
      <c r="GM16" s="549">
        <v>1340000</v>
      </c>
      <c r="GN16" s="614">
        <v>41.9</v>
      </c>
      <c r="GO16" s="614">
        <v>47.6</v>
      </c>
      <c r="GP16" s="549">
        <v>2010000</v>
      </c>
      <c r="GQ16" s="762">
        <v>1612.8</v>
      </c>
      <c r="GR16" s="763">
        <f>GN16*GQ16/100</f>
        <v>675.76319999999987</v>
      </c>
      <c r="GS16" s="549">
        <v>1.8</v>
      </c>
      <c r="GT16" s="549">
        <v>1810000</v>
      </c>
      <c r="GU16" s="764">
        <f>GO16-GS16</f>
        <v>45.800000000000004</v>
      </c>
      <c r="GV16" s="549">
        <f>GP16-GT16</f>
        <v>200000</v>
      </c>
      <c r="GW16" s="763">
        <f>GR16*GO16/100</f>
        <v>321.66328319999991</v>
      </c>
      <c r="GX16" s="763">
        <f>GS16*GR16/100</f>
        <v>12.163737599999997</v>
      </c>
      <c r="GY16" s="763">
        <f>GW16-GX16</f>
        <v>309.49954559999992</v>
      </c>
      <c r="GZ16" s="704">
        <v>24</v>
      </c>
      <c r="HA16" s="763">
        <f>GW16/GZ16</f>
        <v>13.402636799999996</v>
      </c>
      <c r="HB16" s="763">
        <f>GX16/GZ16</f>
        <v>0.5068223999999999</v>
      </c>
      <c r="HC16" s="763">
        <f>GR16/GZ16</f>
        <v>28.156799999999993</v>
      </c>
      <c r="HD16" s="614"/>
      <c r="HE16" s="614"/>
      <c r="HF16" s="549"/>
      <c r="HG16" s="549"/>
      <c r="HH16" s="549" t="s">
        <v>416</v>
      </c>
      <c r="HI16" s="549"/>
      <c r="HJ16" s="549"/>
      <c r="HK16" s="549"/>
      <c r="HL16" s="549"/>
      <c r="HM16" s="549"/>
      <c r="HN16" s="549"/>
      <c r="HO16" s="549"/>
      <c r="HP16" s="549"/>
      <c r="HQ16" s="614"/>
      <c r="HR16" s="549"/>
      <c r="HS16" s="549"/>
      <c r="HT16" s="549"/>
      <c r="HU16" s="549"/>
      <c r="HV16" s="549"/>
      <c r="HW16" s="549"/>
      <c r="HX16" s="549"/>
      <c r="HY16" s="549"/>
      <c r="HZ16" s="549"/>
      <c r="IA16" s="549"/>
      <c r="IB16" s="549"/>
      <c r="IC16" s="549"/>
      <c r="ID16" s="549"/>
      <c r="IE16" s="549"/>
      <c r="IF16" s="503">
        <f>EK16+EM16+EN16</f>
        <v>6</v>
      </c>
      <c r="IG16" s="555"/>
      <c r="IH16" s="555"/>
      <c r="II16" s="555"/>
      <c r="IJ16" s="555"/>
      <c r="IK16" s="555"/>
      <c r="IL16" s="555"/>
      <c r="IM16" s="555"/>
    </row>
    <row r="17" spans="1:247" s="418" customFormat="1" ht="14.45" customHeight="1" thickBot="1">
      <c r="A17" s="162">
        <v>9</v>
      </c>
      <c r="B17" s="503">
        <f>COUNTIFS($D$4:D17,D17,$F$4:F17,F17)</f>
        <v>6</v>
      </c>
      <c r="C17" s="960">
        <v>12143</v>
      </c>
      <c r="D17" s="923" t="s">
        <v>631</v>
      </c>
      <c r="E17" s="924" t="s">
        <v>467</v>
      </c>
      <c r="F17" s="924" t="s">
        <v>632</v>
      </c>
      <c r="G17" s="925">
        <f>LEFT(H17,4)-CONCATENATE(IF(LEFT(F17, 2)&lt;MID(H17, 3, 4), 20, 19),LEFT(F17,2))</f>
        <v>59</v>
      </c>
      <c r="H17" s="923" t="s">
        <v>1100</v>
      </c>
      <c r="I17" s="480" t="s">
        <v>1101</v>
      </c>
      <c r="J17" s="166" t="s">
        <v>427</v>
      </c>
      <c r="K17" s="164" t="s">
        <v>385</v>
      </c>
      <c r="L17" s="163">
        <v>19</v>
      </c>
      <c r="M17" s="164">
        <v>2</v>
      </c>
      <c r="N17" s="164" t="s">
        <v>386</v>
      </c>
      <c r="O17" s="163"/>
      <c r="P17" s="163" t="s">
        <v>1099</v>
      </c>
      <c r="Q17" s="168"/>
      <c r="R17" s="168"/>
      <c r="S17" s="164"/>
      <c r="T17" s="481" t="s">
        <v>1039</v>
      </c>
      <c r="U17" s="481"/>
      <c r="V17" s="482" t="s">
        <v>1079</v>
      </c>
      <c r="W17" s="971"/>
      <c r="X17" s="482"/>
      <c r="Y17" s="482"/>
      <c r="Z17" s="480"/>
      <c r="AA17" s="163" t="s">
        <v>1045</v>
      </c>
      <c r="AB17" s="163"/>
      <c r="AC17" s="972">
        <v>306</v>
      </c>
      <c r="AD17" s="972">
        <v>5800</v>
      </c>
      <c r="AE17" s="973"/>
      <c r="AF17" s="973"/>
      <c r="AG17" s="973" t="s">
        <v>444</v>
      </c>
      <c r="AH17" s="484">
        <v>450</v>
      </c>
      <c r="AK17" s="484"/>
      <c r="AL17" s="162"/>
      <c r="AM17" s="162"/>
      <c r="AN17" s="162"/>
      <c r="AO17" s="357">
        <v>9.6999999999999993</v>
      </c>
      <c r="AP17" s="176">
        <v>69</v>
      </c>
      <c r="AQ17" s="358">
        <v>20.100000000000001</v>
      </c>
      <c r="AR17" s="899">
        <f t="shared" si="10"/>
        <v>98.800000000000011</v>
      </c>
      <c r="AS17" s="900">
        <f t="shared" si="11"/>
        <v>0.14057971014492754</v>
      </c>
      <c r="AT17" s="440">
        <f t="shared" si="12"/>
        <v>2.8256521739130438</v>
      </c>
      <c r="AU17" s="901">
        <f t="shared" si="13"/>
        <v>0.10886644219977554</v>
      </c>
      <c r="AV17" s="178">
        <v>8.4874999999999989</v>
      </c>
      <c r="AW17" s="178">
        <f t="shared" si="20"/>
        <v>87.5</v>
      </c>
      <c r="AX17" s="177">
        <v>0.72750000000000004</v>
      </c>
      <c r="AY17" s="178">
        <v>7.5</v>
      </c>
      <c r="AZ17" s="162" t="s">
        <v>387</v>
      </c>
      <c r="BA17" s="359">
        <v>18.600000000000001</v>
      </c>
      <c r="BB17" s="184" t="s">
        <v>387</v>
      </c>
      <c r="BC17" s="427">
        <v>0.05</v>
      </c>
      <c r="BD17" s="427"/>
      <c r="BE17" s="178"/>
      <c r="BF17" s="178"/>
      <c r="BG17" s="178"/>
      <c r="BH17" s="178"/>
      <c r="BI17" s="181">
        <v>0.1</v>
      </c>
      <c r="BJ17" s="178">
        <v>29.3</v>
      </c>
      <c r="BK17" s="162">
        <v>70.7</v>
      </c>
      <c r="BL17" s="360">
        <f>BJ17/BK17</f>
        <v>0.41442715700141441</v>
      </c>
      <c r="BM17" s="183">
        <v>0.1</v>
      </c>
      <c r="BN17" s="427">
        <f>BM17*100/AO17</f>
        <v>1.0309278350515465</v>
      </c>
      <c r="BO17" s="162" t="s">
        <v>387</v>
      </c>
      <c r="BP17" s="162">
        <v>34.700000000000003</v>
      </c>
      <c r="BQ17" s="184">
        <v>28.6</v>
      </c>
      <c r="BR17" s="485"/>
      <c r="BS17" s="427">
        <f t="shared" ref="BS17:BS48" si="21">BX17+BZ17</f>
        <v>45.7</v>
      </c>
      <c r="BT17" s="366">
        <v>95.4</v>
      </c>
      <c r="BU17" s="418" t="s">
        <v>387</v>
      </c>
      <c r="BV17" s="427">
        <f>100-BT17</f>
        <v>4.5999999999999943</v>
      </c>
      <c r="BW17" s="427">
        <f>BY17+CA17+CC17</f>
        <v>68.448000000000008</v>
      </c>
      <c r="BX17" s="366">
        <v>10.6</v>
      </c>
      <c r="BY17" s="173">
        <f>BX17*AP17/100</f>
        <v>7.3140000000000001</v>
      </c>
      <c r="BZ17" s="366">
        <v>35.1</v>
      </c>
      <c r="CA17" s="173">
        <f>BZ17*AP17/100</f>
        <v>24.219000000000001</v>
      </c>
      <c r="CB17" s="366">
        <v>53.5</v>
      </c>
      <c r="CC17" s="173">
        <f>CB17*AP17/100</f>
        <v>36.914999999999999</v>
      </c>
      <c r="CD17" s="173">
        <v>4.2999999999999997E-2</v>
      </c>
      <c r="CE17" s="486">
        <v>98.6</v>
      </c>
      <c r="CF17" s="486">
        <v>6243</v>
      </c>
      <c r="CG17" s="486">
        <v>69.3</v>
      </c>
      <c r="CH17" s="486">
        <v>2906</v>
      </c>
      <c r="CI17" s="486">
        <v>59.1</v>
      </c>
      <c r="CJ17" s="486">
        <v>67.099999999999994</v>
      </c>
      <c r="CK17" s="486">
        <v>2278</v>
      </c>
      <c r="CL17" s="178">
        <f t="shared" ref="CL17:CL48" si="22">BX17/BZ17</f>
        <v>0.30199430199430199</v>
      </c>
      <c r="CM17" s="162"/>
      <c r="CN17" s="162"/>
      <c r="CO17" s="187"/>
      <c r="CP17" s="188"/>
      <c r="CQ17" s="188"/>
      <c r="CR17" s="188"/>
      <c r="CS17" s="188"/>
      <c r="CT17" s="188"/>
      <c r="CU17" s="188"/>
      <c r="CV17" s="487"/>
      <c r="CW17" s="189"/>
      <c r="CX17" s="162"/>
      <c r="CY17" s="162"/>
      <c r="CZ17" s="162"/>
      <c r="DA17" s="190"/>
      <c r="DB17" s="488" t="s">
        <v>398</v>
      </c>
      <c r="DC17" s="489"/>
      <c r="DD17" s="490" t="s">
        <v>1102</v>
      </c>
      <c r="DE17" s="163"/>
      <c r="DF17" s="163"/>
      <c r="DG17" s="163"/>
      <c r="DH17" s="903"/>
      <c r="DI17" s="163" t="s">
        <v>390</v>
      </c>
      <c r="DJ17" s="904" t="s">
        <v>444</v>
      </c>
      <c r="DK17" s="905">
        <v>2</v>
      </c>
      <c r="DL17" s="906" t="s">
        <v>1181</v>
      </c>
      <c r="DM17" s="906" t="s">
        <v>672</v>
      </c>
      <c r="DN17" s="905"/>
      <c r="DO17" s="905"/>
      <c r="DP17" s="905"/>
      <c r="DQ17" s="905"/>
      <c r="DR17" s="430" t="s">
        <v>386</v>
      </c>
      <c r="DS17" s="163" t="s">
        <v>386</v>
      </c>
      <c r="DT17" s="163">
        <v>332</v>
      </c>
      <c r="DU17" s="163">
        <v>44.3</v>
      </c>
      <c r="DV17" s="163">
        <v>55.7</v>
      </c>
      <c r="DW17" s="163" t="s">
        <v>386</v>
      </c>
      <c r="DX17" s="163" t="s">
        <v>386</v>
      </c>
      <c r="DY17" s="163" t="s">
        <v>386</v>
      </c>
      <c r="DZ17" s="163" t="s">
        <v>386</v>
      </c>
      <c r="EA17" s="163">
        <v>0</v>
      </c>
      <c r="EB17" s="162" t="s">
        <v>992</v>
      </c>
      <c r="EC17" s="907"/>
      <c r="ED17" s="907"/>
      <c r="EE17" s="907"/>
      <c r="EF17" s="909" t="s">
        <v>386</v>
      </c>
      <c r="EG17" s="907"/>
      <c r="EH17" s="909">
        <v>170</v>
      </c>
      <c r="EI17" s="909">
        <v>80</v>
      </c>
      <c r="EJ17" s="909">
        <f t="shared" si="18"/>
        <v>27.681660899653977</v>
      </c>
      <c r="EK17" s="909"/>
      <c r="EL17" s="907"/>
      <c r="EM17" s="909">
        <v>2</v>
      </c>
      <c r="EN17" s="909">
        <v>2</v>
      </c>
      <c r="EO17" s="906">
        <v>0</v>
      </c>
      <c r="EP17" s="907"/>
      <c r="EQ17" s="910">
        <v>12143</v>
      </c>
      <c r="ER17" s="911">
        <v>75</v>
      </c>
      <c r="ES17" s="911">
        <v>5633</v>
      </c>
      <c r="ET17" s="911">
        <v>4000</v>
      </c>
      <c r="EU17" s="911">
        <v>40560</v>
      </c>
      <c r="EV17" s="911">
        <v>2288</v>
      </c>
      <c r="EW17" s="912">
        <f>EV17/ET17*EU17/ER17</f>
        <v>309.33760000000001</v>
      </c>
      <c r="EX17" s="436">
        <f>L17*EW17</f>
        <v>5877.4144000000006</v>
      </c>
      <c r="EY17" s="172"/>
      <c r="EZ17" s="172"/>
      <c r="FA17" s="172"/>
      <c r="FB17" s="172"/>
      <c r="FC17" s="347"/>
      <c r="FD17" s="347"/>
      <c r="FE17" s="347"/>
      <c r="FF17" s="495"/>
      <c r="FG17" s="441"/>
      <c r="FH17" s="913"/>
      <c r="FI17" s="914"/>
      <c r="FJ17" s="417"/>
      <c r="FK17" s="947"/>
      <c r="FL17" s="162"/>
      <c r="FM17" s="444">
        <f>AC17/1000</f>
        <v>0.30599999999999999</v>
      </c>
      <c r="FN17" s="172"/>
      <c r="FO17" s="440">
        <f>EV17*100/ES17</f>
        <v>40.617788034794955</v>
      </c>
      <c r="FP17" s="799">
        <f>EW17/1000</f>
        <v>0.30933759999999999</v>
      </c>
      <c r="FQ17" s="172"/>
      <c r="FR17" s="1682" t="s">
        <v>1305</v>
      </c>
      <c r="FS17" s="1682" t="s">
        <v>386</v>
      </c>
      <c r="FT17" s="1682" t="s">
        <v>1321</v>
      </c>
      <c r="FU17" s="1320">
        <v>0</v>
      </c>
      <c r="FV17" s="1320">
        <v>0</v>
      </c>
      <c r="FW17" s="1123">
        <v>1</v>
      </c>
      <c r="FX17" s="1682" t="s">
        <v>1302</v>
      </c>
      <c r="FY17" s="1141">
        <v>0</v>
      </c>
      <c r="FZ17" s="1141">
        <v>0</v>
      </c>
      <c r="GA17" s="1141">
        <v>0</v>
      </c>
      <c r="GB17" s="1141">
        <v>1</v>
      </c>
      <c r="GC17" s="1683" t="s">
        <v>1322</v>
      </c>
      <c r="GD17" s="1683" t="s">
        <v>1323</v>
      </c>
      <c r="GE17" s="1682" t="s">
        <v>918</v>
      </c>
      <c r="GF17" s="172"/>
      <c r="GG17" s="938"/>
      <c r="GH17" s="163"/>
      <c r="GI17" s="163"/>
      <c r="GJ17" s="163"/>
      <c r="IF17" s="172"/>
      <c r="IG17" s="172"/>
      <c r="IH17" s="172"/>
      <c r="II17" s="172"/>
      <c r="IJ17" s="172"/>
      <c r="IK17" s="172"/>
      <c r="IL17" s="172"/>
      <c r="IM17" s="172"/>
    </row>
    <row r="18" spans="1:247" ht="14.45" customHeight="1">
      <c r="A18" s="503">
        <v>66</v>
      </c>
      <c r="B18" s="503">
        <f>COUNTIFS($D$4:D18,D18,$F$4:F18,F18)</f>
        <v>1</v>
      </c>
      <c r="C18" s="810">
        <v>10333</v>
      </c>
      <c r="D18" s="823" t="s">
        <v>510</v>
      </c>
      <c r="E18" s="87" t="s">
        <v>426</v>
      </c>
      <c r="F18" s="87">
        <v>511029113</v>
      </c>
      <c r="G18" s="195">
        <f>LEFT(H18,4)-CONCATENATE(19,LEFT(F18,2))</f>
        <v>68</v>
      </c>
      <c r="H18" s="367" t="s">
        <v>908</v>
      </c>
      <c r="I18" s="446" t="s">
        <v>412</v>
      </c>
      <c r="J18" s="369" t="s">
        <v>427</v>
      </c>
      <c r="K18" s="87" t="s">
        <v>385</v>
      </c>
      <c r="L18" s="87">
        <v>7</v>
      </c>
      <c r="M18" s="87">
        <v>1</v>
      </c>
      <c r="N18" s="195" t="s">
        <v>649</v>
      </c>
      <c r="O18" s="195"/>
      <c r="P18" s="87" t="s">
        <v>902</v>
      </c>
      <c r="Q18" s="195"/>
      <c r="R18" s="195"/>
      <c r="S18" s="372" t="s">
        <v>682</v>
      </c>
      <c r="T18" s="372" t="s">
        <v>656</v>
      </c>
      <c r="U18" s="372" t="s">
        <v>548</v>
      </c>
      <c r="V18" s="447" t="s">
        <v>673</v>
      </c>
      <c r="W18" s="372" t="s">
        <v>620</v>
      </c>
      <c r="X18" s="451" t="s">
        <v>548</v>
      </c>
      <c r="Y18" s="451" t="s">
        <v>548</v>
      </c>
      <c r="Z18" s="536" t="s">
        <v>428</v>
      </c>
      <c r="AA18" s="503"/>
      <c r="AB18" s="370"/>
      <c r="AC18" s="552">
        <v>46600</v>
      </c>
      <c r="AD18" s="551">
        <v>3495</v>
      </c>
      <c r="AE18" s="503"/>
      <c r="AF18" s="503"/>
      <c r="AG18" s="279" t="s">
        <v>433</v>
      </c>
      <c r="AH18" s="552">
        <v>3000</v>
      </c>
      <c r="AI18" s="503"/>
      <c r="AJ18" s="503"/>
      <c r="AK18" s="503"/>
      <c r="AL18" s="503"/>
      <c r="AM18" s="570"/>
      <c r="AN18" s="571"/>
      <c r="AO18" s="574">
        <v>83.4</v>
      </c>
      <c r="AP18" s="575">
        <v>4.9400000000000004</v>
      </c>
      <c r="AQ18" s="577">
        <v>11.1</v>
      </c>
      <c r="AR18" s="1100">
        <f t="shared" si="10"/>
        <v>99.44</v>
      </c>
      <c r="AS18" s="1101">
        <f t="shared" si="11"/>
        <v>16.882591093117409</v>
      </c>
      <c r="AT18" s="750">
        <f t="shared" si="12"/>
        <v>187.39676113360323</v>
      </c>
      <c r="AU18" s="1102">
        <f t="shared" si="13"/>
        <v>5.1995012468827939</v>
      </c>
      <c r="AV18" s="578">
        <v>76.978200000000001</v>
      </c>
      <c r="AW18" s="579">
        <f t="shared" si="20"/>
        <v>92.3</v>
      </c>
      <c r="AX18" s="580">
        <v>2.2518000000000002</v>
      </c>
      <c r="AY18" s="581">
        <v>2.7</v>
      </c>
      <c r="AZ18" s="582" t="s">
        <v>387</v>
      </c>
      <c r="BA18" s="584">
        <v>16.600000000000001</v>
      </c>
      <c r="BB18" s="586">
        <v>0.04</v>
      </c>
      <c r="BC18" s="593"/>
      <c r="BD18" s="593"/>
      <c r="BE18" s="593"/>
      <c r="BF18" s="593"/>
      <c r="BG18" s="593"/>
      <c r="BH18" s="503"/>
      <c r="BI18" s="458">
        <v>2.64</v>
      </c>
      <c r="BJ18" s="503">
        <v>56.6</v>
      </c>
      <c r="BK18" s="566">
        <v>44</v>
      </c>
      <c r="BL18" s="599">
        <f>BJ18/BK18</f>
        <v>1.2863636363636364</v>
      </c>
      <c r="BM18" s="600">
        <v>1.5</v>
      </c>
      <c r="BN18" s="614">
        <f>BM18*100/AO18</f>
        <v>1.7985611510791366</v>
      </c>
      <c r="BO18" s="505" t="s">
        <v>387</v>
      </c>
      <c r="BP18" s="503">
        <v>34.4</v>
      </c>
      <c r="BQ18" s="602">
        <v>44</v>
      </c>
      <c r="BR18" s="549"/>
      <c r="BS18" s="614">
        <f t="shared" si="21"/>
        <v>45.5</v>
      </c>
      <c r="BT18" s="505">
        <v>91.1</v>
      </c>
      <c r="BU18" s="610">
        <v>45931</v>
      </c>
      <c r="BV18" s="614">
        <f>100-BT18</f>
        <v>8.9000000000000057</v>
      </c>
      <c r="BW18" s="614">
        <f>BY18+CA18+CC18</f>
        <v>4.3318632635983265</v>
      </c>
      <c r="BX18" s="566">
        <v>21.5</v>
      </c>
      <c r="BY18" s="566">
        <f>BX18*AP18/(CB18+BZ18+BX18+BV18)</f>
        <v>1.1109832635983263</v>
      </c>
      <c r="BZ18" s="566">
        <v>24</v>
      </c>
      <c r="CA18" s="566">
        <f>BZ18*AP18/100</f>
        <v>1.1856</v>
      </c>
      <c r="CB18" s="566">
        <v>41.2</v>
      </c>
      <c r="CC18" s="566">
        <f>CB18*AP18/100</f>
        <v>2.0352800000000002</v>
      </c>
      <c r="CD18" s="590">
        <v>1.22</v>
      </c>
      <c r="CE18" s="503"/>
      <c r="CF18" s="503"/>
      <c r="CG18" s="503"/>
      <c r="CH18" s="503"/>
      <c r="CI18" s="503"/>
      <c r="CJ18" s="610">
        <v>56.3</v>
      </c>
      <c r="CK18" s="610">
        <v>87036</v>
      </c>
      <c r="CL18" s="579">
        <f t="shared" si="22"/>
        <v>0.89583333333333337</v>
      </c>
      <c r="CM18" s="510"/>
      <c r="CN18" s="510"/>
      <c r="CP18" s="510"/>
      <c r="CQ18" s="510"/>
      <c r="CR18" s="510"/>
      <c r="CS18" s="510"/>
      <c r="CT18" s="510"/>
      <c r="CU18" s="503"/>
      <c r="CV18" s="503"/>
      <c r="CW18" s="621"/>
      <c r="CX18" s="623"/>
      <c r="CY18" s="579"/>
      <c r="CZ18" s="623">
        <v>3</v>
      </c>
      <c r="DA18" s="625" t="s">
        <v>401</v>
      </c>
      <c r="DB18" s="505" t="s">
        <v>401</v>
      </c>
      <c r="DC18" s="503"/>
      <c r="DD18" s="794" t="s">
        <v>851</v>
      </c>
      <c r="DE18" s="195"/>
      <c r="DF18" s="195"/>
      <c r="DG18" s="367"/>
      <c r="DH18" s="721"/>
      <c r="DI18" s="195" t="s">
        <v>390</v>
      </c>
      <c r="DJ18" s="967" t="s">
        <v>433</v>
      </c>
      <c r="DK18" s="875">
        <v>2</v>
      </c>
      <c r="DL18" s="874" t="s">
        <v>1185</v>
      </c>
      <c r="DM18" s="875" t="s">
        <v>412</v>
      </c>
      <c r="DN18" s="875"/>
      <c r="DO18" s="875"/>
      <c r="DP18" s="875"/>
      <c r="DQ18" s="875"/>
      <c r="DR18" s="448" t="s">
        <v>386</v>
      </c>
      <c r="DS18" s="195" t="s">
        <v>386</v>
      </c>
      <c r="DT18" s="195">
        <v>1889</v>
      </c>
      <c r="DU18" s="195">
        <v>10.5</v>
      </c>
      <c r="DV18" s="195">
        <v>89.5</v>
      </c>
      <c r="DW18" s="195" t="s">
        <v>386</v>
      </c>
      <c r="DX18" s="195" t="s">
        <v>386</v>
      </c>
      <c r="DY18" s="195" t="s">
        <v>386</v>
      </c>
      <c r="DZ18" s="195" t="s">
        <v>386</v>
      </c>
      <c r="EA18" s="195" t="s">
        <v>909</v>
      </c>
      <c r="EB18" s="503" t="s">
        <v>910</v>
      </c>
      <c r="EC18" s="875"/>
      <c r="ED18" s="875"/>
      <c r="EE18" s="875"/>
      <c r="EF18" s="875">
        <v>30</v>
      </c>
      <c r="EG18" s="875">
        <v>3</v>
      </c>
      <c r="EH18" s="874">
        <v>182</v>
      </c>
      <c r="EI18" s="874">
        <v>76</v>
      </c>
      <c r="EJ18" s="874">
        <f t="shared" si="18"/>
        <v>22.944088878154812</v>
      </c>
      <c r="EK18" s="875">
        <v>2</v>
      </c>
      <c r="EL18" s="875"/>
      <c r="EM18" s="875">
        <v>2</v>
      </c>
      <c r="EN18" s="875">
        <v>3</v>
      </c>
      <c r="EO18" s="968">
        <v>0</v>
      </c>
      <c r="EP18" s="969"/>
      <c r="EQ18" s="449">
        <v>10333</v>
      </c>
      <c r="ER18" s="638">
        <v>71</v>
      </c>
      <c r="ES18" s="538">
        <v>42035</v>
      </c>
      <c r="ET18" s="538">
        <v>2</v>
      </c>
      <c r="EU18" s="641">
        <f>ES18/ER18*ET18</f>
        <v>1184.0845070422536</v>
      </c>
      <c r="EV18" s="538">
        <v>32289</v>
      </c>
      <c r="EW18" s="649">
        <f>EV18/ER18*ET18</f>
        <v>909.54929577464793</v>
      </c>
      <c r="EX18" s="646">
        <f>L18*EW18</f>
        <v>6366.8450704225352</v>
      </c>
      <c r="EY18" s="744"/>
      <c r="EZ18" s="746"/>
      <c r="FA18" s="746"/>
      <c r="FB18" s="655"/>
      <c r="FC18" s="748"/>
      <c r="FD18" s="748"/>
      <c r="FE18" s="750"/>
      <c r="FF18" s="248"/>
      <c r="FG18" s="688"/>
      <c r="FH18" s="554"/>
      <c r="FI18" s="970"/>
      <c r="FJ18" s="503"/>
      <c r="FK18" s="555"/>
      <c r="FL18" s="692">
        <f>EV18*100/ES18</f>
        <v>76.814559295824907</v>
      </c>
      <c r="FM18" s="693">
        <f>EW18/1000</f>
        <v>0.90954929577464794</v>
      </c>
      <c r="FN18" s="555"/>
      <c r="FO18" s="692">
        <v>76.814559295824907</v>
      </c>
      <c r="FP18" s="693">
        <v>0.90954929577464794</v>
      </c>
      <c r="FQ18" s="696">
        <f>DT18/EW18</f>
        <v>2.0768527981665583</v>
      </c>
      <c r="FR18" s="1679" t="s">
        <v>386</v>
      </c>
      <c r="FS18" s="1679" t="s">
        <v>1324</v>
      </c>
      <c r="FT18" s="1679" t="s">
        <v>1325</v>
      </c>
      <c r="FU18" s="1116">
        <v>0</v>
      </c>
      <c r="FV18" s="874">
        <v>1</v>
      </c>
      <c r="FW18" s="1116">
        <v>1</v>
      </c>
      <c r="FX18" s="1117" t="s">
        <v>1149</v>
      </c>
      <c r="FY18" s="1117">
        <v>1</v>
      </c>
      <c r="FZ18" s="1129" t="s">
        <v>1326</v>
      </c>
      <c r="GA18" s="1129" t="s">
        <v>1327</v>
      </c>
      <c r="GB18" s="1129">
        <v>1</v>
      </c>
      <c r="GC18" s="1129" t="s">
        <v>1328</v>
      </c>
      <c r="GD18" s="1129" t="s">
        <v>1328</v>
      </c>
      <c r="GE18" s="1117" t="s">
        <v>1329</v>
      </c>
      <c r="GF18" s="760">
        <v>10333</v>
      </c>
      <c r="GG18" s="761" t="s">
        <v>840</v>
      </c>
      <c r="GH18" s="880">
        <v>1.6218770092000001</v>
      </c>
      <c r="GI18" s="878">
        <v>1.1523735380599556</v>
      </c>
      <c r="GJ18" s="880">
        <v>0.35877209700000051</v>
      </c>
      <c r="GK18" s="549">
        <v>5.74</v>
      </c>
      <c r="GL18" s="549">
        <v>0.92</v>
      </c>
      <c r="GM18" s="549">
        <v>1650000</v>
      </c>
      <c r="GN18" s="614">
        <v>8.85</v>
      </c>
      <c r="GO18" s="614">
        <v>16</v>
      </c>
      <c r="GP18" s="549">
        <v>1280000</v>
      </c>
      <c r="GQ18" s="762">
        <v>6366.8450704225352</v>
      </c>
      <c r="GR18" s="763">
        <f>GO18*GQ18/100</f>
        <v>1018.6952112676056</v>
      </c>
      <c r="GS18" s="549">
        <v>3.16</v>
      </c>
      <c r="GT18" s="549">
        <v>1190000</v>
      </c>
      <c r="GU18" s="764">
        <f>GO18-GS18</f>
        <v>12.84</v>
      </c>
      <c r="GV18" s="549">
        <f>GP18-GT18</f>
        <v>90000</v>
      </c>
      <c r="GW18" s="763">
        <f>GR18*GO18/100</f>
        <v>162.99123380281691</v>
      </c>
      <c r="GX18" s="763">
        <f>GS18*GR18/100</f>
        <v>32.190768676056337</v>
      </c>
      <c r="GY18" s="763">
        <f>GW18-GX18</f>
        <v>130.80046512676057</v>
      </c>
      <c r="GZ18" s="704">
        <v>7</v>
      </c>
      <c r="HA18" s="763">
        <f>GW18/GZ18</f>
        <v>23.284461971830986</v>
      </c>
      <c r="HB18" s="763">
        <f>GX18/GZ18</f>
        <v>4.5986812394366199</v>
      </c>
      <c r="HC18" s="763">
        <f>GR18/GZ18</f>
        <v>145.52788732394365</v>
      </c>
      <c r="HD18" s="614">
        <v>11.8</v>
      </c>
      <c r="HE18" s="614">
        <v>41.4</v>
      </c>
      <c r="HF18" s="549">
        <v>2435</v>
      </c>
      <c r="HG18" s="549">
        <v>2.86</v>
      </c>
      <c r="HH18" s="549">
        <v>2041</v>
      </c>
      <c r="HI18" s="549">
        <v>71.7</v>
      </c>
      <c r="HJ18" s="549">
        <v>5184</v>
      </c>
      <c r="HK18" s="549">
        <v>1.6</v>
      </c>
      <c r="HL18" s="549">
        <v>8312</v>
      </c>
      <c r="HM18" s="549">
        <v>92.1</v>
      </c>
      <c r="HN18" s="549">
        <v>3652</v>
      </c>
      <c r="HO18" s="549">
        <v>89</v>
      </c>
      <c r="HP18" s="549">
        <v>6924</v>
      </c>
      <c r="HQ18" s="614">
        <v>80.2</v>
      </c>
      <c r="HR18" s="549">
        <v>4.5199999999999996</v>
      </c>
      <c r="HS18" s="549">
        <v>82.3</v>
      </c>
      <c r="HT18" s="549">
        <v>3917</v>
      </c>
      <c r="HU18" s="549">
        <v>98</v>
      </c>
      <c r="HV18" s="549">
        <v>3233</v>
      </c>
      <c r="HW18" s="549">
        <v>18.899999999999999</v>
      </c>
      <c r="HX18" s="549">
        <v>7094</v>
      </c>
      <c r="HY18" s="549">
        <v>60.3</v>
      </c>
      <c r="HZ18" s="549">
        <v>13782</v>
      </c>
      <c r="IA18" s="549">
        <v>0.94</v>
      </c>
      <c r="IB18" s="549">
        <v>6614</v>
      </c>
      <c r="IC18" s="549">
        <v>2.3199999999999998</v>
      </c>
      <c r="ID18" s="549">
        <v>3893</v>
      </c>
      <c r="IE18" s="549">
        <v>7.3</v>
      </c>
      <c r="IF18" s="503">
        <f t="shared" ref="IF18:IF26" si="23">EK18+EM18+EN18</f>
        <v>7</v>
      </c>
      <c r="IG18" s="555"/>
      <c r="IH18" s="555"/>
      <c r="II18" s="555"/>
      <c r="IJ18" s="555"/>
      <c r="IK18" s="555"/>
      <c r="IL18" s="555"/>
      <c r="IM18" s="555"/>
    </row>
    <row r="19" spans="1:247" ht="14.45" customHeight="1">
      <c r="A19" s="503">
        <v>24</v>
      </c>
      <c r="B19" s="503">
        <f>COUNTIFS($D$4:D19,D19,$F$4:F19,F19)</f>
        <v>1</v>
      </c>
      <c r="C19" s="811">
        <v>10143</v>
      </c>
      <c r="D19" s="815" t="s">
        <v>860</v>
      </c>
      <c r="E19" s="153" t="s">
        <v>861</v>
      </c>
      <c r="F19" s="153">
        <v>6408151101</v>
      </c>
      <c r="G19" s="88">
        <v>55</v>
      </c>
      <c r="H19" s="212" t="s">
        <v>859</v>
      </c>
      <c r="I19" s="128" t="s">
        <v>862</v>
      </c>
      <c r="J19" s="129" t="s">
        <v>427</v>
      </c>
      <c r="K19" s="127" t="s">
        <v>385</v>
      </c>
      <c r="L19" s="127">
        <v>5</v>
      </c>
      <c r="M19" s="153" t="s">
        <v>604</v>
      </c>
      <c r="N19" s="127" t="s">
        <v>386</v>
      </c>
      <c r="O19" s="127" t="s">
        <v>839</v>
      </c>
      <c r="P19" s="127" t="s">
        <v>839</v>
      </c>
      <c r="Q19" s="127"/>
      <c r="R19" s="127"/>
      <c r="S19" s="311" t="s">
        <v>548</v>
      </c>
      <c r="T19" s="311" t="s">
        <v>548</v>
      </c>
      <c r="U19" s="311" t="s">
        <v>548</v>
      </c>
      <c r="V19" s="412" t="s">
        <v>781</v>
      </c>
      <c r="W19" s="519" t="s">
        <v>548</v>
      </c>
      <c r="X19" s="311" t="s">
        <v>548</v>
      </c>
      <c r="Y19" s="311" t="s">
        <v>548</v>
      </c>
      <c r="Z19" s="461" t="s">
        <v>428</v>
      </c>
      <c r="AA19" s="127"/>
      <c r="AB19" s="122"/>
      <c r="AC19" s="698">
        <v>12264</v>
      </c>
      <c r="AD19" s="769">
        <v>92</v>
      </c>
      <c r="AE19" s="698"/>
      <c r="AF19" s="698"/>
      <c r="AG19" s="279" t="s">
        <v>444</v>
      </c>
      <c r="AH19" s="698">
        <v>300</v>
      </c>
      <c r="AI19" s="503"/>
      <c r="AJ19" s="503"/>
      <c r="AK19" s="503"/>
      <c r="AL19" s="503"/>
      <c r="AM19" s="570"/>
      <c r="AN19" s="571"/>
      <c r="AO19" s="574">
        <v>27</v>
      </c>
      <c r="AP19" s="575">
        <v>64.900000000000006</v>
      </c>
      <c r="AQ19" s="577">
        <v>5.25</v>
      </c>
      <c r="AR19" s="1100">
        <f t="shared" si="10"/>
        <v>97.15</v>
      </c>
      <c r="AS19" s="1101">
        <f t="shared" si="11"/>
        <v>0.41602465331278887</v>
      </c>
      <c r="AT19" s="750">
        <f t="shared" si="12"/>
        <v>2.1841294298921414</v>
      </c>
      <c r="AU19" s="1102">
        <f t="shared" si="13"/>
        <v>0.38488952245188879</v>
      </c>
      <c r="AV19" s="578">
        <v>24.3</v>
      </c>
      <c r="AW19" s="579">
        <f t="shared" si="20"/>
        <v>90</v>
      </c>
      <c r="AX19" s="580">
        <v>1.35</v>
      </c>
      <c r="AY19" s="581">
        <v>5</v>
      </c>
      <c r="AZ19" s="582" t="s">
        <v>387</v>
      </c>
      <c r="BA19" s="584">
        <v>6.6</v>
      </c>
      <c r="BB19" s="589" t="s">
        <v>387</v>
      </c>
      <c r="BC19" s="593"/>
      <c r="BD19" s="593"/>
      <c r="BE19" s="593"/>
      <c r="BF19" s="593"/>
      <c r="BG19" s="593"/>
      <c r="BH19" s="503"/>
      <c r="BI19" s="458"/>
      <c r="BJ19" s="503">
        <v>56.1</v>
      </c>
      <c r="BK19" s="566">
        <v>43.9</v>
      </c>
      <c r="BL19" s="599">
        <f>BJ19/BK19</f>
        <v>1.2779043280182234</v>
      </c>
      <c r="BM19" s="600" t="s">
        <v>387</v>
      </c>
      <c r="BN19" s="503" t="s">
        <v>387</v>
      </c>
      <c r="BO19" s="584" t="s">
        <v>387</v>
      </c>
      <c r="BP19" s="503">
        <v>2.2000000000000002</v>
      </c>
      <c r="BQ19" s="602">
        <v>3.5</v>
      </c>
      <c r="BR19" s="549"/>
      <c r="BS19" s="614">
        <f t="shared" si="21"/>
        <v>45.8</v>
      </c>
      <c r="BT19" s="549" t="s">
        <v>387</v>
      </c>
      <c r="BU19" s="610" t="s">
        <v>387</v>
      </c>
      <c r="BV19" s="549" t="s">
        <v>387</v>
      </c>
      <c r="BW19" s="614">
        <f>BY19+CA19+CC19</f>
        <v>64.900000000000006</v>
      </c>
      <c r="BX19" s="614">
        <v>24.3</v>
      </c>
      <c r="BY19" s="566">
        <f>BX19*AP19/(CB19+BZ19+BX19)</f>
        <v>15.930000000000001</v>
      </c>
      <c r="BZ19" s="614">
        <v>21.5</v>
      </c>
      <c r="CA19" s="566">
        <f>BZ19*AP19/(CB19+BZ19+BX19)</f>
        <v>14.094444444444445</v>
      </c>
      <c r="CB19" s="614">
        <v>53.2</v>
      </c>
      <c r="CC19" s="566">
        <f>CB19*AP19/(CB19+BZ19+BX19)</f>
        <v>34.875555555555557</v>
      </c>
      <c r="CD19" s="505" t="s">
        <v>387</v>
      </c>
      <c r="CE19" s="503"/>
      <c r="CF19" s="503"/>
      <c r="CG19" s="503"/>
      <c r="CH19" s="503"/>
      <c r="CI19" s="503"/>
      <c r="CJ19" s="610"/>
      <c r="CK19" s="610"/>
      <c r="CL19" s="579">
        <f t="shared" si="22"/>
        <v>1.1302325581395349</v>
      </c>
      <c r="CM19" s="510"/>
      <c r="CN19" s="510"/>
      <c r="CP19" s="510"/>
      <c r="CQ19" s="510"/>
      <c r="CR19" s="510"/>
      <c r="CS19" s="510"/>
      <c r="CT19" s="510"/>
      <c r="CU19" s="503"/>
      <c r="CV19" s="503"/>
      <c r="CW19" s="621"/>
      <c r="CX19" s="623"/>
      <c r="CY19" s="579"/>
      <c r="CZ19" s="623">
        <v>3</v>
      </c>
      <c r="DA19" s="625" t="s">
        <v>398</v>
      </c>
      <c r="DB19" s="505" t="s">
        <v>398</v>
      </c>
      <c r="DC19" s="503"/>
      <c r="DD19" s="626" t="s">
        <v>863</v>
      </c>
      <c r="DE19" s="88"/>
      <c r="DF19" s="88"/>
      <c r="DG19" s="161"/>
      <c r="DH19" s="252"/>
      <c r="DI19" s="88" t="s">
        <v>390</v>
      </c>
      <c r="DJ19" s="855" t="s">
        <v>444</v>
      </c>
      <c r="DK19" s="117">
        <v>2</v>
      </c>
      <c r="DL19" s="325" t="s">
        <v>1181</v>
      </c>
      <c r="DM19" s="117" t="s">
        <v>864</v>
      </c>
      <c r="DN19" s="117"/>
      <c r="DO19" s="117"/>
      <c r="DP19" s="117"/>
      <c r="DQ19" s="117"/>
      <c r="DR19" s="149" t="s">
        <v>386</v>
      </c>
      <c r="DS19" s="88" t="s">
        <v>386</v>
      </c>
      <c r="DT19" s="88">
        <v>261</v>
      </c>
      <c r="DU19" s="88">
        <v>16.899999999999999</v>
      </c>
      <c r="DV19" s="88">
        <v>83.1</v>
      </c>
      <c r="DW19" s="88" t="s">
        <v>386</v>
      </c>
      <c r="DX19" s="88" t="s">
        <v>386</v>
      </c>
      <c r="DY19" s="88" t="s">
        <v>386</v>
      </c>
      <c r="DZ19" s="88" t="s">
        <v>386</v>
      </c>
      <c r="EA19" s="88">
        <v>0</v>
      </c>
      <c r="EB19" s="503"/>
      <c r="EC19" s="117">
        <v>1</v>
      </c>
      <c r="ED19" s="117"/>
      <c r="EE19" s="117"/>
      <c r="EF19" s="117">
        <v>10</v>
      </c>
      <c r="EG19" s="117">
        <v>2</v>
      </c>
      <c r="EH19" s="325" t="s">
        <v>386</v>
      </c>
      <c r="EI19" s="325" t="s">
        <v>386</v>
      </c>
      <c r="EJ19" s="325" t="s">
        <v>386</v>
      </c>
      <c r="EK19" s="117">
        <v>2</v>
      </c>
      <c r="EL19" s="117"/>
      <c r="EM19" s="117">
        <v>2</v>
      </c>
      <c r="EN19" s="117">
        <v>2</v>
      </c>
      <c r="EO19" s="325">
        <v>0</v>
      </c>
      <c r="EP19" s="117"/>
      <c r="EQ19" s="409">
        <v>10143</v>
      </c>
      <c r="ER19" s="638">
        <v>36</v>
      </c>
      <c r="ES19" s="538">
        <v>10324</v>
      </c>
      <c r="ET19" s="538">
        <v>2</v>
      </c>
      <c r="EU19" s="641">
        <f>ES19/ER19*ET19</f>
        <v>573.55555555555554</v>
      </c>
      <c r="EV19" s="538">
        <v>3152</v>
      </c>
      <c r="EW19" s="649">
        <f>EV19/ER19*ET19</f>
        <v>175.11111111111111</v>
      </c>
      <c r="EX19" s="646">
        <f>L19*EW19</f>
        <v>875.55555555555554</v>
      </c>
      <c r="EY19" s="744"/>
      <c r="EZ19" s="746"/>
      <c r="FA19" s="746"/>
      <c r="FB19" s="655"/>
      <c r="FC19" s="748"/>
      <c r="FD19" s="748"/>
      <c r="FE19" s="750"/>
      <c r="FF19" s="248"/>
      <c r="FG19" s="688"/>
      <c r="FH19" s="684"/>
      <c r="FI19" s="123"/>
      <c r="FJ19" s="503"/>
      <c r="FK19" s="555"/>
      <c r="FL19" s="692">
        <f>EV19*100/ES19</f>
        <v>30.530802014722976</v>
      </c>
      <c r="FM19" s="693">
        <f>EW19/1000</f>
        <v>0.17511111111111111</v>
      </c>
      <c r="FN19" s="555"/>
      <c r="FO19" s="692">
        <v>30.530802014722976</v>
      </c>
      <c r="FP19" s="693">
        <v>0.17511111111111111</v>
      </c>
      <c r="FQ19" s="696">
        <f>DT19/EW19</f>
        <v>1.4904822335025381</v>
      </c>
      <c r="FR19" s="1680" t="s">
        <v>1330</v>
      </c>
      <c r="FS19" s="1680" t="s">
        <v>386</v>
      </c>
      <c r="FT19" s="1680" t="s">
        <v>1331</v>
      </c>
      <c r="FU19" s="1119">
        <v>0</v>
      </c>
      <c r="FV19" s="325">
        <v>3</v>
      </c>
      <c r="FW19" s="1119">
        <v>0</v>
      </c>
      <c r="FX19" s="1127" t="s">
        <v>1333</v>
      </c>
      <c r="FY19" s="1120">
        <v>0</v>
      </c>
      <c r="FZ19" s="1120">
        <v>0</v>
      </c>
      <c r="GA19" s="1120">
        <v>0</v>
      </c>
      <c r="GB19" s="1120">
        <v>0</v>
      </c>
      <c r="GC19" s="1127">
        <v>0</v>
      </c>
      <c r="GD19" s="1120">
        <v>0</v>
      </c>
      <c r="GE19" s="1120" t="s">
        <v>814</v>
      </c>
      <c r="GF19" s="760">
        <v>10143</v>
      </c>
      <c r="GG19" s="761" t="s">
        <v>840</v>
      </c>
      <c r="GH19" s="379">
        <v>0.2298188836</v>
      </c>
      <c r="GI19" s="379">
        <v>0.30288762402764802</v>
      </c>
      <c r="GJ19" s="119">
        <v>0.16791953700000023</v>
      </c>
      <c r="GK19" s="549">
        <v>62.6</v>
      </c>
      <c r="GL19" s="549">
        <v>0.31</v>
      </c>
      <c r="GM19" s="549">
        <v>1530000</v>
      </c>
      <c r="GN19" s="614">
        <v>5.8</v>
      </c>
      <c r="GO19" s="614">
        <v>22.9</v>
      </c>
      <c r="GP19" s="549">
        <v>2810000</v>
      </c>
      <c r="GQ19" s="762">
        <v>875.55555555555554</v>
      </c>
      <c r="GR19" s="763">
        <f>GN19*GQ19/100</f>
        <v>50.782222222222217</v>
      </c>
      <c r="GS19" s="549">
        <v>2.06</v>
      </c>
      <c r="GT19" s="549">
        <v>2000000</v>
      </c>
      <c r="GU19" s="764">
        <f>GO19-GS19</f>
        <v>20.84</v>
      </c>
      <c r="GV19" s="549">
        <f>GP19-GT19</f>
        <v>810000</v>
      </c>
      <c r="GW19" s="763">
        <f>GR19*GO19/100</f>
        <v>11.629128888888888</v>
      </c>
      <c r="GX19" s="763">
        <f>GS19*GR19/100</f>
        <v>1.0461137777777778</v>
      </c>
      <c r="GY19" s="763">
        <f>GW19-GX19</f>
        <v>10.583015111111109</v>
      </c>
      <c r="GZ19" s="704">
        <v>49</v>
      </c>
      <c r="HA19" s="763">
        <f>GW19/GZ19</f>
        <v>0.23732916099773241</v>
      </c>
      <c r="HB19" s="763">
        <f>GX19/GZ19</f>
        <v>2.1349260770975056E-2</v>
      </c>
      <c r="HC19" s="763">
        <f>GR19/GZ19</f>
        <v>1.0363718820861676</v>
      </c>
      <c r="HD19" s="614">
        <v>4.51</v>
      </c>
      <c r="HE19" s="614">
        <v>65.900000000000006</v>
      </c>
      <c r="HF19" s="549">
        <v>1968</v>
      </c>
      <c r="HG19" s="549">
        <v>2.61</v>
      </c>
      <c r="HH19" s="549">
        <v>4952</v>
      </c>
      <c r="HI19" s="549">
        <v>84.1</v>
      </c>
      <c r="HJ19" s="549">
        <v>7517</v>
      </c>
      <c r="HK19" s="549">
        <v>4.4800000000000004</v>
      </c>
      <c r="HL19" s="549">
        <v>3765</v>
      </c>
      <c r="HM19" s="549">
        <v>97.4</v>
      </c>
      <c r="HN19" s="549">
        <v>5200</v>
      </c>
      <c r="HO19" s="549">
        <v>96.8</v>
      </c>
      <c r="HP19" s="549">
        <v>10225</v>
      </c>
      <c r="HQ19" s="614">
        <v>31.4</v>
      </c>
      <c r="HR19" s="549">
        <v>42.7</v>
      </c>
      <c r="HS19" s="549">
        <v>55</v>
      </c>
      <c r="HT19" s="549">
        <v>5459</v>
      </c>
      <c r="HU19" s="549">
        <v>97.2</v>
      </c>
      <c r="HV19" s="549">
        <v>1634</v>
      </c>
      <c r="HW19" s="549">
        <v>36.6</v>
      </c>
      <c r="HX19" s="549">
        <v>2969</v>
      </c>
      <c r="HY19" s="549">
        <v>77.5</v>
      </c>
      <c r="HZ19" s="549">
        <v>4201</v>
      </c>
      <c r="IA19" s="549">
        <v>1.46</v>
      </c>
      <c r="IB19" s="549">
        <v>3395</v>
      </c>
      <c r="IC19" s="549">
        <v>4.67</v>
      </c>
      <c r="ID19" s="549">
        <v>4878</v>
      </c>
      <c r="IE19" s="549">
        <v>62.1</v>
      </c>
      <c r="IF19" s="503">
        <f t="shared" si="23"/>
        <v>6</v>
      </c>
      <c r="IG19" s="555"/>
      <c r="IH19" s="555"/>
      <c r="II19" s="555"/>
      <c r="IJ19" s="555"/>
      <c r="IK19" s="555"/>
      <c r="IL19" s="555"/>
      <c r="IM19" s="555"/>
    </row>
    <row r="20" spans="1:247" ht="14.45" customHeight="1">
      <c r="A20" s="86">
        <v>109</v>
      </c>
      <c r="B20" s="503">
        <f>COUNTIFS($D$4:D20,D20,$F$4:F20,F20)</f>
        <v>1</v>
      </c>
      <c r="C20" s="811">
        <v>8655</v>
      </c>
      <c r="D20" s="815" t="s">
        <v>723</v>
      </c>
      <c r="E20" s="153" t="s">
        <v>474</v>
      </c>
      <c r="F20" s="506">
        <v>5459171278</v>
      </c>
      <c r="G20" s="88">
        <v>64</v>
      </c>
      <c r="H20" s="212" t="s">
        <v>724</v>
      </c>
      <c r="I20" s="319" t="s">
        <v>725</v>
      </c>
      <c r="J20" s="129" t="s">
        <v>427</v>
      </c>
      <c r="K20" s="158" t="s">
        <v>385</v>
      </c>
      <c r="L20" s="127">
        <v>29</v>
      </c>
      <c r="M20" s="153">
        <v>1</v>
      </c>
      <c r="N20" s="153" t="s">
        <v>386</v>
      </c>
      <c r="O20" s="127"/>
      <c r="P20" s="153" t="s">
        <v>704</v>
      </c>
      <c r="Q20" s="127"/>
      <c r="R20" s="127"/>
      <c r="S20" s="381" t="s">
        <v>462</v>
      </c>
      <c r="T20" s="316" t="s">
        <v>656</v>
      </c>
      <c r="U20" s="317" t="s">
        <v>548</v>
      </c>
      <c r="V20" s="385" t="s">
        <v>673</v>
      </c>
      <c r="W20" s="519" t="s">
        <v>620</v>
      </c>
      <c r="X20" s="316"/>
      <c r="Y20" s="316"/>
      <c r="Z20" s="136"/>
      <c r="AA20" s="541"/>
      <c r="AB20" s="154"/>
      <c r="AC20" s="746">
        <v>13766</v>
      </c>
      <c r="AD20" s="772">
        <v>344150</v>
      </c>
      <c r="AE20" s="610"/>
      <c r="AF20" s="610"/>
      <c r="AG20" s="557" t="s">
        <v>444</v>
      </c>
      <c r="AH20" s="555"/>
      <c r="AO20" s="574">
        <v>14.1</v>
      </c>
      <c r="AP20" s="99">
        <v>62.4</v>
      </c>
      <c r="AQ20" s="152">
        <v>23.5</v>
      </c>
      <c r="AR20" s="100">
        <f t="shared" si="10"/>
        <v>100</v>
      </c>
      <c r="AS20" s="101">
        <f t="shared" si="11"/>
        <v>0.22596153846153846</v>
      </c>
      <c r="AT20" s="102">
        <f t="shared" si="12"/>
        <v>5.3100961538461542</v>
      </c>
      <c r="AU20" s="103">
        <f t="shared" si="13"/>
        <v>0.16414435389988358</v>
      </c>
      <c r="AV20" s="104">
        <v>12.633599999999999</v>
      </c>
      <c r="AW20" s="104">
        <f t="shared" si="20"/>
        <v>89.6</v>
      </c>
      <c r="AX20" s="105">
        <v>0.76139999999999997</v>
      </c>
      <c r="AY20" s="104">
        <v>5.4</v>
      </c>
      <c r="AZ20" s="114" t="s">
        <v>387</v>
      </c>
      <c r="BA20" s="292">
        <v>5</v>
      </c>
      <c r="BB20" s="112">
        <v>0.92</v>
      </c>
      <c r="BD20" s="389"/>
      <c r="BJ20" s="86">
        <v>45.7</v>
      </c>
      <c r="BK20" s="86">
        <v>54.1</v>
      </c>
      <c r="BL20" s="110">
        <v>0.84473197781885401</v>
      </c>
      <c r="BM20" s="111">
        <v>0.42</v>
      </c>
      <c r="BN20" s="108">
        <f t="shared" ref="BN20:BN29" si="24">BM20*100/AO20</f>
        <v>2.978723404255319</v>
      </c>
      <c r="BO20" s="114" t="s">
        <v>387</v>
      </c>
      <c r="BP20" s="86">
        <v>1.6</v>
      </c>
      <c r="BQ20" s="112">
        <v>0.7</v>
      </c>
      <c r="BS20" s="108">
        <f t="shared" si="21"/>
        <v>80.099999999999994</v>
      </c>
      <c r="BT20" s="98">
        <v>91.8</v>
      </c>
      <c r="BU20" s="342">
        <v>46464</v>
      </c>
      <c r="BV20" s="98">
        <v>8.2000000000000028</v>
      </c>
      <c r="BW20" s="566">
        <v>56.490000000000009</v>
      </c>
      <c r="BX20" s="98">
        <v>54.9</v>
      </c>
      <c r="BY20" s="98">
        <v>34.200000000000003</v>
      </c>
      <c r="BZ20" s="98">
        <v>25.2</v>
      </c>
      <c r="CA20" s="98">
        <v>15.7</v>
      </c>
      <c r="CB20" s="98">
        <v>10.6</v>
      </c>
      <c r="CC20" s="98">
        <v>6.59</v>
      </c>
      <c r="CD20" s="98">
        <v>0.73</v>
      </c>
      <c r="CL20" s="104">
        <f t="shared" si="22"/>
        <v>2.1785714285714284</v>
      </c>
      <c r="CV20" s="92"/>
      <c r="CY20" s="159"/>
      <c r="CZ20" s="159">
        <v>3</v>
      </c>
      <c r="DA20" s="115" t="s">
        <v>212</v>
      </c>
      <c r="DB20" s="246" t="s">
        <v>212</v>
      </c>
      <c r="DE20" s="88"/>
      <c r="DF20" s="88"/>
      <c r="DG20" s="88"/>
      <c r="DH20" s="252"/>
      <c r="DI20" s="141" t="s">
        <v>393</v>
      </c>
      <c r="DJ20" s="854" t="s">
        <v>444</v>
      </c>
      <c r="DK20" s="218">
        <v>2</v>
      </c>
      <c r="DL20" s="325" t="s">
        <v>1185</v>
      </c>
      <c r="DM20" s="325" t="s">
        <v>1334</v>
      </c>
      <c r="DN20" s="117"/>
      <c r="DO20" s="117"/>
      <c r="DP20" s="117"/>
      <c r="DQ20" s="117"/>
      <c r="DR20" s="149">
        <v>2.65</v>
      </c>
      <c r="DS20" s="88" t="s">
        <v>386</v>
      </c>
      <c r="DT20" s="88">
        <v>266</v>
      </c>
      <c r="DU20" s="88">
        <v>22.5</v>
      </c>
      <c r="DV20" s="88">
        <v>77.5</v>
      </c>
      <c r="DW20" s="88" t="s">
        <v>386</v>
      </c>
      <c r="DX20" s="88" t="s">
        <v>386</v>
      </c>
      <c r="DY20" s="88" t="s">
        <v>386</v>
      </c>
      <c r="DZ20" s="88" t="s">
        <v>386</v>
      </c>
      <c r="EA20" s="88">
        <v>0</v>
      </c>
      <c r="EC20" s="117"/>
      <c r="ED20" s="117">
        <v>1</v>
      </c>
      <c r="EE20" s="117">
        <v>29</v>
      </c>
      <c r="EF20" s="325">
        <v>25</v>
      </c>
      <c r="EG20" s="117">
        <v>3</v>
      </c>
      <c r="EH20" s="117">
        <v>164</v>
      </c>
      <c r="EI20" s="117">
        <v>90</v>
      </c>
      <c r="EJ20" s="144">
        <f t="shared" si="18"/>
        <v>33.462224866151104</v>
      </c>
      <c r="EK20" s="117">
        <v>1</v>
      </c>
      <c r="EL20" s="117" t="s">
        <v>386</v>
      </c>
      <c r="EM20" s="117">
        <v>3</v>
      </c>
      <c r="EN20" s="117">
        <v>1</v>
      </c>
      <c r="EO20" s="117">
        <v>0</v>
      </c>
      <c r="EP20" s="327">
        <v>43026</v>
      </c>
      <c r="EQ20" s="260">
        <v>8655</v>
      </c>
      <c r="ER20" s="538">
        <v>75</v>
      </c>
      <c r="ES20" s="538">
        <v>10568</v>
      </c>
      <c r="ET20" s="538">
        <v>2</v>
      </c>
      <c r="EU20" s="641">
        <v>281.81333333333333</v>
      </c>
      <c r="EV20" s="538">
        <v>1858</v>
      </c>
      <c r="EW20" s="649">
        <v>49.546666666666667</v>
      </c>
      <c r="EX20" s="646">
        <v>1436.8533333333332</v>
      </c>
      <c r="EY20" s="503">
        <v>40</v>
      </c>
      <c r="EZ20" s="746">
        <v>13766</v>
      </c>
      <c r="FA20" s="746">
        <v>1000</v>
      </c>
      <c r="FB20" s="555"/>
      <c r="FC20" s="748">
        <v>344.15</v>
      </c>
      <c r="FD20" s="748">
        <v>344.15</v>
      </c>
      <c r="FE20" s="750">
        <v>4.1750786963049062</v>
      </c>
      <c r="FF20" s="248"/>
      <c r="FG20" s="672"/>
      <c r="FH20" s="228"/>
      <c r="FI20" s="215"/>
      <c r="FJ20" s="554"/>
      <c r="FK20" s="97"/>
      <c r="FL20" s="198">
        <v>17.581377744133231</v>
      </c>
      <c r="FM20" s="310">
        <f>EW20/1000</f>
        <v>4.9546666666666669E-2</v>
      </c>
      <c r="FO20" s="198">
        <v>17.581377744133231</v>
      </c>
      <c r="FP20" s="310">
        <v>4.9546666666666669E-2</v>
      </c>
      <c r="FQ20" s="343">
        <f>DT20/EW20</f>
        <v>5.3686759956942947</v>
      </c>
      <c r="FR20" s="1680" t="s">
        <v>1335</v>
      </c>
      <c r="FS20" s="1680" t="s">
        <v>386</v>
      </c>
      <c r="FT20" s="1680" t="s">
        <v>1336</v>
      </c>
      <c r="FU20" s="1312">
        <v>0</v>
      </c>
      <c r="FV20" s="1312">
        <v>0</v>
      </c>
      <c r="FW20" s="1125">
        <v>1</v>
      </c>
      <c r="FX20" s="1316" t="s">
        <v>1302</v>
      </c>
      <c r="FY20" s="1130">
        <v>0</v>
      </c>
      <c r="FZ20" s="1130">
        <v>0</v>
      </c>
      <c r="GA20" s="1130">
        <v>0</v>
      </c>
      <c r="GB20" s="1130">
        <v>1</v>
      </c>
      <c r="GC20" s="1687" t="s">
        <v>1337</v>
      </c>
      <c r="GD20" s="1687" t="s">
        <v>1338</v>
      </c>
      <c r="GE20" s="1316" t="s">
        <v>1339</v>
      </c>
      <c r="GF20" s="555"/>
      <c r="GG20" s="699"/>
      <c r="GI20" s="216">
        <v>2.0963015748665601</v>
      </c>
      <c r="GK20" s="565"/>
      <c r="GL20" s="565"/>
      <c r="GM20" s="565"/>
      <c r="GN20" s="565"/>
      <c r="GO20" s="565"/>
      <c r="GP20" s="565"/>
      <c r="GQ20" s="565"/>
      <c r="GR20" s="565"/>
      <c r="GS20" s="565"/>
      <c r="GT20" s="565"/>
      <c r="GU20" s="565"/>
      <c r="GV20" s="565"/>
      <c r="GW20" s="565"/>
      <c r="GX20" s="565"/>
      <c r="GY20" s="565"/>
      <c r="GZ20" s="565"/>
      <c r="HA20" s="565"/>
      <c r="HB20" s="565"/>
      <c r="HC20" s="565"/>
      <c r="HD20" s="565"/>
      <c r="HE20" s="565"/>
      <c r="HF20" s="565"/>
      <c r="HG20" s="565"/>
      <c r="HH20" s="565"/>
      <c r="HI20" s="565"/>
      <c r="HJ20" s="565"/>
      <c r="HK20" s="565"/>
      <c r="HL20" s="565"/>
      <c r="HM20" s="565"/>
      <c r="HN20" s="565"/>
      <c r="HO20" s="565"/>
      <c r="HP20" s="565"/>
      <c r="HQ20" s="565"/>
      <c r="HR20" s="565"/>
      <c r="HS20" s="565"/>
      <c r="HT20" s="565"/>
      <c r="HU20" s="565"/>
      <c r="HV20" s="565"/>
      <c r="HW20" s="565"/>
      <c r="HX20" s="565"/>
      <c r="HY20" s="565"/>
      <c r="HZ20" s="565"/>
      <c r="IA20" s="565"/>
      <c r="IB20" s="565"/>
      <c r="IC20" s="565"/>
      <c r="ID20" s="565"/>
      <c r="IE20" s="565"/>
      <c r="IF20" s="86">
        <f t="shared" si="23"/>
        <v>5</v>
      </c>
    </row>
    <row r="21" spans="1:247" ht="14.45" customHeight="1">
      <c r="A21" s="503">
        <v>80</v>
      </c>
      <c r="B21" s="503">
        <f>COUNTIFS($D$4:D21,D21,$F$4:F21,F21)</f>
        <v>1</v>
      </c>
      <c r="C21" s="806">
        <v>6154</v>
      </c>
      <c r="D21" s="812" t="s">
        <v>499</v>
      </c>
      <c r="E21" s="88" t="s">
        <v>500</v>
      </c>
      <c r="F21" s="91">
        <v>6054091384</v>
      </c>
      <c r="G21" s="88">
        <v>57</v>
      </c>
      <c r="H21" s="161" t="s">
        <v>498</v>
      </c>
      <c r="I21" s="199" t="s">
        <v>501</v>
      </c>
      <c r="J21" s="200" t="s">
        <v>427</v>
      </c>
      <c r="K21" s="122" t="s">
        <v>385</v>
      </c>
      <c r="L21" s="88">
        <v>9</v>
      </c>
      <c r="M21" s="88">
        <v>2</v>
      </c>
      <c r="N21" s="268"/>
      <c r="O21" s="268"/>
      <c r="P21" s="201" t="s">
        <v>496</v>
      </c>
      <c r="Q21" s="201"/>
      <c r="R21" s="201" t="s">
        <v>475</v>
      </c>
      <c r="S21" s="222" t="s">
        <v>428</v>
      </c>
      <c r="T21" s="222" t="s">
        <v>492</v>
      </c>
      <c r="U21" s="230" t="s">
        <v>429</v>
      </c>
      <c r="V21" s="222" t="s">
        <v>428</v>
      </c>
      <c r="W21" s="223" t="s">
        <v>430</v>
      </c>
      <c r="X21" s="222" t="s">
        <v>462</v>
      </c>
      <c r="Y21" s="222" t="s">
        <v>464</v>
      </c>
      <c r="Z21" s="531"/>
      <c r="AA21" s="503"/>
      <c r="AB21" s="224">
        <v>247</v>
      </c>
      <c r="AC21" s="407"/>
      <c r="AD21" s="407"/>
      <c r="AE21" s="407"/>
      <c r="AF21" s="407"/>
      <c r="AG21" s="531" t="s">
        <v>433</v>
      </c>
      <c r="AH21" s="555"/>
      <c r="AI21" s="503">
        <v>20.3</v>
      </c>
      <c r="AJ21" s="503">
        <v>91.4</v>
      </c>
      <c r="AK21" s="567">
        <v>18.554200000000002</v>
      </c>
      <c r="AL21" s="503">
        <v>11619</v>
      </c>
      <c r="AM21" s="569">
        <v>7.7460000000000004</v>
      </c>
      <c r="AN21" s="503">
        <v>6</v>
      </c>
      <c r="AO21" s="574">
        <v>85.3</v>
      </c>
      <c r="AP21" s="575">
        <v>10.6</v>
      </c>
      <c r="AQ21" s="577">
        <v>2.6</v>
      </c>
      <c r="AR21" s="1100">
        <f t="shared" si="10"/>
        <v>98.499999999999986</v>
      </c>
      <c r="AS21" s="1101">
        <f t="shared" si="11"/>
        <v>8.0471698113207548</v>
      </c>
      <c r="AT21" s="750">
        <f t="shared" si="12"/>
        <v>20.922641509433962</v>
      </c>
      <c r="AU21" s="1102">
        <f t="shared" si="13"/>
        <v>6.4621212121212119</v>
      </c>
      <c r="AV21" s="579">
        <v>76.834999999999994</v>
      </c>
      <c r="AW21" s="579">
        <f t="shared" si="20"/>
        <v>90.076201641266124</v>
      </c>
      <c r="AX21" s="580">
        <v>4.2</v>
      </c>
      <c r="AY21" s="579">
        <f>AX21*100/AO21</f>
        <v>4.9237983587338805</v>
      </c>
      <c r="AZ21" s="503">
        <v>39.200000000000003</v>
      </c>
      <c r="BA21" s="585" t="s">
        <v>387</v>
      </c>
      <c r="BB21" s="112">
        <v>0.5</v>
      </c>
      <c r="BC21" s="592">
        <v>1.2400000000000007</v>
      </c>
      <c r="BD21" s="592"/>
      <c r="BE21" s="503"/>
      <c r="BF21" s="503"/>
      <c r="BG21" s="503"/>
      <c r="BH21" s="503"/>
      <c r="BI21" s="112">
        <v>1.93</v>
      </c>
      <c r="BJ21" s="503">
        <v>29.3</v>
      </c>
      <c r="BK21" s="503">
        <v>50.7</v>
      </c>
      <c r="BL21" s="599">
        <v>0.57790927021696248</v>
      </c>
      <c r="BM21" s="600">
        <v>3.8</v>
      </c>
      <c r="BN21" s="614">
        <f t="shared" si="24"/>
        <v>4.4548651817116065</v>
      </c>
      <c r="BO21" s="503">
        <v>0.3</v>
      </c>
      <c r="BP21" s="503">
        <v>29.3</v>
      </c>
      <c r="BQ21" s="112">
        <v>76.400000000000006</v>
      </c>
      <c r="BR21" s="606">
        <v>2.6075085324232083</v>
      </c>
      <c r="BS21" s="614">
        <f t="shared" si="21"/>
        <v>25.9</v>
      </c>
      <c r="BT21" s="608">
        <v>78.099999999999994</v>
      </c>
      <c r="BU21" s="608" t="s">
        <v>387</v>
      </c>
      <c r="BV21" s="608">
        <f>100-BT21</f>
        <v>21.900000000000006</v>
      </c>
      <c r="BW21" s="614">
        <f>BY21+CA21+CC21</f>
        <v>10.282</v>
      </c>
      <c r="BX21" s="608">
        <v>14.9</v>
      </c>
      <c r="BY21" s="566">
        <f>BX21*AP21/100</f>
        <v>1.5793999999999999</v>
      </c>
      <c r="BZ21" s="608">
        <v>11</v>
      </c>
      <c r="CA21" s="566">
        <f>BZ21*AP21/100</f>
        <v>1.1659999999999999</v>
      </c>
      <c r="CB21" s="608">
        <v>71.099999999999994</v>
      </c>
      <c r="CC21" s="566">
        <f>CB21*AP21/100</f>
        <v>7.5366</v>
      </c>
      <c r="CD21" s="608"/>
      <c r="CE21" s="503">
        <v>99.4</v>
      </c>
      <c r="CF21" s="565"/>
      <c r="CG21" s="503">
        <v>93.2</v>
      </c>
      <c r="CH21" s="503"/>
      <c r="CI21" s="503">
        <v>16.899999999999999</v>
      </c>
      <c r="CJ21" s="503">
        <v>39.9</v>
      </c>
      <c r="CK21" s="503"/>
      <c r="CL21" s="579">
        <f t="shared" si="22"/>
        <v>1.3545454545454545</v>
      </c>
      <c r="CM21" s="503"/>
      <c r="CN21" s="503"/>
      <c r="CP21" s="510"/>
      <c r="CQ21" s="510"/>
      <c r="CR21" s="510"/>
      <c r="CS21" s="510"/>
      <c r="CT21" s="510"/>
      <c r="CU21" s="510"/>
      <c r="CV21" s="510"/>
      <c r="CX21" s="503"/>
      <c r="CY21" s="505" t="s">
        <v>392</v>
      </c>
      <c r="CZ21" s="505">
        <v>2</v>
      </c>
      <c r="DA21" s="625" t="s">
        <v>213</v>
      </c>
      <c r="DB21" s="549" t="s">
        <v>213</v>
      </c>
      <c r="DC21" s="531"/>
      <c r="DD21" s="531"/>
      <c r="DE21" s="206">
        <v>249.77548125000001</v>
      </c>
      <c r="DF21" s="206">
        <v>43.638468749999994</v>
      </c>
      <c r="DG21" s="206">
        <v>0</v>
      </c>
      <c r="DH21" s="207">
        <v>4.5446401600000002</v>
      </c>
      <c r="DI21" s="141" t="s">
        <v>393</v>
      </c>
      <c r="DJ21" s="849" t="s">
        <v>433</v>
      </c>
      <c r="DK21" s="218">
        <v>2</v>
      </c>
      <c r="DL21" s="118" t="s">
        <v>1185</v>
      </c>
      <c r="DM21" s="325" t="s">
        <v>1340</v>
      </c>
      <c r="DN21" s="118">
        <v>0</v>
      </c>
      <c r="DO21" s="118">
        <v>0</v>
      </c>
      <c r="DP21" s="118" t="s">
        <v>386</v>
      </c>
      <c r="DQ21" s="118" t="s">
        <v>386</v>
      </c>
      <c r="DR21" s="149" t="s">
        <v>386</v>
      </c>
      <c r="DS21" s="88" t="s">
        <v>386</v>
      </c>
      <c r="DT21" s="88">
        <v>247</v>
      </c>
      <c r="DU21" s="88">
        <v>8.1</v>
      </c>
      <c r="DV21" s="88">
        <v>91.9</v>
      </c>
      <c r="DW21" s="88" t="s">
        <v>386</v>
      </c>
      <c r="DX21" s="88" t="s">
        <v>386</v>
      </c>
      <c r="DY21" s="88" t="s">
        <v>386</v>
      </c>
      <c r="DZ21" s="88" t="s">
        <v>386</v>
      </c>
      <c r="EA21" s="88">
        <v>0</v>
      </c>
      <c r="EB21" s="503"/>
      <c r="EC21" s="219">
        <v>2</v>
      </c>
      <c r="ED21" s="269" t="s">
        <v>486</v>
      </c>
      <c r="EE21" s="219">
        <v>9</v>
      </c>
      <c r="EF21" s="862" t="s">
        <v>386</v>
      </c>
      <c r="EG21" s="118">
        <v>2</v>
      </c>
      <c r="EH21" s="862">
        <v>165</v>
      </c>
      <c r="EI21" s="862">
        <v>74</v>
      </c>
      <c r="EJ21" s="862">
        <f t="shared" si="18"/>
        <v>27.180899908172634</v>
      </c>
      <c r="EK21" s="118">
        <v>0</v>
      </c>
      <c r="EL21" s="148" t="s">
        <v>386</v>
      </c>
      <c r="EM21" s="155">
        <v>3</v>
      </c>
      <c r="EN21" s="118">
        <v>3</v>
      </c>
      <c r="EO21" s="862">
        <v>0</v>
      </c>
      <c r="EP21" s="120"/>
      <c r="EQ21" s="236">
        <v>6154</v>
      </c>
      <c r="ER21" s="503"/>
      <c r="ES21" s="503"/>
      <c r="ET21" s="503"/>
      <c r="EU21" s="503"/>
      <c r="EV21" s="503"/>
      <c r="EW21" s="262"/>
      <c r="EX21" s="651"/>
      <c r="EY21" s="503"/>
      <c r="EZ21" s="503"/>
      <c r="FA21" s="503"/>
      <c r="FB21" s="503"/>
      <c r="FC21" s="651"/>
      <c r="FD21" s="651"/>
      <c r="FE21" s="651"/>
      <c r="FF21" s="263"/>
      <c r="FG21" s="673"/>
      <c r="FH21" s="214" t="e">
        <v>#DIV/0!</v>
      </c>
      <c r="FI21" s="229">
        <v>247</v>
      </c>
      <c r="FJ21" s="282" t="s">
        <v>433</v>
      </c>
      <c r="FK21" s="555"/>
      <c r="FL21" s="503">
        <v>20.3</v>
      </c>
      <c r="FM21" s="694"/>
      <c r="FN21" s="555"/>
      <c r="FO21" s="692">
        <v>20.3</v>
      </c>
      <c r="FP21" s="695">
        <f>DT21/1000</f>
        <v>0.247</v>
      </c>
      <c r="FQ21" s="555"/>
      <c r="FR21" s="1316" t="s">
        <v>386</v>
      </c>
      <c r="FS21" s="1316" t="s">
        <v>1341</v>
      </c>
      <c r="FT21" s="1316" t="s">
        <v>1342</v>
      </c>
      <c r="FU21" s="1312">
        <v>0</v>
      </c>
      <c r="FV21" s="1312">
        <v>0</v>
      </c>
      <c r="FW21" s="1125">
        <v>0</v>
      </c>
      <c r="FX21" s="1316" t="s">
        <v>1302</v>
      </c>
      <c r="FY21" s="1130">
        <v>0</v>
      </c>
      <c r="FZ21" s="1130">
        <v>0</v>
      </c>
      <c r="GA21" s="1130">
        <v>0</v>
      </c>
      <c r="GB21" s="1130">
        <v>1</v>
      </c>
      <c r="GC21" s="1687" t="s">
        <v>1344</v>
      </c>
      <c r="GD21" s="1687" t="s">
        <v>1343</v>
      </c>
      <c r="GE21" s="1316" t="s">
        <v>1345</v>
      </c>
      <c r="GF21" s="555"/>
      <c r="GG21" s="699"/>
      <c r="GI21" s="216">
        <v>4.1711183413279972E-2</v>
      </c>
      <c r="GK21" s="565"/>
      <c r="GL21" s="565"/>
      <c r="GM21" s="565"/>
      <c r="GN21" s="565"/>
      <c r="GO21" s="565"/>
      <c r="GP21" s="565"/>
      <c r="GQ21" s="565"/>
      <c r="GR21" s="565"/>
      <c r="GS21" s="565"/>
      <c r="GT21" s="565"/>
      <c r="GU21" s="565"/>
      <c r="GV21" s="565"/>
      <c r="GW21" s="565"/>
      <c r="GX21" s="565"/>
      <c r="GY21" s="565"/>
      <c r="GZ21" s="565"/>
      <c r="HA21" s="565"/>
      <c r="HB21" s="565"/>
      <c r="HC21" s="565"/>
      <c r="HD21" s="565"/>
      <c r="HE21" s="565"/>
      <c r="HF21" s="565"/>
      <c r="HG21" s="565"/>
      <c r="HH21" s="565"/>
      <c r="HI21" s="565"/>
      <c r="HJ21" s="565"/>
      <c r="HK21" s="565"/>
      <c r="HL21" s="565"/>
      <c r="HM21" s="565"/>
      <c r="HN21" s="565"/>
      <c r="HO21" s="565"/>
      <c r="HP21" s="565"/>
      <c r="HQ21" s="565"/>
      <c r="HR21" s="565"/>
      <c r="HS21" s="565"/>
      <c r="HT21" s="565"/>
      <c r="HU21" s="565"/>
      <c r="HV21" s="565"/>
      <c r="HW21" s="565"/>
      <c r="HX21" s="565"/>
      <c r="HY21" s="565"/>
      <c r="HZ21" s="565"/>
      <c r="IA21" s="565"/>
      <c r="IB21" s="565"/>
      <c r="IC21" s="565"/>
      <c r="ID21" s="565"/>
      <c r="IE21" s="565"/>
      <c r="IF21" s="503">
        <f t="shared" si="23"/>
        <v>6</v>
      </c>
      <c r="IG21" s="555"/>
      <c r="IH21" s="555"/>
      <c r="II21" s="555"/>
      <c r="IJ21" s="555"/>
      <c r="IK21" s="555"/>
      <c r="IL21" s="555"/>
      <c r="IM21" s="555"/>
    </row>
    <row r="22" spans="1:247" ht="14.45" customHeight="1">
      <c r="A22" s="503">
        <v>198</v>
      </c>
      <c r="B22" s="503">
        <f>COUNTIFS($D$4:D22,D22,$F$4:F22,F22)</f>
        <v>1</v>
      </c>
      <c r="C22" s="805">
        <v>11042</v>
      </c>
      <c r="D22" s="812" t="s">
        <v>925</v>
      </c>
      <c r="E22" s="91" t="s">
        <v>481</v>
      </c>
      <c r="F22" s="91">
        <v>6359070212</v>
      </c>
      <c r="G22" s="88">
        <f>LEFT(H22,4)-CONCATENATE(19,LEFT(F22,2))</f>
        <v>56</v>
      </c>
      <c r="H22" s="161" t="s">
        <v>977</v>
      </c>
      <c r="I22" s="405" t="s">
        <v>926</v>
      </c>
      <c r="J22" s="200" t="s">
        <v>427</v>
      </c>
      <c r="K22" s="91" t="s">
        <v>385</v>
      </c>
      <c r="L22" s="88">
        <v>27</v>
      </c>
      <c r="M22" s="91" t="s">
        <v>513</v>
      </c>
      <c r="N22" s="91" t="s">
        <v>386</v>
      </c>
      <c r="O22" s="88"/>
      <c r="P22" s="88" t="s">
        <v>976</v>
      </c>
      <c r="Q22" s="201"/>
      <c r="R22" s="201"/>
      <c r="S22" s="234"/>
      <c r="T22" s="234"/>
      <c r="U22" s="234"/>
      <c r="V22" s="471" t="s">
        <v>970</v>
      </c>
      <c r="W22" s="471"/>
      <c r="X22" s="234"/>
      <c r="Y22" s="222"/>
      <c r="Z22" s="531"/>
      <c r="AA22" s="503" t="s">
        <v>940</v>
      </c>
      <c r="AB22" s="88"/>
      <c r="AC22" s="722">
        <v>208.9</v>
      </c>
      <c r="AD22" s="722">
        <v>5600</v>
      </c>
      <c r="AE22" s="499"/>
      <c r="AF22" s="499"/>
      <c r="AG22" s="565" t="s">
        <v>433</v>
      </c>
      <c r="AH22" s="568">
        <v>600</v>
      </c>
      <c r="AI22" s="565" t="s">
        <v>971</v>
      </c>
      <c r="AJ22" s="503"/>
      <c r="AK22" s="568"/>
      <c r="AL22" s="503"/>
      <c r="AM22" s="503"/>
      <c r="AN22" s="503"/>
      <c r="AO22" s="574">
        <v>28</v>
      </c>
      <c r="AP22" s="575">
        <v>65.900000000000006</v>
      </c>
      <c r="AQ22" s="577">
        <v>5.6</v>
      </c>
      <c r="AR22" s="1100">
        <f t="shared" si="10"/>
        <v>99.5</v>
      </c>
      <c r="AS22" s="1101">
        <f t="shared" si="11"/>
        <v>0.42488619119878601</v>
      </c>
      <c r="AT22" s="750">
        <f t="shared" si="12"/>
        <v>2.3793626707132014</v>
      </c>
      <c r="AU22" s="1102">
        <f t="shared" si="13"/>
        <v>0.39160839160839161</v>
      </c>
      <c r="AV22" s="579">
        <v>25.564</v>
      </c>
      <c r="AW22" s="579">
        <f t="shared" si="20"/>
        <v>91.3</v>
      </c>
      <c r="AX22" s="580">
        <v>1.036</v>
      </c>
      <c r="AY22" s="579">
        <v>3.7</v>
      </c>
      <c r="AZ22" s="503" t="s">
        <v>387</v>
      </c>
      <c r="BA22" s="585">
        <v>46.2</v>
      </c>
      <c r="BB22" s="112" t="s">
        <v>387</v>
      </c>
      <c r="BC22" s="549">
        <v>0</v>
      </c>
      <c r="BD22" s="549"/>
      <c r="BE22" s="503"/>
      <c r="BF22" s="503"/>
      <c r="BG22" s="503"/>
      <c r="BH22" s="503"/>
      <c r="BJ22" s="503">
        <v>48.7</v>
      </c>
      <c r="BK22" s="503">
        <v>51.3</v>
      </c>
      <c r="BL22" s="599">
        <f>BJ22/BK22</f>
        <v>0.94931773879142312</v>
      </c>
      <c r="BM22" s="600">
        <v>0.5</v>
      </c>
      <c r="BN22" s="614">
        <f t="shared" si="24"/>
        <v>1.7857142857142858</v>
      </c>
      <c r="BO22" s="503" t="s">
        <v>387</v>
      </c>
      <c r="BP22" s="503">
        <v>39.4</v>
      </c>
      <c r="BQ22" s="112">
        <v>30</v>
      </c>
      <c r="BR22" s="607"/>
      <c r="BS22" s="614">
        <f t="shared" si="21"/>
        <v>41.3</v>
      </c>
      <c r="BT22" s="549">
        <v>91.2</v>
      </c>
      <c r="BU22" s="549">
        <v>9862</v>
      </c>
      <c r="BV22" s="614">
        <f>100-BT22</f>
        <v>8.7999999999999972</v>
      </c>
      <c r="BW22" s="614">
        <f>BY22+CA22+CC22</f>
        <v>65.109200000000016</v>
      </c>
      <c r="BX22" s="549">
        <v>20.100000000000001</v>
      </c>
      <c r="BY22" s="566">
        <f>BX22*AP22/100</f>
        <v>13.245900000000001</v>
      </c>
      <c r="BZ22" s="549">
        <v>21.2</v>
      </c>
      <c r="CA22" s="566">
        <f>BZ22*AP22/100</f>
        <v>13.970800000000002</v>
      </c>
      <c r="CB22" s="549">
        <v>57.5</v>
      </c>
      <c r="CC22" s="566">
        <f>CB22*AP22/100</f>
        <v>37.892500000000005</v>
      </c>
      <c r="CD22" s="549">
        <v>0.9</v>
      </c>
      <c r="CE22" s="503"/>
      <c r="CF22" s="503"/>
      <c r="CG22" s="503"/>
      <c r="CH22" s="503"/>
      <c r="CI22" s="503"/>
      <c r="CJ22" s="503"/>
      <c r="CK22" s="503"/>
      <c r="CL22" s="579">
        <f t="shared" si="22"/>
        <v>0.94811320754716988</v>
      </c>
      <c r="CM22" s="503"/>
      <c r="CN22" s="503"/>
      <c r="CP22" s="510"/>
      <c r="CQ22" s="510"/>
      <c r="CR22" s="510"/>
      <c r="CS22" s="510"/>
      <c r="CT22" s="510"/>
      <c r="CU22" s="510"/>
      <c r="CV22" s="620"/>
      <c r="CX22" s="503"/>
      <c r="CY22" s="503"/>
      <c r="CZ22" s="623">
        <v>3</v>
      </c>
      <c r="DA22" s="625" t="s">
        <v>212</v>
      </c>
      <c r="DB22" s="783" t="s">
        <v>212</v>
      </c>
      <c r="DC22" s="1111"/>
      <c r="DD22" s="794" t="s">
        <v>863</v>
      </c>
      <c r="DE22" s="88"/>
      <c r="DF22" s="88"/>
      <c r="DG22" s="88"/>
      <c r="DH22" s="252"/>
      <c r="DI22" s="88" t="s">
        <v>393</v>
      </c>
      <c r="DJ22" s="851" t="s">
        <v>433</v>
      </c>
      <c r="DK22" s="117">
        <v>2</v>
      </c>
      <c r="DL22" s="325" t="s">
        <v>1185</v>
      </c>
      <c r="DM22" s="117" t="s">
        <v>978</v>
      </c>
      <c r="DN22" s="117"/>
      <c r="DO22" s="117"/>
      <c r="DP22" s="117"/>
      <c r="DQ22" s="117"/>
      <c r="DR22" s="149" t="s">
        <v>386</v>
      </c>
      <c r="DS22" s="88" t="s">
        <v>386</v>
      </c>
      <c r="DT22" s="88" t="s">
        <v>386</v>
      </c>
      <c r="DU22" s="88" t="s">
        <v>386</v>
      </c>
      <c r="DV22" s="88" t="s">
        <v>386</v>
      </c>
      <c r="DW22" s="88" t="s">
        <v>386</v>
      </c>
      <c r="DX22" s="88" t="s">
        <v>386</v>
      </c>
      <c r="DY22" s="88" t="s">
        <v>386</v>
      </c>
      <c r="DZ22" s="88" t="s">
        <v>386</v>
      </c>
      <c r="EA22" s="88" t="s">
        <v>386</v>
      </c>
      <c r="EB22" s="503"/>
      <c r="EC22" s="143"/>
      <c r="ED22" s="143"/>
      <c r="EE22" s="143"/>
      <c r="EF22" s="117">
        <v>40</v>
      </c>
      <c r="EG22" s="117">
        <v>3</v>
      </c>
      <c r="EH22" s="325" t="s">
        <v>386</v>
      </c>
      <c r="EI22" s="325" t="s">
        <v>386</v>
      </c>
      <c r="EJ22" s="325" t="s">
        <v>386</v>
      </c>
      <c r="EK22" s="117">
        <v>2</v>
      </c>
      <c r="EL22" s="117"/>
      <c r="EM22" s="117">
        <v>2</v>
      </c>
      <c r="EN22" s="117">
        <v>1</v>
      </c>
      <c r="EO22" s="325">
        <v>0</v>
      </c>
      <c r="EP22" s="143"/>
      <c r="EQ22" s="208">
        <v>11042</v>
      </c>
      <c r="ER22" s="735">
        <v>75</v>
      </c>
      <c r="ES22" s="735">
        <v>6306</v>
      </c>
      <c r="ET22" s="735">
        <v>4000</v>
      </c>
      <c r="EU22" s="735">
        <v>38220</v>
      </c>
      <c r="EV22" s="735">
        <v>1437</v>
      </c>
      <c r="EW22" s="740">
        <f>EV22/ET22*EU22/ER22</f>
        <v>183.07380000000001</v>
      </c>
      <c r="EX22" s="646">
        <f>L22*EW22</f>
        <v>4942.9926000000005</v>
      </c>
      <c r="EY22" s="555"/>
      <c r="EZ22" s="555"/>
      <c r="FA22" s="555"/>
      <c r="FB22" s="555"/>
      <c r="FC22" s="655"/>
      <c r="FD22" s="655"/>
      <c r="FE22" s="655"/>
      <c r="FF22" s="248"/>
      <c r="FG22" s="672"/>
      <c r="FH22" s="228"/>
      <c r="FI22" s="215"/>
      <c r="FJ22" s="286"/>
      <c r="FK22" s="555"/>
      <c r="FL22" s="503"/>
      <c r="FM22" s="693">
        <f>AC22/1000</f>
        <v>0.2089</v>
      </c>
      <c r="FN22" s="555"/>
      <c r="FO22" s="750">
        <f>EV22*100/ES22</f>
        <v>22.787821122740247</v>
      </c>
      <c r="FP22" s="803">
        <f>EW22/1000</f>
        <v>0.18307380000000001</v>
      </c>
      <c r="FQ22" s="696"/>
      <c r="FR22" s="1680" t="s">
        <v>386</v>
      </c>
      <c r="FS22" s="1680" t="s">
        <v>1346</v>
      </c>
      <c r="FT22" s="1680" t="s">
        <v>1347</v>
      </c>
      <c r="FU22" s="1119">
        <v>0</v>
      </c>
      <c r="FV22" s="325">
        <v>0</v>
      </c>
      <c r="FW22" s="1119">
        <v>0</v>
      </c>
      <c r="FX22" s="1120" t="s">
        <v>979</v>
      </c>
      <c r="FY22" s="1120">
        <v>0</v>
      </c>
      <c r="FZ22" s="1120">
        <v>0</v>
      </c>
      <c r="GA22" s="1120">
        <v>0</v>
      </c>
      <c r="GB22" s="1120">
        <v>1</v>
      </c>
      <c r="GC22" s="1127" t="s">
        <v>1348</v>
      </c>
      <c r="GD22" s="1120" t="s">
        <v>1349</v>
      </c>
      <c r="GE22" s="1120" t="s">
        <v>1350</v>
      </c>
      <c r="GF22" s="760">
        <v>11042</v>
      </c>
      <c r="GG22" s="761" t="s">
        <v>775</v>
      </c>
      <c r="GH22" s="117"/>
      <c r="GI22" s="216">
        <v>0.72954792904999999</v>
      </c>
      <c r="GJ22" s="117"/>
      <c r="GK22" s="549"/>
      <c r="GL22" s="549"/>
      <c r="GM22" s="549"/>
      <c r="GN22" s="549"/>
      <c r="GO22" s="549"/>
      <c r="GP22" s="549"/>
      <c r="GQ22" s="549"/>
      <c r="GR22" s="549"/>
      <c r="GS22" s="549"/>
      <c r="GT22" s="549"/>
      <c r="GU22" s="549"/>
      <c r="GV22" s="549"/>
      <c r="GW22" s="549"/>
      <c r="GX22" s="549"/>
      <c r="GY22" s="549"/>
      <c r="GZ22" s="704"/>
      <c r="HA22" s="549"/>
      <c r="HB22" s="549"/>
      <c r="HC22" s="549"/>
      <c r="HD22" s="549"/>
      <c r="HE22" s="549"/>
      <c r="HF22" s="549"/>
      <c r="HG22" s="549"/>
      <c r="HH22" s="549"/>
      <c r="HI22" s="549"/>
      <c r="HJ22" s="549"/>
      <c r="HK22" s="549"/>
      <c r="HL22" s="549"/>
      <c r="HM22" s="549"/>
      <c r="HN22" s="549"/>
      <c r="HO22" s="549"/>
      <c r="HP22" s="549"/>
      <c r="HQ22" s="549"/>
      <c r="HR22" s="549"/>
      <c r="HS22" s="549"/>
      <c r="HT22" s="549"/>
      <c r="HU22" s="549"/>
      <c r="HV22" s="549"/>
      <c r="HW22" s="549"/>
      <c r="HX22" s="549"/>
      <c r="HY22" s="549"/>
      <c r="HZ22" s="549"/>
      <c r="IA22" s="549"/>
      <c r="IB22" s="549"/>
      <c r="IC22" s="549"/>
      <c r="ID22" s="549"/>
      <c r="IE22" s="549"/>
      <c r="IF22" s="503">
        <f t="shared" si="23"/>
        <v>5</v>
      </c>
      <c r="IG22" s="555"/>
      <c r="IH22" s="555"/>
      <c r="II22" s="555"/>
      <c r="IJ22" s="555"/>
      <c r="IK22" s="555"/>
      <c r="IL22" s="555"/>
      <c r="IM22" s="555"/>
    </row>
    <row r="23" spans="1:247" ht="14.45" customHeight="1">
      <c r="A23" s="503">
        <v>176</v>
      </c>
      <c r="B23" s="503">
        <f>COUNTIFS($D$4:D23,D23,$F$4:F23,F23)</f>
        <v>1</v>
      </c>
      <c r="C23" s="811">
        <v>10808</v>
      </c>
      <c r="D23" s="812" t="s">
        <v>962</v>
      </c>
      <c r="E23" s="153" t="s">
        <v>417</v>
      </c>
      <c r="F23" s="153">
        <v>5801291914</v>
      </c>
      <c r="G23" s="88">
        <v>61</v>
      </c>
      <c r="H23" s="212" t="s">
        <v>963</v>
      </c>
      <c r="I23" s="461" t="s">
        <v>407</v>
      </c>
      <c r="J23" s="129" t="s">
        <v>427</v>
      </c>
      <c r="K23" s="153" t="s">
        <v>385</v>
      </c>
      <c r="L23" s="127">
        <v>10</v>
      </c>
      <c r="M23" s="153" t="s">
        <v>611</v>
      </c>
      <c r="N23" s="153" t="s">
        <v>386</v>
      </c>
      <c r="O23" s="127"/>
      <c r="P23" s="127" t="s">
        <v>959</v>
      </c>
      <c r="Q23" s="131" t="s">
        <v>416</v>
      </c>
      <c r="R23" s="131"/>
      <c r="S23" s="134"/>
      <c r="T23" s="134"/>
      <c r="U23" s="134"/>
      <c r="V23" s="521" t="s">
        <v>952</v>
      </c>
      <c r="W23" s="711"/>
      <c r="X23" s="134"/>
      <c r="Y23" s="135"/>
      <c r="Z23" s="461" t="s">
        <v>428</v>
      </c>
      <c r="AA23" s="127" t="s">
        <v>951</v>
      </c>
      <c r="AB23" s="88"/>
      <c r="AC23" s="830">
        <v>23186</v>
      </c>
      <c r="AD23" s="564">
        <v>231000</v>
      </c>
      <c r="AE23" s="127"/>
      <c r="AF23" s="127"/>
      <c r="AG23" s="503" t="s">
        <v>433</v>
      </c>
      <c r="AH23" s="568">
        <v>10000</v>
      </c>
      <c r="AI23" s="503"/>
      <c r="AJ23" s="503"/>
      <c r="AK23" s="568"/>
      <c r="AL23" s="503"/>
      <c r="AM23" s="503"/>
      <c r="AN23" s="503"/>
      <c r="AO23" s="574">
        <v>6.6</v>
      </c>
      <c r="AP23" s="575">
        <v>2.9</v>
      </c>
      <c r="AQ23" s="577">
        <v>90.3</v>
      </c>
      <c r="AR23" s="1100">
        <f t="shared" si="10"/>
        <v>99.8</v>
      </c>
      <c r="AS23" s="1101">
        <f t="shared" si="11"/>
        <v>2.2758620689655173</v>
      </c>
      <c r="AT23" s="750">
        <f t="shared" si="12"/>
        <v>205.51034482758621</v>
      </c>
      <c r="AU23" s="1102">
        <f t="shared" si="13"/>
        <v>7.0815450643776812E-2</v>
      </c>
      <c r="AV23" s="579">
        <v>5.9003999999999994</v>
      </c>
      <c r="AW23" s="579">
        <f t="shared" si="20"/>
        <v>89.4</v>
      </c>
      <c r="AX23" s="580">
        <v>0.36959999999999993</v>
      </c>
      <c r="AY23" s="579">
        <v>5.6</v>
      </c>
      <c r="AZ23" s="503" t="s">
        <v>387</v>
      </c>
      <c r="BA23" s="585">
        <v>38.4</v>
      </c>
      <c r="BB23" s="112" t="s">
        <v>387</v>
      </c>
      <c r="BC23" s="623">
        <v>4.3</v>
      </c>
      <c r="BD23" s="549"/>
      <c r="BE23" s="503"/>
      <c r="BF23" s="503"/>
      <c r="BG23" s="503"/>
      <c r="BH23" s="503"/>
      <c r="BJ23" s="503">
        <v>82.9</v>
      </c>
      <c r="BK23" s="503">
        <v>17.100000000000001</v>
      </c>
      <c r="BL23" s="598">
        <f>BJ23/BK23</f>
        <v>4.8479532163742691</v>
      </c>
      <c r="BM23" s="600">
        <v>0.3</v>
      </c>
      <c r="BN23" s="614">
        <f t="shared" si="24"/>
        <v>4.5454545454545459</v>
      </c>
      <c r="BO23" s="503" t="s">
        <v>387</v>
      </c>
      <c r="BP23" s="503">
        <v>45</v>
      </c>
      <c r="BQ23" s="503">
        <v>14.3</v>
      </c>
      <c r="BR23" s="607"/>
      <c r="BS23" s="614">
        <f t="shared" si="21"/>
        <v>54.7</v>
      </c>
      <c r="BT23" s="549">
        <v>90.6</v>
      </c>
      <c r="BU23" s="549">
        <v>11854</v>
      </c>
      <c r="BV23" s="614">
        <f>100-BT23</f>
        <v>9.4000000000000057</v>
      </c>
      <c r="BW23" s="614">
        <f>BY23+CA23+CC23</f>
        <v>2.8767999999999994</v>
      </c>
      <c r="BX23" s="549">
        <v>28.5</v>
      </c>
      <c r="BY23" s="566">
        <f>BX23*AP23/100</f>
        <v>0.8264999999999999</v>
      </c>
      <c r="BZ23" s="549">
        <v>26.2</v>
      </c>
      <c r="CA23" s="566">
        <f>BZ23*AP23/100</f>
        <v>0.75979999999999992</v>
      </c>
      <c r="CB23" s="549">
        <v>44.5</v>
      </c>
      <c r="CC23" s="566">
        <f>CB23*AP23/100</f>
        <v>1.2904999999999998</v>
      </c>
      <c r="CD23" s="549">
        <v>0</v>
      </c>
      <c r="CE23" s="503"/>
      <c r="CF23" s="503"/>
      <c r="CG23" s="503"/>
      <c r="CH23" s="503"/>
      <c r="CI23" s="503"/>
      <c r="CJ23" s="503"/>
      <c r="CK23" s="503"/>
      <c r="CL23" s="579">
        <f t="shared" si="22"/>
        <v>1.0877862595419847</v>
      </c>
      <c r="CM23" s="503"/>
      <c r="CN23" s="503"/>
      <c r="CO23" s="510"/>
      <c r="CP23" s="510"/>
      <c r="CQ23" s="510"/>
      <c r="CR23" s="510"/>
      <c r="CS23" s="510"/>
      <c r="CT23" s="510"/>
      <c r="CU23" s="510"/>
      <c r="CV23" s="620"/>
      <c r="CW23" s="503"/>
      <c r="CX23" s="503"/>
      <c r="CY23" s="503"/>
      <c r="CZ23" s="623">
        <v>5</v>
      </c>
      <c r="DA23" s="625" t="s">
        <v>388</v>
      </c>
      <c r="DB23" s="503" t="s">
        <v>388</v>
      </c>
      <c r="DC23" s="1111"/>
      <c r="DD23" s="626" t="s">
        <v>838</v>
      </c>
      <c r="DE23" s="88"/>
      <c r="DF23" s="88"/>
      <c r="DG23" s="88"/>
      <c r="DH23" s="252"/>
      <c r="DI23" s="88" t="s">
        <v>390</v>
      </c>
      <c r="DJ23" s="851" t="s">
        <v>433</v>
      </c>
      <c r="DK23" s="117">
        <v>2</v>
      </c>
      <c r="DL23" s="325" t="s">
        <v>1185</v>
      </c>
      <c r="DM23" s="117" t="s">
        <v>407</v>
      </c>
      <c r="DN23" s="117"/>
      <c r="DO23" s="117"/>
      <c r="DP23" s="117"/>
      <c r="DQ23" s="117"/>
      <c r="DR23" s="149" t="s">
        <v>386</v>
      </c>
      <c r="DS23" s="88" t="s">
        <v>386</v>
      </c>
      <c r="DT23" s="88">
        <v>26596</v>
      </c>
      <c r="DU23" s="88">
        <v>88.6</v>
      </c>
      <c r="DV23" s="88">
        <v>11.4</v>
      </c>
      <c r="DW23" s="88" t="s">
        <v>386</v>
      </c>
      <c r="DX23" s="88" t="s">
        <v>386</v>
      </c>
      <c r="DY23" s="88" t="s">
        <v>386</v>
      </c>
      <c r="DZ23" s="88" t="s">
        <v>386</v>
      </c>
      <c r="EA23" s="88">
        <v>0</v>
      </c>
      <c r="EB23" s="503"/>
      <c r="EC23" s="143"/>
      <c r="ED23" s="143"/>
      <c r="EE23" s="143"/>
      <c r="EF23" s="117">
        <v>60</v>
      </c>
      <c r="EG23" s="117">
        <v>3</v>
      </c>
      <c r="EH23" s="117">
        <v>189</v>
      </c>
      <c r="EI23" s="117">
        <v>90</v>
      </c>
      <c r="EJ23" s="144">
        <f t="shared" si="18"/>
        <v>25.195263290501387</v>
      </c>
      <c r="EK23" s="117">
        <v>2</v>
      </c>
      <c r="EL23" s="117"/>
      <c r="EM23" s="117">
        <v>2</v>
      </c>
      <c r="EN23" s="117">
        <v>1</v>
      </c>
      <c r="EO23" s="325">
        <v>0</v>
      </c>
      <c r="EP23" s="143"/>
      <c r="EQ23" s="208">
        <v>10808</v>
      </c>
      <c r="ER23" s="735">
        <v>75</v>
      </c>
      <c r="ES23" s="735">
        <v>255898</v>
      </c>
      <c r="ET23" s="735">
        <v>3999</v>
      </c>
      <c r="EU23" s="735">
        <v>38220</v>
      </c>
      <c r="EV23" s="735">
        <v>202811</v>
      </c>
      <c r="EW23" s="740">
        <f>EV23/ET23*EU23/ER23</f>
        <v>25844.582545636411</v>
      </c>
      <c r="EX23" s="646">
        <f>L23*EW23</f>
        <v>258445.82545636411</v>
      </c>
      <c r="EY23" s="555"/>
      <c r="EZ23" s="555"/>
      <c r="FA23" s="555"/>
      <c r="FB23" s="555"/>
      <c r="FC23" s="655"/>
      <c r="FD23" s="655"/>
      <c r="FE23" s="655"/>
      <c r="FF23" s="248"/>
      <c r="FG23" s="672"/>
      <c r="FH23" s="228"/>
      <c r="FI23" s="215"/>
      <c r="FJ23" s="554"/>
      <c r="FK23" s="555"/>
      <c r="FL23" s="503"/>
      <c r="FM23" s="693">
        <f>AC23/1000</f>
        <v>23.186</v>
      </c>
      <c r="FN23" s="555"/>
      <c r="FO23" s="750">
        <f>EV23*100/ES23</f>
        <v>79.254624889604457</v>
      </c>
      <c r="FP23" s="803">
        <f>EW23/1000</f>
        <v>25.84458254563641</v>
      </c>
      <c r="FQ23" s="696">
        <f>DT23/EW23</f>
        <v>1.0290744666909104</v>
      </c>
      <c r="FR23" s="1680" t="s">
        <v>386</v>
      </c>
      <c r="FS23" s="1680" t="s">
        <v>386</v>
      </c>
      <c r="FT23" s="1680" t="s">
        <v>1351</v>
      </c>
      <c r="FU23" s="1119">
        <v>1</v>
      </c>
      <c r="FV23" s="325" t="s">
        <v>386</v>
      </c>
      <c r="FW23" s="1119">
        <v>1</v>
      </c>
      <c r="FX23" s="1127" t="s">
        <v>1302</v>
      </c>
      <c r="FY23" s="1120">
        <v>1</v>
      </c>
      <c r="FZ23" s="1120" t="s">
        <v>1352</v>
      </c>
      <c r="GA23" s="1120" t="s">
        <v>1153</v>
      </c>
      <c r="GB23" s="1120">
        <v>1</v>
      </c>
      <c r="GC23" s="1127" t="s">
        <v>1353</v>
      </c>
      <c r="GD23" s="1120" t="s">
        <v>807</v>
      </c>
      <c r="GE23" s="1120" t="s">
        <v>964</v>
      </c>
      <c r="GF23" s="760">
        <v>10808</v>
      </c>
      <c r="GG23" s="761" t="s">
        <v>954</v>
      </c>
      <c r="GH23" s="117" t="s">
        <v>666</v>
      </c>
      <c r="GI23" s="379">
        <v>9.296753188985992</v>
      </c>
      <c r="GJ23" s="119">
        <v>1.6096234169999983</v>
      </c>
      <c r="GK23" s="549" t="s">
        <v>387</v>
      </c>
      <c r="GL23" s="549" t="s">
        <v>387</v>
      </c>
      <c r="GM23" s="549" t="s">
        <v>387</v>
      </c>
      <c r="GN23" s="549" t="s">
        <v>387</v>
      </c>
      <c r="GO23" s="549" t="s">
        <v>387</v>
      </c>
      <c r="GP23" s="549" t="s">
        <v>387</v>
      </c>
      <c r="GQ23" s="762">
        <v>258445.82545636411</v>
      </c>
      <c r="GR23" s="763">
        <f>IE23*GQ23/100</f>
        <v>11552.528397899476</v>
      </c>
      <c r="GS23" s="549"/>
      <c r="GT23" s="549"/>
      <c r="GU23" s="549"/>
      <c r="GV23" s="549"/>
      <c r="GW23" s="549"/>
      <c r="GX23" s="549"/>
      <c r="GY23" s="549"/>
      <c r="GZ23" s="704">
        <v>12</v>
      </c>
      <c r="HA23" s="614"/>
      <c r="HB23" s="614"/>
      <c r="HC23" s="549"/>
      <c r="HD23" s="614">
        <v>87.9</v>
      </c>
      <c r="HE23" s="614">
        <v>85.8</v>
      </c>
      <c r="HF23" s="549">
        <v>3532</v>
      </c>
      <c r="HG23" s="549">
        <v>0.6</v>
      </c>
      <c r="HH23" s="549">
        <v>3005</v>
      </c>
      <c r="HI23" s="549">
        <v>81</v>
      </c>
      <c r="HJ23" s="549">
        <v>3384</v>
      </c>
      <c r="HK23" s="549">
        <v>0.46</v>
      </c>
      <c r="HL23" s="549">
        <v>16954</v>
      </c>
      <c r="HM23" s="549">
        <v>62.7</v>
      </c>
      <c r="HN23" s="549">
        <v>4425</v>
      </c>
      <c r="HO23" s="549">
        <v>86.7</v>
      </c>
      <c r="HP23" s="549">
        <v>8861</v>
      </c>
      <c r="HQ23" s="614">
        <v>5.78</v>
      </c>
      <c r="HR23" s="549">
        <v>2.5</v>
      </c>
      <c r="HS23" s="549"/>
      <c r="HT23" s="549"/>
      <c r="HU23" s="549"/>
      <c r="HV23" s="549"/>
      <c r="HW23" s="549"/>
      <c r="HX23" s="549"/>
      <c r="HY23" s="549"/>
      <c r="HZ23" s="549"/>
      <c r="IA23" s="549"/>
      <c r="IB23" s="549"/>
      <c r="IC23" s="549"/>
      <c r="ID23" s="549"/>
      <c r="IE23" s="549">
        <v>4.47</v>
      </c>
      <c r="IF23" s="503">
        <f t="shared" si="23"/>
        <v>5</v>
      </c>
      <c r="IG23" s="555"/>
      <c r="IH23" s="555"/>
      <c r="II23" s="555"/>
      <c r="IJ23" s="555"/>
      <c r="IK23" s="555"/>
      <c r="IL23" s="555"/>
      <c r="IM23" s="555"/>
    </row>
    <row r="24" spans="1:247" ht="14.45" customHeight="1">
      <c r="A24" s="503">
        <v>282</v>
      </c>
      <c r="B24" s="503">
        <f>COUNTIFS($D$4:D24,D24,$F$4:F24,F24)</f>
        <v>1</v>
      </c>
      <c r="C24" s="805">
        <v>11701</v>
      </c>
      <c r="D24" s="812" t="s">
        <v>1060</v>
      </c>
      <c r="E24" s="91" t="s">
        <v>406</v>
      </c>
      <c r="F24" s="91" t="s">
        <v>1061</v>
      </c>
      <c r="G24" s="88">
        <f>LEFT(H24,4)-CONCATENATE(IF(LEFT(F24, 2)&lt;MID(H24, 3, 4), 20, 19),LEFT(F24,2))</f>
        <v>53</v>
      </c>
      <c r="H24" s="161" t="s">
        <v>1059</v>
      </c>
      <c r="I24" s="405" t="s">
        <v>1062</v>
      </c>
      <c r="J24" s="200" t="s">
        <v>427</v>
      </c>
      <c r="K24" s="91" t="s">
        <v>385</v>
      </c>
      <c r="L24" s="88">
        <v>22</v>
      </c>
      <c r="M24" s="91" t="s">
        <v>482</v>
      </c>
      <c r="N24" s="91" t="s">
        <v>386</v>
      </c>
      <c r="O24" s="88"/>
      <c r="P24" s="88" t="s">
        <v>1058</v>
      </c>
      <c r="Q24" s="201"/>
      <c r="R24" s="201"/>
      <c r="S24" s="91" t="s">
        <v>1042</v>
      </c>
      <c r="T24" s="476" t="s">
        <v>1039</v>
      </c>
      <c r="U24" s="476"/>
      <c r="V24" s="477" t="s">
        <v>1049</v>
      </c>
      <c r="W24" s="527"/>
      <c r="X24" s="477"/>
      <c r="Y24" s="477"/>
      <c r="Z24" s="536"/>
      <c r="AA24" s="503" t="s">
        <v>1045</v>
      </c>
      <c r="AB24" s="88"/>
      <c r="AC24" s="568">
        <v>13000</v>
      </c>
      <c r="AD24" s="568">
        <v>287000</v>
      </c>
      <c r="AE24" s="565"/>
      <c r="AF24" s="565"/>
      <c r="AG24" s="565" t="s">
        <v>433</v>
      </c>
      <c r="AH24" s="568">
        <v>10000</v>
      </c>
      <c r="AI24" s="565"/>
      <c r="AJ24" s="503"/>
      <c r="AK24" s="568"/>
      <c r="AL24" s="503"/>
      <c r="AM24" s="503"/>
      <c r="AN24" s="503"/>
      <c r="AO24" s="574">
        <v>5.4</v>
      </c>
      <c r="AP24" s="575">
        <v>2.1</v>
      </c>
      <c r="AQ24" s="577">
        <v>92.5</v>
      </c>
      <c r="AR24" s="1100">
        <f t="shared" si="10"/>
        <v>100</v>
      </c>
      <c r="AS24" s="1101">
        <f t="shared" si="11"/>
        <v>2.5714285714285716</v>
      </c>
      <c r="AT24" s="750">
        <f t="shared" si="12"/>
        <v>237.85714285714286</v>
      </c>
      <c r="AU24" s="1102">
        <f t="shared" si="13"/>
        <v>5.7082452431289649E-2</v>
      </c>
      <c r="AV24" s="579">
        <v>4.9733999999999998</v>
      </c>
      <c r="AW24" s="579">
        <f t="shared" si="20"/>
        <v>92.1</v>
      </c>
      <c r="AX24" s="580">
        <v>0.15659999999999999</v>
      </c>
      <c r="AY24" s="579">
        <v>2.9</v>
      </c>
      <c r="AZ24" s="503" t="s">
        <v>387</v>
      </c>
      <c r="BA24" s="585" t="s">
        <v>387</v>
      </c>
      <c r="BB24" s="112" t="s">
        <v>387</v>
      </c>
      <c r="BC24" s="614">
        <v>1.1499999999999999</v>
      </c>
      <c r="BD24" s="614"/>
      <c r="BE24" s="579"/>
      <c r="BF24" s="579"/>
      <c r="BG24" s="579"/>
      <c r="BH24" s="579"/>
      <c r="BI24" s="109">
        <v>0.22</v>
      </c>
      <c r="BJ24" s="579">
        <v>74.400000000000006</v>
      </c>
      <c r="BK24" s="503">
        <v>25.6</v>
      </c>
      <c r="BL24" s="598">
        <f>BJ24/BK24</f>
        <v>2.90625</v>
      </c>
      <c r="BM24" s="600">
        <v>7.0000000000000007E-2</v>
      </c>
      <c r="BN24" s="614">
        <f t="shared" si="24"/>
        <v>1.2962962962962963</v>
      </c>
      <c r="BO24" s="503" t="s">
        <v>387</v>
      </c>
      <c r="BP24" s="503">
        <v>50.6</v>
      </c>
      <c r="BQ24" s="112">
        <v>28.2</v>
      </c>
      <c r="BR24" s="607"/>
      <c r="BS24" s="614">
        <f t="shared" si="21"/>
        <v>73.900000000000006</v>
      </c>
      <c r="BT24" s="549">
        <v>74.5</v>
      </c>
      <c r="BU24" s="549">
        <v>12238</v>
      </c>
      <c r="BV24" s="614">
        <f>100-BT24</f>
        <v>25.5</v>
      </c>
      <c r="BW24" s="614">
        <f>BY24+CA24+CC24</f>
        <v>2.0601000000000003</v>
      </c>
      <c r="BX24" s="549">
        <v>21.3</v>
      </c>
      <c r="BY24" s="566">
        <f>BX24*AP24/100</f>
        <v>0.44730000000000003</v>
      </c>
      <c r="BZ24" s="549">
        <v>52.6</v>
      </c>
      <c r="CA24" s="566">
        <f>BZ24*AP24/100</f>
        <v>1.1046</v>
      </c>
      <c r="CB24" s="549">
        <v>24.2</v>
      </c>
      <c r="CC24" s="566">
        <f>CB24*AP24/100</f>
        <v>0.50819999999999999</v>
      </c>
      <c r="CD24" s="614">
        <v>0.2</v>
      </c>
      <c r="CE24" s="601">
        <v>99.3</v>
      </c>
      <c r="CF24" s="601">
        <v>9052</v>
      </c>
      <c r="CG24" s="601">
        <v>92.4</v>
      </c>
      <c r="CH24" s="601">
        <v>5410</v>
      </c>
      <c r="CI24" s="601">
        <v>89.7</v>
      </c>
      <c r="CJ24" s="601">
        <v>91.4</v>
      </c>
      <c r="CK24" s="601">
        <v>6092</v>
      </c>
      <c r="CL24" s="579">
        <f t="shared" si="22"/>
        <v>0.4049429657794677</v>
      </c>
      <c r="CM24" s="503"/>
      <c r="CN24" s="503"/>
      <c r="CP24" s="510"/>
      <c r="CQ24" s="510"/>
      <c r="CR24" s="510"/>
      <c r="CS24" s="510"/>
      <c r="CT24" s="510"/>
      <c r="CU24" s="510"/>
      <c r="CV24" s="620"/>
      <c r="CX24" s="503"/>
      <c r="CY24" s="503"/>
      <c r="CZ24" s="623">
        <v>5</v>
      </c>
      <c r="DA24" s="625" t="s">
        <v>388</v>
      </c>
      <c r="DB24" s="783" t="s">
        <v>388</v>
      </c>
      <c r="DC24" s="1110"/>
      <c r="DD24" s="794" t="s">
        <v>838</v>
      </c>
      <c r="DE24" s="88"/>
      <c r="DF24" s="88"/>
      <c r="DG24" s="88"/>
      <c r="DH24" s="252"/>
      <c r="DI24" s="88" t="s">
        <v>390</v>
      </c>
      <c r="DJ24" s="851" t="s">
        <v>433</v>
      </c>
      <c r="DK24" s="117">
        <v>2</v>
      </c>
      <c r="DL24" s="325" t="s">
        <v>1181</v>
      </c>
      <c r="DM24" s="325" t="s">
        <v>468</v>
      </c>
      <c r="DN24" s="117"/>
      <c r="DO24" s="117"/>
      <c r="DP24" s="117"/>
      <c r="DQ24" s="117"/>
      <c r="DR24" s="149" t="s">
        <v>386</v>
      </c>
      <c r="DS24" s="88" t="s">
        <v>386</v>
      </c>
      <c r="DT24" s="88">
        <v>16212</v>
      </c>
      <c r="DU24" s="88">
        <v>88.1</v>
      </c>
      <c r="DV24" s="88">
        <v>11.9</v>
      </c>
      <c r="DW24" s="88" t="s">
        <v>386</v>
      </c>
      <c r="DX24" s="88" t="s">
        <v>386</v>
      </c>
      <c r="DY24" s="88" t="s">
        <v>386</v>
      </c>
      <c r="DZ24" s="88" t="s">
        <v>386</v>
      </c>
      <c r="EA24" s="88">
        <v>0</v>
      </c>
      <c r="EB24" s="503"/>
      <c r="EC24" s="117" t="s">
        <v>419</v>
      </c>
      <c r="ED24" s="117"/>
      <c r="EE24" s="117"/>
      <c r="EF24" s="325" t="s">
        <v>386</v>
      </c>
      <c r="EG24" s="117"/>
      <c r="EH24" s="325" t="s">
        <v>386</v>
      </c>
      <c r="EI24" s="325" t="s">
        <v>386</v>
      </c>
      <c r="EJ24" s="325" t="s">
        <v>386</v>
      </c>
      <c r="EK24" s="117">
        <v>2</v>
      </c>
      <c r="EL24" s="117"/>
      <c r="EM24" s="117">
        <v>1</v>
      </c>
      <c r="EN24" s="117">
        <v>1</v>
      </c>
      <c r="EO24" s="325">
        <v>0</v>
      </c>
      <c r="EP24" s="143"/>
      <c r="EQ24" s="208">
        <v>11701</v>
      </c>
      <c r="ER24" s="735">
        <v>75</v>
      </c>
      <c r="ES24" s="735">
        <v>109034</v>
      </c>
      <c r="ET24" s="735">
        <v>4000</v>
      </c>
      <c r="EU24" s="735">
        <v>42120</v>
      </c>
      <c r="EV24" s="735">
        <v>93832</v>
      </c>
      <c r="EW24" s="740">
        <f>EV24/ET24*EU24/ER24</f>
        <v>13174.012799999999</v>
      </c>
      <c r="EX24" s="646">
        <f>L24*EW24</f>
        <v>289828.28159999999</v>
      </c>
      <c r="EY24" s="555"/>
      <c r="EZ24" s="555"/>
      <c r="FA24" s="555"/>
      <c r="FB24" s="555"/>
      <c r="FC24" s="655"/>
      <c r="FD24" s="655"/>
      <c r="FE24" s="655"/>
      <c r="FF24" s="248"/>
      <c r="FG24" s="672"/>
      <c r="FH24" s="228"/>
      <c r="FI24" s="215"/>
      <c r="FJ24" s="554"/>
      <c r="FK24" s="555"/>
      <c r="FL24" s="503"/>
      <c r="FM24" s="693">
        <f>AC24/1000</f>
        <v>13</v>
      </c>
      <c r="FN24" s="555"/>
      <c r="FO24" s="750">
        <f>EV24*100/ES24</f>
        <v>86.057560027147488</v>
      </c>
      <c r="FP24" s="803">
        <f>EW24/1000</f>
        <v>13.174012799999998</v>
      </c>
      <c r="FQ24" s="555"/>
      <c r="FR24" s="1316" t="s">
        <v>386</v>
      </c>
      <c r="FS24" s="1316" t="s">
        <v>1400</v>
      </c>
      <c r="FT24" s="1316" t="s">
        <v>1401</v>
      </c>
      <c r="FU24" s="1312">
        <v>0</v>
      </c>
      <c r="FV24" s="1313" t="s">
        <v>386</v>
      </c>
      <c r="FW24" s="1316" t="s">
        <v>386</v>
      </c>
      <c r="FX24" s="1316" t="s">
        <v>1402</v>
      </c>
      <c r="FY24" s="1130">
        <v>1</v>
      </c>
      <c r="FZ24" s="1694">
        <v>43725</v>
      </c>
      <c r="GA24" s="1687" t="s">
        <v>1403</v>
      </c>
      <c r="GB24" s="1130">
        <v>1</v>
      </c>
      <c r="GC24" s="1687" t="s">
        <v>1404</v>
      </c>
      <c r="GD24" s="1687" t="s">
        <v>1405</v>
      </c>
      <c r="GE24" s="1316" t="s">
        <v>755</v>
      </c>
      <c r="GF24" s="555"/>
      <c r="GG24" s="699"/>
      <c r="GK24" s="565"/>
      <c r="GL24" s="565"/>
      <c r="GM24" s="565"/>
      <c r="GN24" s="565"/>
      <c r="GO24" s="565"/>
      <c r="GP24" s="565"/>
      <c r="GQ24" s="565"/>
      <c r="GR24" s="565"/>
      <c r="GS24" s="565"/>
      <c r="GT24" s="565"/>
      <c r="GU24" s="565"/>
      <c r="GV24" s="565"/>
      <c r="GW24" s="565"/>
      <c r="GX24" s="565"/>
      <c r="GY24" s="565"/>
      <c r="GZ24" s="565"/>
      <c r="HA24" s="565"/>
      <c r="HB24" s="565"/>
      <c r="HC24" s="565"/>
      <c r="HD24" s="565"/>
      <c r="HE24" s="565"/>
      <c r="HF24" s="565"/>
      <c r="HG24" s="565"/>
      <c r="HH24" s="565"/>
      <c r="HI24" s="565"/>
      <c r="HJ24" s="565"/>
      <c r="HK24" s="565"/>
      <c r="HL24" s="565"/>
      <c r="HM24" s="565"/>
      <c r="HN24" s="565"/>
      <c r="HO24" s="565"/>
      <c r="HP24" s="565"/>
      <c r="HQ24" s="565"/>
      <c r="HR24" s="565"/>
      <c r="HS24" s="565"/>
      <c r="HT24" s="565"/>
      <c r="HU24" s="565"/>
      <c r="HV24" s="565"/>
      <c r="HW24" s="565"/>
      <c r="HX24" s="565"/>
      <c r="HY24" s="565"/>
      <c r="HZ24" s="565"/>
      <c r="IA24" s="565"/>
      <c r="IB24" s="565"/>
      <c r="IC24" s="565"/>
      <c r="ID24" s="565"/>
      <c r="IE24" s="565"/>
      <c r="IF24" s="503">
        <f t="shared" si="23"/>
        <v>4</v>
      </c>
      <c r="IG24" s="555"/>
      <c r="IH24" s="555"/>
      <c r="II24" s="555"/>
      <c r="IJ24" s="555"/>
      <c r="IK24" s="555"/>
      <c r="IL24" s="555"/>
      <c r="IM24" s="555"/>
    </row>
    <row r="25" spans="1:247" ht="14.45" customHeight="1">
      <c r="A25" s="503">
        <v>107</v>
      </c>
      <c r="B25" s="503">
        <f>COUNTIFS($D$4:D25,D25,$F$4:F25,F25)</f>
        <v>1</v>
      </c>
      <c r="C25" s="805">
        <v>8644</v>
      </c>
      <c r="D25" s="812" t="s">
        <v>719</v>
      </c>
      <c r="E25" s="91" t="s">
        <v>403</v>
      </c>
      <c r="F25" s="91">
        <v>6411300731</v>
      </c>
      <c r="G25" s="88">
        <v>54</v>
      </c>
      <c r="H25" s="161" t="s">
        <v>720</v>
      </c>
      <c r="I25" s="318" t="s">
        <v>721</v>
      </c>
      <c r="J25" s="200" t="s">
        <v>427</v>
      </c>
      <c r="K25" s="122" t="s">
        <v>385</v>
      </c>
      <c r="L25" s="88">
        <v>7.5</v>
      </c>
      <c r="M25" s="91">
        <v>6</v>
      </c>
      <c r="N25" s="91" t="s">
        <v>645</v>
      </c>
      <c r="O25" s="91"/>
      <c r="P25" s="201" t="s">
        <v>704</v>
      </c>
      <c r="Q25" s="201"/>
      <c r="R25" s="201"/>
      <c r="S25" s="380" t="s">
        <v>682</v>
      </c>
      <c r="T25" s="297" t="s">
        <v>656</v>
      </c>
      <c r="U25" s="312" t="s">
        <v>548</v>
      </c>
      <c r="V25" s="382" t="s">
        <v>673</v>
      </c>
      <c r="W25" s="288" t="s">
        <v>620</v>
      </c>
      <c r="X25" s="288"/>
      <c r="Y25" s="288"/>
      <c r="Z25" s="532"/>
      <c r="AA25" s="537"/>
      <c r="AB25" s="154"/>
      <c r="AC25" s="503">
        <v>4383</v>
      </c>
      <c r="AD25" s="569">
        <v>876.6</v>
      </c>
      <c r="AE25" s="503">
        <v>1</v>
      </c>
      <c r="AF25" s="503">
        <v>476</v>
      </c>
      <c r="AG25" s="279" t="s">
        <v>444</v>
      </c>
      <c r="AH25" s="555" t="s">
        <v>722</v>
      </c>
      <c r="AI25" s="503"/>
      <c r="AJ25" s="503"/>
      <c r="AK25" s="568"/>
      <c r="AL25" s="503"/>
      <c r="AM25" s="503"/>
      <c r="AN25" s="503"/>
      <c r="AO25" s="574">
        <v>25.7</v>
      </c>
      <c r="AP25" s="575">
        <v>68.5</v>
      </c>
      <c r="AQ25" s="577">
        <v>2.93</v>
      </c>
      <c r="AR25" s="1100">
        <f t="shared" si="10"/>
        <v>97.13000000000001</v>
      </c>
      <c r="AS25" s="1101">
        <f t="shared" si="11"/>
        <v>0.37518248175182478</v>
      </c>
      <c r="AT25" s="750">
        <f t="shared" si="12"/>
        <v>1.0992846715328466</v>
      </c>
      <c r="AU25" s="1102">
        <f t="shared" si="13"/>
        <v>0.35979280414391707</v>
      </c>
      <c r="AV25" s="579">
        <v>23.3613</v>
      </c>
      <c r="AW25" s="579">
        <f t="shared" si="20"/>
        <v>90.9</v>
      </c>
      <c r="AX25" s="580">
        <v>1.0536999999999999</v>
      </c>
      <c r="AY25" s="579">
        <v>4.0999999999999996</v>
      </c>
      <c r="AZ25" s="505" t="s">
        <v>387</v>
      </c>
      <c r="BA25" s="583" t="s">
        <v>387</v>
      </c>
      <c r="BB25" s="204" t="s">
        <v>387</v>
      </c>
      <c r="BC25" s="595"/>
      <c r="BD25" s="595"/>
      <c r="BE25" s="503"/>
      <c r="BF25" s="503"/>
      <c r="BG25" s="503"/>
      <c r="BH25" s="503"/>
      <c r="BJ25" s="503">
        <v>31.4</v>
      </c>
      <c r="BK25" s="503">
        <v>68.599999999999994</v>
      </c>
      <c r="BL25" s="598">
        <v>0.45772594752186591</v>
      </c>
      <c r="BM25" s="600">
        <v>0.15</v>
      </c>
      <c r="BN25" s="614">
        <f t="shared" si="24"/>
        <v>0.58365758754863817</v>
      </c>
      <c r="BO25" s="505" t="s">
        <v>387</v>
      </c>
      <c r="BP25" s="503">
        <v>2.6</v>
      </c>
      <c r="BQ25" s="112">
        <v>4.8</v>
      </c>
      <c r="BR25" s="607"/>
      <c r="BS25" s="614">
        <f t="shared" si="21"/>
        <v>67.100000000000009</v>
      </c>
      <c r="BT25" s="566">
        <v>93.4</v>
      </c>
      <c r="BU25" s="772">
        <v>56108</v>
      </c>
      <c r="BV25" s="566">
        <v>6.5999999999999943</v>
      </c>
      <c r="BW25" s="566">
        <v>61.379999999999995</v>
      </c>
      <c r="BX25" s="566">
        <v>54.7</v>
      </c>
      <c r="BY25" s="566">
        <v>37.799999999999997</v>
      </c>
      <c r="BZ25" s="566">
        <v>12.4</v>
      </c>
      <c r="CA25" s="566">
        <v>8.58</v>
      </c>
      <c r="CB25" s="566">
        <v>21.7</v>
      </c>
      <c r="CC25" s="566">
        <v>15</v>
      </c>
      <c r="CD25" s="566">
        <v>0</v>
      </c>
      <c r="CE25" s="503"/>
      <c r="CF25" s="503"/>
      <c r="CG25" s="503"/>
      <c r="CH25" s="503"/>
      <c r="CI25" s="503"/>
      <c r="CJ25" s="503"/>
      <c r="CK25" s="503"/>
      <c r="CL25" s="579">
        <f t="shared" si="22"/>
        <v>4.411290322580645</v>
      </c>
      <c r="CM25" s="503"/>
      <c r="CN25" s="503"/>
      <c r="CP25" s="510"/>
      <c r="CQ25" s="510"/>
      <c r="CR25" s="510"/>
      <c r="CS25" s="510"/>
      <c r="CT25" s="510"/>
      <c r="CU25" s="510"/>
      <c r="CV25" s="510"/>
      <c r="CX25" s="503"/>
      <c r="CY25" s="623"/>
      <c r="CZ25" s="623">
        <v>3</v>
      </c>
      <c r="DA25" s="625" t="s">
        <v>398</v>
      </c>
      <c r="DB25" s="783" t="s">
        <v>398</v>
      </c>
      <c r="DC25" s="531"/>
      <c r="DD25" s="531"/>
      <c r="DE25" s="88"/>
      <c r="DF25" s="88"/>
      <c r="DG25" s="88"/>
      <c r="DH25" s="252"/>
      <c r="DI25" s="116" t="s">
        <v>390</v>
      </c>
      <c r="DJ25" s="854" t="s">
        <v>444</v>
      </c>
      <c r="DK25" s="218">
        <v>2</v>
      </c>
      <c r="DL25" s="325" t="s">
        <v>1185</v>
      </c>
      <c r="DM25" s="325" t="s">
        <v>399</v>
      </c>
      <c r="DN25" s="117"/>
      <c r="DO25" s="117"/>
      <c r="DP25" s="117"/>
      <c r="DQ25" s="117"/>
      <c r="DR25" s="149" t="s">
        <v>386</v>
      </c>
      <c r="DS25" s="88" t="s">
        <v>386</v>
      </c>
      <c r="DT25" s="88">
        <v>490</v>
      </c>
      <c r="DU25" s="88">
        <v>14.1</v>
      </c>
      <c r="DV25" s="88">
        <v>85.9</v>
      </c>
      <c r="DW25" s="88" t="s">
        <v>386</v>
      </c>
      <c r="DX25" s="88" t="s">
        <v>386</v>
      </c>
      <c r="DY25" s="88" t="s">
        <v>386</v>
      </c>
      <c r="DZ25" s="88" t="s">
        <v>386</v>
      </c>
      <c r="EA25" s="88">
        <v>0</v>
      </c>
      <c r="EB25" s="503"/>
      <c r="EC25" s="117"/>
      <c r="ED25" s="117">
        <v>6</v>
      </c>
      <c r="EE25" s="117">
        <v>7.5</v>
      </c>
      <c r="EF25" s="325">
        <v>10</v>
      </c>
      <c r="EG25" s="117">
        <v>2</v>
      </c>
      <c r="EH25" s="325">
        <v>176</v>
      </c>
      <c r="EI25" s="325">
        <v>98</v>
      </c>
      <c r="EJ25" s="325">
        <f t="shared" si="18"/>
        <v>31.637396694214878</v>
      </c>
      <c r="EK25" s="117">
        <v>2</v>
      </c>
      <c r="EL25" s="117" t="s">
        <v>386</v>
      </c>
      <c r="EM25" s="117">
        <v>3</v>
      </c>
      <c r="EN25" s="117">
        <v>3</v>
      </c>
      <c r="EO25" s="117">
        <v>0</v>
      </c>
      <c r="EP25" s="117"/>
      <c r="EQ25" s="260">
        <v>8644</v>
      </c>
      <c r="ER25" s="538">
        <v>75</v>
      </c>
      <c r="ES25" s="538">
        <v>34802</v>
      </c>
      <c r="ET25" s="538">
        <v>2</v>
      </c>
      <c r="EU25" s="641">
        <v>928.05333333333328</v>
      </c>
      <c r="EV25" s="538">
        <v>3977</v>
      </c>
      <c r="EW25" s="649">
        <v>106.05333333333333</v>
      </c>
      <c r="EX25" s="646">
        <v>795.4</v>
      </c>
      <c r="EY25" s="503"/>
      <c r="EZ25" s="746"/>
      <c r="FA25" s="746"/>
      <c r="FB25" s="555"/>
      <c r="FC25" s="748"/>
      <c r="FD25" s="748"/>
      <c r="FE25" s="750"/>
      <c r="FF25" s="248"/>
      <c r="FG25" s="672"/>
      <c r="FH25" s="228"/>
      <c r="FI25" s="215"/>
      <c r="FJ25" s="554"/>
      <c r="FK25" s="555"/>
      <c r="FL25" s="692">
        <v>11.427504166427218</v>
      </c>
      <c r="FM25" s="693">
        <f t="shared" ref="FM25:FM33" si="25">EW25/1000</f>
        <v>0.10605333333333333</v>
      </c>
      <c r="FN25" s="555"/>
      <c r="FO25" s="692">
        <v>11.427504166427218</v>
      </c>
      <c r="FP25" s="693">
        <v>0.10605333333333333</v>
      </c>
      <c r="FQ25" s="696">
        <f t="shared" ref="FQ25:FQ33" si="26">DT25/EW25</f>
        <v>4.6203168217249182</v>
      </c>
      <c r="FR25" s="1680" t="s">
        <v>1406</v>
      </c>
      <c r="FS25" s="1680" t="s">
        <v>386</v>
      </c>
      <c r="FT25" s="1680" t="s">
        <v>1179</v>
      </c>
      <c r="FU25" s="1312">
        <v>0</v>
      </c>
      <c r="FV25" s="1312">
        <v>4</v>
      </c>
      <c r="FW25" s="1125">
        <v>1</v>
      </c>
      <c r="FX25" s="1316" t="s">
        <v>1407</v>
      </c>
      <c r="FY25" s="1130">
        <v>0</v>
      </c>
      <c r="FZ25" s="1130">
        <v>0</v>
      </c>
      <c r="GA25" s="1130">
        <v>0</v>
      </c>
      <c r="GB25" s="1130">
        <v>1</v>
      </c>
      <c r="GC25" s="1687" t="s">
        <v>1408</v>
      </c>
      <c r="GD25" s="1687" t="s">
        <v>1409</v>
      </c>
      <c r="GE25" s="1316" t="s">
        <v>1410</v>
      </c>
      <c r="GF25" s="555"/>
      <c r="GG25" s="699"/>
      <c r="GI25" s="216">
        <v>0.38571588134073009</v>
      </c>
      <c r="GK25" s="565"/>
      <c r="GL25" s="565"/>
      <c r="GM25" s="565"/>
      <c r="GN25" s="565"/>
      <c r="GO25" s="565"/>
      <c r="GP25" s="565"/>
      <c r="GQ25" s="565"/>
      <c r="GR25" s="565"/>
      <c r="GS25" s="565"/>
      <c r="GT25" s="565"/>
      <c r="GU25" s="565"/>
      <c r="GV25" s="565"/>
      <c r="GW25" s="565"/>
      <c r="GX25" s="565"/>
      <c r="GY25" s="565"/>
      <c r="GZ25" s="565"/>
      <c r="HA25" s="565"/>
      <c r="HB25" s="565"/>
      <c r="HC25" s="565"/>
      <c r="HD25" s="565"/>
      <c r="HE25" s="565"/>
      <c r="HF25" s="565"/>
      <c r="HG25" s="565"/>
      <c r="HH25" s="565"/>
      <c r="HI25" s="565"/>
      <c r="HJ25" s="565"/>
      <c r="HK25" s="565"/>
      <c r="HL25" s="565"/>
      <c r="HM25" s="565"/>
      <c r="HN25" s="565"/>
      <c r="HO25" s="565"/>
      <c r="HP25" s="565"/>
      <c r="HQ25" s="565"/>
      <c r="HR25" s="565"/>
      <c r="HS25" s="565"/>
      <c r="HT25" s="565"/>
      <c r="HU25" s="565"/>
      <c r="HV25" s="565"/>
      <c r="HW25" s="565"/>
      <c r="HX25" s="565"/>
      <c r="HY25" s="565"/>
      <c r="HZ25" s="565"/>
      <c r="IA25" s="565"/>
      <c r="IB25" s="565"/>
      <c r="IC25" s="565"/>
      <c r="ID25" s="565"/>
      <c r="IE25" s="565"/>
      <c r="IF25" s="503">
        <f t="shared" si="23"/>
        <v>8</v>
      </c>
      <c r="IG25" s="555"/>
      <c r="IH25" s="555"/>
      <c r="II25" s="555"/>
      <c r="IJ25" s="555"/>
      <c r="IK25" s="555"/>
      <c r="IL25" s="555"/>
      <c r="IM25" s="555"/>
    </row>
    <row r="26" spans="1:247" s="418" customFormat="1" ht="14.45" customHeight="1" thickBot="1">
      <c r="A26" s="162">
        <v>123</v>
      </c>
      <c r="B26" s="503">
        <f>COUNTIFS($D$4:D26,D26,$F$4:F26,F26)</f>
        <v>1</v>
      </c>
      <c r="C26" s="895">
        <v>8710</v>
      </c>
      <c r="D26" s="896" t="s">
        <v>733</v>
      </c>
      <c r="E26" s="164" t="s">
        <v>454</v>
      </c>
      <c r="F26" s="164">
        <v>490526009</v>
      </c>
      <c r="G26" s="163">
        <v>69</v>
      </c>
      <c r="H26" s="348" t="s">
        <v>732</v>
      </c>
      <c r="I26" s="349" t="s">
        <v>407</v>
      </c>
      <c r="J26" s="166" t="s">
        <v>427</v>
      </c>
      <c r="K26" s="350" t="s">
        <v>385</v>
      </c>
      <c r="L26" s="163">
        <v>27</v>
      </c>
      <c r="M26" s="164">
        <v>8</v>
      </c>
      <c r="N26" s="164" t="s">
        <v>386</v>
      </c>
      <c r="O26" s="163"/>
      <c r="P26" s="164"/>
      <c r="Q26" s="163"/>
      <c r="R26" s="163"/>
      <c r="S26" s="765" t="s">
        <v>682</v>
      </c>
      <c r="T26" s="352" t="s">
        <v>656</v>
      </c>
      <c r="U26" s="353" t="s">
        <v>548</v>
      </c>
      <c r="V26" s="414" t="s">
        <v>673</v>
      </c>
      <c r="W26" s="351" t="s">
        <v>620</v>
      </c>
      <c r="X26" s="351" t="s">
        <v>548</v>
      </c>
      <c r="Y26" s="351" t="s">
        <v>548</v>
      </c>
      <c r="Z26" s="975" t="s">
        <v>548</v>
      </c>
      <c r="AA26" s="935" t="s">
        <v>548</v>
      </c>
      <c r="AB26" s="163"/>
      <c r="AC26" s="438"/>
      <c r="AD26" s="553"/>
      <c r="AE26" s="426">
        <v>4</v>
      </c>
      <c r="AF26" s="426">
        <v>22700</v>
      </c>
      <c r="AG26" s="562" t="s">
        <v>433</v>
      </c>
      <c r="AH26" s="172"/>
      <c r="AI26" s="162"/>
      <c r="AJ26" s="162"/>
      <c r="AK26" s="484">
        <v>48.8</v>
      </c>
      <c r="AL26" s="162"/>
      <c r="AM26" s="162"/>
      <c r="AN26" s="162"/>
      <c r="AO26" s="357">
        <v>1.86</v>
      </c>
      <c r="AP26" s="176">
        <v>5.26</v>
      </c>
      <c r="AQ26" s="358">
        <v>91.8</v>
      </c>
      <c r="AR26" s="899">
        <f t="shared" si="10"/>
        <v>98.92</v>
      </c>
      <c r="AS26" s="900">
        <f t="shared" si="11"/>
        <v>0.35361216730038025</v>
      </c>
      <c r="AT26" s="440">
        <f t="shared" si="12"/>
        <v>32.461596958174908</v>
      </c>
      <c r="AU26" s="901">
        <f t="shared" si="13"/>
        <v>1.9163404079950548E-2</v>
      </c>
      <c r="AV26" s="178">
        <v>1.6554000000000002</v>
      </c>
      <c r="AW26" s="178">
        <f t="shared" si="20"/>
        <v>89</v>
      </c>
      <c r="AX26" s="177">
        <v>0.1116</v>
      </c>
      <c r="AY26" s="178">
        <v>6</v>
      </c>
      <c r="AZ26" s="167" t="s">
        <v>387</v>
      </c>
      <c r="BA26" s="359">
        <v>5.8</v>
      </c>
      <c r="BB26" s="184">
        <v>0.01</v>
      </c>
      <c r="BC26" s="594"/>
      <c r="BD26" s="594"/>
      <c r="BE26" s="162"/>
      <c r="BF26" s="162"/>
      <c r="BG26" s="162"/>
      <c r="BH26" s="162"/>
      <c r="BI26" s="184"/>
      <c r="BJ26" s="162">
        <v>74.5</v>
      </c>
      <c r="BK26" s="162">
        <v>25</v>
      </c>
      <c r="BL26" s="360">
        <v>2.98</v>
      </c>
      <c r="BM26" s="183">
        <v>5.3999999999999999E-2</v>
      </c>
      <c r="BN26" s="427">
        <f t="shared" si="24"/>
        <v>2.903225806451613</v>
      </c>
      <c r="BO26" s="167" t="s">
        <v>387</v>
      </c>
      <c r="BP26" s="162">
        <v>3.1</v>
      </c>
      <c r="BQ26" s="184">
        <v>1.1000000000000001</v>
      </c>
      <c r="BR26" s="485"/>
      <c r="BS26" s="427">
        <f t="shared" si="21"/>
        <v>80.400000000000006</v>
      </c>
      <c r="BT26" s="173">
        <v>93.5</v>
      </c>
      <c r="BU26" s="553">
        <v>52418</v>
      </c>
      <c r="BV26" s="173">
        <v>6.5</v>
      </c>
      <c r="BW26" s="173">
        <v>4.8499999999999996</v>
      </c>
      <c r="BX26" s="173">
        <v>51</v>
      </c>
      <c r="BY26" s="173">
        <v>2.71</v>
      </c>
      <c r="BZ26" s="173">
        <v>29.4</v>
      </c>
      <c r="CA26" s="173">
        <v>1.56</v>
      </c>
      <c r="CB26" s="173">
        <v>11</v>
      </c>
      <c r="CC26" s="173">
        <v>0.57999999999999996</v>
      </c>
      <c r="CD26" s="173">
        <v>0.04</v>
      </c>
      <c r="CE26" s="162"/>
      <c r="CF26" s="162"/>
      <c r="CG26" s="162"/>
      <c r="CH26" s="162"/>
      <c r="CI26" s="162"/>
      <c r="CJ26" s="162"/>
      <c r="CK26" s="162"/>
      <c r="CL26" s="178">
        <f t="shared" si="22"/>
        <v>1.7346938775510206</v>
      </c>
      <c r="CM26" s="162"/>
      <c r="CN26" s="162"/>
      <c r="CO26" s="363"/>
      <c r="CP26" s="364"/>
      <c r="CQ26" s="364"/>
      <c r="CR26" s="364"/>
      <c r="CS26" s="364"/>
      <c r="CT26" s="364"/>
      <c r="CU26" s="364"/>
      <c r="CV26" s="364"/>
      <c r="CW26" s="189"/>
      <c r="CX26" s="162"/>
      <c r="CY26" s="365" t="s">
        <v>397</v>
      </c>
      <c r="CZ26" s="365">
        <v>5</v>
      </c>
      <c r="DA26" s="190" t="s">
        <v>388</v>
      </c>
      <c r="DB26" s="488" t="s">
        <v>388</v>
      </c>
      <c r="DC26" s="191"/>
      <c r="DD26" s="191"/>
      <c r="DE26" s="163"/>
      <c r="DF26" s="163"/>
      <c r="DG26" s="163"/>
      <c r="DH26" s="903"/>
      <c r="DI26" s="931" t="s">
        <v>390</v>
      </c>
      <c r="DJ26" s="949" t="s">
        <v>433</v>
      </c>
      <c r="DK26" s="933">
        <v>2</v>
      </c>
      <c r="DL26" s="906" t="s">
        <v>1185</v>
      </c>
      <c r="DM26" s="905" t="s">
        <v>407</v>
      </c>
      <c r="DN26" s="905"/>
      <c r="DO26" s="905"/>
      <c r="DP26" s="905"/>
      <c r="DQ26" s="905"/>
      <c r="DR26" s="430" t="s">
        <v>386</v>
      </c>
      <c r="DS26" s="163" t="s">
        <v>386</v>
      </c>
      <c r="DT26" s="163">
        <v>11722</v>
      </c>
      <c r="DU26" s="163">
        <v>86</v>
      </c>
      <c r="DV26" s="163">
        <v>14</v>
      </c>
      <c r="DW26" s="163" t="s">
        <v>386</v>
      </c>
      <c r="DX26" s="163" t="s">
        <v>386</v>
      </c>
      <c r="DY26" s="163" t="s">
        <v>386</v>
      </c>
      <c r="DZ26" s="163" t="s">
        <v>386</v>
      </c>
      <c r="EA26" s="163">
        <v>0</v>
      </c>
      <c r="EB26" s="162"/>
      <c r="EC26" s="905"/>
      <c r="ED26" s="905">
        <v>8</v>
      </c>
      <c r="EE26" s="905">
        <v>27</v>
      </c>
      <c r="EF26" s="905">
        <v>51</v>
      </c>
      <c r="EG26" s="905">
        <v>3</v>
      </c>
      <c r="EH26" s="906" t="s">
        <v>386</v>
      </c>
      <c r="EI26" s="906" t="s">
        <v>386</v>
      </c>
      <c r="EJ26" s="906" t="s">
        <v>386</v>
      </c>
      <c r="EK26" s="905">
        <v>0</v>
      </c>
      <c r="EL26" s="905" t="s">
        <v>386</v>
      </c>
      <c r="EM26" s="905">
        <v>3</v>
      </c>
      <c r="EN26" s="905">
        <v>3</v>
      </c>
      <c r="EO26" s="905">
        <v>0</v>
      </c>
      <c r="EP26" s="951">
        <v>41866</v>
      </c>
      <c r="EQ26" s="976">
        <v>8710</v>
      </c>
      <c r="ER26" s="935">
        <v>75</v>
      </c>
      <c r="ES26" s="935">
        <v>685792</v>
      </c>
      <c r="ET26" s="935">
        <v>2</v>
      </c>
      <c r="EU26" s="936">
        <v>18287.786666666667</v>
      </c>
      <c r="EV26" s="935">
        <v>281038</v>
      </c>
      <c r="EW26" s="937">
        <v>7494.3466666666664</v>
      </c>
      <c r="EX26" s="436">
        <v>202347.36</v>
      </c>
      <c r="EY26" s="162">
        <v>40</v>
      </c>
      <c r="EZ26" s="438">
        <v>367744</v>
      </c>
      <c r="FA26" s="438">
        <v>10000</v>
      </c>
      <c r="FB26" s="172"/>
      <c r="FC26" s="439">
        <v>9193.6</v>
      </c>
      <c r="FD26" s="439">
        <v>91936</v>
      </c>
      <c r="FE26" s="440">
        <v>2.2009589279498778</v>
      </c>
      <c r="FF26" s="495"/>
      <c r="FG26" s="441"/>
      <c r="FH26" s="913"/>
      <c r="FI26" s="914"/>
      <c r="FJ26" s="417"/>
      <c r="FK26" s="947"/>
      <c r="FL26" s="443">
        <v>40.980063926088377</v>
      </c>
      <c r="FM26" s="444">
        <f t="shared" si="25"/>
        <v>7.494346666666666</v>
      </c>
      <c r="FN26" s="172"/>
      <c r="FO26" s="443">
        <v>40.980063926088377</v>
      </c>
      <c r="FP26" s="444">
        <v>7.494346666666666</v>
      </c>
      <c r="FQ26" s="445">
        <f t="shared" si="26"/>
        <v>1.5641123264469574</v>
      </c>
      <c r="FR26" s="1681" t="s">
        <v>386</v>
      </c>
      <c r="FS26" s="1681" t="s">
        <v>1182</v>
      </c>
      <c r="FT26" s="1681" t="s">
        <v>1411</v>
      </c>
      <c r="FU26" s="1114">
        <v>0</v>
      </c>
      <c r="FV26" s="906" t="s">
        <v>386</v>
      </c>
      <c r="FW26" s="1114">
        <v>0</v>
      </c>
      <c r="FX26" s="1128" t="s">
        <v>1412</v>
      </c>
      <c r="FY26" s="1115">
        <v>0</v>
      </c>
      <c r="FZ26" s="1115">
        <v>0</v>
      </c>
      <c r="GA26" s="1115">
        <v>0</v>
      </c>
      <c r="GB26" s="1115">
        <v>0</v>
      </c>
      <c r="GC26" s="1115">
        <v>0</v>
      </c>
      <c r="GD26" s="1122">
        <v>0</v>
      </c>
      <c r="GE26" s="1115" t="s">
        <v>718</v>
      </c>
      <c r="GF26" s="785">
        <v>8710</v>
      </c>
      <c r="GG26" s="916" t="s">
        <v>665</v>
      </c>
      <c r="GH26" s="905"/>
      <c r="GI26" s="958">
        <v>4.7075936050500005</v>
      </c>
      <c r="GJ26" s="905"/>
      <c r="GK26" s="366"/>
      <c r="GL26" s="366"/>
      <c r="GM26" s="366"/>
      <c r="GN26" s="366"/>
      <c r="GO26" s="366"/>
      <c r="GP26" s="366"/>
      <c r="GQ26" s="366"/>
      <c r="GR26" s="366"/>
      <c r="GS26" s="366"/>
      <c r="GT26" s="366"/>
      <c r="GU26" s="366"/>
      <c r="GV26" s="366"/>
      <c r="GW26" s="366"/>
      <c r="GX26" s="366"/>
      <c r="GY26" s="366"/>
      <c r="GZ26" s="921"/>
      <c r="HA26" s="366"/>
      <c r="HB26" s="366"/>
      <c r="HC26" s="366"/>
      <c r="HD26" s="366"/>
      <c r="HE26" s="366"/>
      <c r="HF26" s="366"/>
      <c r="HG26" s="366"/>
      <c r="HH26" s="366"/>
      <c r="HI26" s="366"/>
      <c r="HJ26" s="366"/>
      <c r="HK26" s="366"/>
      <c r="HL26" s="366"/>
      <c r="HM26" s="366"/>
      <c r="HN26" s="366"/>
      <c r="HO26" s="366"/>
      <c r="HP26" s="366"/>
      <c r="HQ26" s="366"/>
      <c r="HR26" s="366"/>
      <c r="HS26" s="366"/>
      <c r="HT26" s="366"/>
      <c r="HU26" s="366"/>
      <c r="HV26" s="366"/>
      <c r="HW26" s="366"/>
      <c r="HX26" s="366"/>
      <c r="HY26" s="366"/>
      <c r="HZ26" s="366"/>
      <c r="IA26" s="366"/>
      <c r="IB26" s="366"/>
      <c r="IC26" s="366"/>
      <c r="ID26" s="366"/>
      <c r="IE26" s="366"/>
      <c r="IF26" s="162">
        <f t="shared" si="23"/>
        <v>6</v>
      </c>
      <c r="IG26" s="172"/>
      <c r="IH26" s="172"/>
      <c r="II26" s="172"/>
      <c r="IJ26" s="172"/>
      <c r="IK26" s="172"/>
      <c r="IL26" s="172"/>
      <c r="IM26" s="172"/>
    </row>
    <row r="27" spans="1:247" ht="14.45" customHeight="1">
      <c r="A27" s="503">
        <v>312</v>
      </c>
      <c r="B27" s="503">
        <f>COUNTIFS($D$4:D27,D27,$F$4:F27,F27)</f>
        <v>1</v>
      </c>
      <c r="C27" s="864">
        <v>9875</v>
      </c>
      <c r="D27" s="865" t="s">
        <v>824</v>
      </c>
      <c r="E27" s="866" t="s">
        <v>825</v>
      </c>
      <c r="F27" s="866">
        <v>7903264501</v>
      </c>
      <c r="G27" s="868">
        <v>39</v>
      </c>
      <c r="H27" s="865" t="s">
        <v>826</v>
      </c>
      <c r="I27" s="446" t="s">
        <v>479</v>
      </c>
      <c r="J27" s="369" t="s">
        <v>427</v>
      </c>
      <c r="K27" s="639" t="s">
        <v>385</v>
      </c>
      <c r="L27" s="195">
        <v>6</v>
      </c>
      <c r="M27" s="87" t="s">
        <v>482</v>
      </c>
      <c r="N27" s="195" t="s">
        <v>386</v>
      </c>
      <c r="O27" s="195"/>
      <c r="P27" s="195" t="s">
        <v>815</v>
      </c>
      <c r="Q27" s="195"/>
      <c r="R27" s="195"/>
      <c r="S27" s="372" t="s">
        <v>682</v>
      </c>
      <c r="T27" s="372" t="s">
        <v>656</v>
      </c>
      <c r="U27" s="372" t="s">
        <v>548</v>
      </c>
      <c r="V27" s="447" t="s">
        <v>673</v>
      </c>
      <c r="W27" s="372" t="s">
        <v>620</v>
      </c>
      <c r="X27" s="372" t="s">
        <v>548</v>
      </c>
      <c r="Y27" s="372" t="s">
        <v>548</v>
      </c>
      <c r="Z27" s="531"/>
      <c r="AA27" s="503"/>
      <c r="AB27" s="195"/>
      <c r="AC27" s="552">
        <v>513962</v>
      </c>
      <c r="AD27" s="551">
        <v>128490</v>
      </c>
      <c r="AE27" s="552" t="s">
        <v>548</v>
      </c>
      <c r="AF27" s="552" t="s">
        <v>548</v>
      </c>
      <c r="AG27" s="279" t="s">
        <v>444</v>
      </c>
      <c r="AH27" s="503"/>
      <c r="AI27" s="567"/>
      <c r="AJ27" s="503"/>
      <c r="AK27" s="503"/>
      <c r="AL27" s="555"/>
      <c r="AM27" s="555"/>
      <c r="AN27" s="555"/>
      <c r="AO27" s="574">
        <v>0.4</v>
      </c>
      <c r="AP27" s="575">
        <v>6.2</v>
      </c>
      <c r="AQ27" s="577">
        <v>91.4</v>
      </c>
      <c r="AR27" s="1100">
        <f t="shared" si="10"/>
        <v>98</v>
      </c>
      <c r="AS27" s="1101">
        <f t="shared" si="11"/>
        <v>6.4516129032258063E-2</v>
      </c>
      <c r="AT27" s="750">
        <f t="shared" si="12"/>
        <v>5.8967741935483877</v>
      </c>
      <c r="AU27" s="1102">
        <f t="shared" si="13"/>
        <v>4.0983606557377051E-3</v>
      </c>
      <c r="AV27" s="580">
        <v>0.34200000000000003</v>
      </c>
      <c r="AW27" s="579">
        <f t="shared" si="20"/>
        <v>85.5</v>
      </c>
      <c r="AX27" s="580">
        <v>3.8000000000000006E-2</v>
      </c>
      <c r="AY27" s="578">
        <v>9.5</v>
      </c>
      <c r="AZ27" s="582" t="s">
        <v>387</v>
      </c>
      <c r="BA27" s="584">
        <v>7.2</v>
      </c>
      <c r="BB27" s="586">
        <v>0.04</v>
      </c>
      <c r="BC27" s="1137"/>
      <c r="BD27" s="593"/>
      <c r="BE27" s="593"/>
      <c r="BF27" s="593"/>
      <c r="BG27" s="593"/>
      <c r="BH27" s="593"/>
      <c r="BJ27" s="503">
        <v>72.7</v>
      </c>
      <c r="BK27" s="566">
        <v>27.5</v>
      </c>
      <c r="BL27" s="598">
        <f>BJ27/BK27</f>
        <v>2.6436363636363636</v>
      </c>
      <c r="BM27" s="600">
        <v>0</v>
      </c>
      <c r="BN27" s="614">
        <f t="shared" si="24"/>
        <v>0</v>
      </c>
      <c r="BO27" s="505" t="s">
        <v>387</v>
      </c>
      <c r="BP27" s="503">
        <v>12.1</v>
      </c>
      <c r="BQ27" s="604">
        <v>19.8</v>
      </c>
      <c r="BR27" s="549"/>
      <c r="BS27" s="614">
        <f t="shared" si="21"/>
        <v>96.7</v>
      </c>
      <c r="BT27" s="549">
        <v>93.8</v>
      </c>
      <c r="BU27" s="610">
        <v>60430</v>
      </c>
      <c r="BV27" s="614">
        <f>100-BT27</f>
        <v>6.2000000000000028</v>
      </c>
      <c r="BW27" s="614">
        <f>BY27+CA27+CC27</f>
        <v>6.0822000000000003</v>
      </c>
      <c r="BX27" s="614">
        <v>60.1</v>
      </c>
      <c r="BY27" s="566">
        <f>BX27*AP27/100</f>
        <v>3.7262</v>
      </c>
      <c r="BZ27" s="614">
        <v>36.6</v>
      </c>
      <c r="CA27" s="566">
        <f>BZ27*AP27/100</f>
        <v>2.2692000000000001</v>
      </c>
      <c r="CB27" s="614">
        <v>1.4</v>
      </c>
      <c r="CC27" s="566">
        <f>CB27*AP27/100</f>
        <v>8.6800000000000002E-2</v>
      </c>
      <c r="CD27" s="503">
        <v>0</v>
      </c>
      <c r="CE27" s="503"/>
      <c r="CF27" s="503"/>
      <c r="CG27" s="503"/>
      <c r="CH27" s="503"/>
      <c r="CI27" s="503"/>
      <c r="CJ27" s="503"/>
      <c r="CK27" s="503"/>
      <c r="CL27" s="579">
        <f t="shared" si="22"/>
        <v>1.6420765027322404</v>
      </c>
      <c r="CM27" s="503"/>
      <c r="CN27" s="510"/>
      <c r="CP27" s="510"/>
      <c r="CQ27" s="510"/>
      <c r="CR27" s="510"/>
      <c r="CS27" s="510"/>
      <c r="CT27" s="510"/>
      <c r="CU27" s="510"/>
      <c r="CV27" s="503"/>
      <c r="CX27" s="623"/>
      <c r="CY27" s="623"/>
      <c r="CZ27" s="623">
        <v>5</v>
      </c>
      <c r="DA27" s="625" t="s">
        <v>388</v>
      </c>
      <c r="DB27" s="783" t="s">
        <v>388</v>
      </c>
      <c r="DC27" s="503"/>
      <c r="DD27" s="531"/>
      <c r="DE27" s="195"/>
      <c r="DF27" s="195"/>
      <c r="DG27" s="195"/>
      <c r="DH27" s="504"/>
      <c r="DI27" s="195" t="s">
        <v>390</v>
      </c>
      <c r="DJ27" s="974" t="s">
        <v>444</v>
      </c>
      <c r="DK27" s="875">
        <v>2</v>
      </c>
      <c r="DL27" s="874" t="s">
        <v>1413</v>
      </c>
      <c r="DM27" s="874" t="s">
        <v>479</v>
      </c>
      <c r="DN27" s="875"/>
      <c r="DO27" s="875"/>
      <c r="DP27" s="875"/>
      <c r="DQ27" s="875"/>
      <c r="DR27" s="448">
        <v>68.7</v>
      </c>
      <c r="DS27" s="195">
        <v>73.3</v>
      </c>
      <c r="DT27" s="195">
        <v>61174</v>
      </c>
      <c r="DU27" s="195">
        <v>90.6</v>
      </c>
      <c r="DV27" s="195">
        <v>9.4</v>
      </c>
      <c r="DW27" s="195">
        <v>7.5</v>
      </c>
      <c r="DX27" s="195" t="s">
        <v>827</v>
      </c>
      <c r="DY27" s="195" t="s">
        <v>386</v>
      </c>
      <c r="DZ27" s="195">
        <v>4.9400000000000004</v>
      </c>
      <c r="EA27" s="195" t="s">
        <v>828</v>
      </c>
      <c r="EB27" s="503"/>
      <c r="EC27" s="875"/>
      <c r="ED27" s="875"/>
      <c r="EE27" s="875"/>
      <c r="EF27" s="874">
        <v>50</v>
      </c>
      <c r="EG27" s="875"/>
      <c r="EH27" s="874" t="s">
        <v>386</v>
      </c>
      <c r="EI27" s="874" t="s">
        <v>386</v>
      </c>
      <c r="EJ27" s="874" t="s">
        <v>386</v>
      </c>
      <c r="EK27" s="874"/>
      <c r="EL27" s="875"/>
      <c r="EM27" s="874">
        <v>0</v>
      </c>
      <c r="EN27" s="874">
        <v>0</v>
      </c>
      <c r="EO27" s="968">
        <v>0</v>
      </c>
      <c r="EP27" s="875"/>
      <c r="EQ27" s="449">
        <v>9875</v>
      </c>
      <c r="ER27" s="638">
        <v>53</v>
      </c>
      <c r="ES27" s="538">
        <v>679975</v>
      </c>
      <c r="ET27" s="538">
        <v>2</v>
      </c>
      <c r="EU27" s="641">
        <f>ES27/ER27*ET27</f>
        <v>25659.433962264149</v>
      </c>
      <c r="EV27" s="538">
        <v>576401</v>
      </c>
      <c r="EW27" s="649">
        <f>EV27/ER27*ET27</f>
        <v>21750.981132075471</v>
      </c>
      <c r="EX27" s="646">
        <f>L27*EW27</f>
        <v>130505.88679245283</v>
      </c>
      <c r="EY27" s="744">
        <v>26</v>
      </c>
      <c r="EZ27" s="746">
        <v>583641</v>
      </c>
      <c r="FA27" s="746">
        <v>10000</v>
      </c>
      <c r="FB27" s="655"/>
      <c r="FC27" s="748">
        <f>EZ27/EY27</f>
        <v>22447.73076923077</v>
      </c>
      <c r="FD27" s="748">
        <f>FA27*FC27/1000</f>
        <v>224477.30769230769</v>
      </c>
      <c r="FE27" s="750">
        <f>EX27/FD27</f>
        <v>0.58137674642524662</v>
      </c>
      <c r="FF27" s="248"/>
      <c r="FG27" s="672"/>
      <c r="FH27" s="688"/>
      <c r="FI27" s="1036"/>
      <c r="FJ27" s="555"/>
      <c r="FK27" s="503"/>
      <c r="FL27" s="692">
        <f>EV27*100/ES27</f>
        <v>84.767969410640092</v>
      </c>
      <c r="FM27" s="693">
        <f t="shared" si="25"/>
        <v>21.75098113207547</v>
      </c>
      <c r="FN27" s="555"/>
      <c r="FO27" s="692">
        <v>84.767969410640092</v>
      </c>
      <c r="FP27" s="693">
        <v>21.75098113207547</v>
      </c>
      <c r="FQ27" s="696">
        <f t="shared" si="26"/>
        <v>2.8124708319381821</v>
      </c>
      <c r="FR27" s="1679" t="s">
        <v>1182</v>
      </c>
      <c r="FS27" s="1679" t="s">
        <v>386</v>
      </c>
      <c r="FT27" s="1679" t="s">
        <v>1179</v>
      </c>
      <c r="FU27" s="1309">
        <v>1</v>
      </c>
      <c r="FV27" s="1309">
        <v>5</v>
      </c>
      <c r="FW27" s="1124">
        <v>1</v>
      </c>
      <c r="FX27" s="1684" t="s">
        <v>1414</v>
      </c>
      <c r="FY27" s="1126">
        <v>1</v>
      </c>
      <c r="FZ27" s="1685" t="s">
        <v>1415</v>
      </c>
      <c r="GA27" s="1685" t="s">
        <v>1416</v>
      </c>
      <c r="GB27" s="1126">
        <v>1</v>
      </c>
      <c r="GC27" s="1685" t="s">
        <v>1417</v>
      </c>
      <c r="GD27" s="1685" t="s">
        <v>1418</v>
      </c>
      <c r="GE27" s="1684" t="s">
        <v>1419</v>
      </c>
      <c r="GF27" s="555"/>
      <c r="GG27" s="699"/>
      <c r="GH27" s="195"/>
      <c r="GI27" s="879">
        <v>7.5</v>
      </c>
      <c r="GJ27" s="195"/>
      <c r="GK27" s="565"/>
      <c r="GL27" s="565"/>
      <c r="GM27" s="565"/>
      <c r="GN27" s="565"/>
      <c r="GO27" s="565"/>
      <c r="GP27" s="565"/>
      <c r="GQ27" s="565"/>
      <c r="GR27" s="565"/>
      <c r="GS27" s="565"/>
      <c r="GT27" s="565"/>
      <c r="GU27" s="565"/>
      <c r="GV27" s="565"/>
      <c r="GW27" s="565"/>
      <c r="GX27" s="565"/>
      <c r="GY27" s="565"/>
      <c r="GZ27" s="565"/>
      <c r="HA27" s="565"/>
      <c r="HB27" s="565"/>
      <c r="HC27" s="565"/>
      <c r="HD27" s="565"/>
      <c r="HE27" s="565"/>
      <c r="HF27" s="565"/>
      <c r="HG27" s="565"/>
      <c r="HH27" s="565"/>
      <c r="HI27" s="565"/>
      <c r="HJ27" s="565"/>
      <c r="HK27" s="565"/>
      <c r="HL27" s="565"/>
      <c r="HM27" s="565"/>
      <c r="HN27" s="565"/>
      <c r="HO27" s="565"/>
      <c r="HP27" s="565"/>
      <c r="HQ27" s="565"/>
      <c r="HR27" s="565"/>
      <c r="HS27" s="565"/>
      <c r="HT27" s="565"/>
      <c r="HU27" s="565"/>
      <c r="HV27" s="565"/>
      <c r="HW27" s="565"/>
      <c r="HX27" s="565"/>
      <c r="HY27" s="565"/>
      <c r="HZ27" s="565"/>
      <c r="IA27" s="565"/>
      <c r="IB27" s="565"/>
      <c r="IC27" s="565"/>
      <c r="ID27" s="565"/>
      <c r="IE27" s="565"/>
      <c r="IF27" s="555"/>
      <c r="IG27" s="555"/>
      <c r="IH27" s="555"/>
      <c r="II27" s="555"/>
      <c r="IJ27" s="555"/>
      <c r="IK27" s="555"/>
      <c r="IL27" s="555"/>
      <c r="IM27" s="555"/>
    </row>
    <row r="28" spans="1:247" ht="14.45" customHeight="1">
      <c r="A28" s="503">
        <v>18</v>
      </c>
      <c r="B28" s="503">
        <f>COUNTIFS($D$4:D28,D28,$F$4:F28,F28)</f>
        <v>2</v>
      </c>
      <c r="C28" s="841">
        <v>10108</v>
      </c>
      <c r="D28" s="838" t="s">
        <v>824</v>
      </c>
      <c r="E28" s="839" t="s">
        <v>825</v>
      </c>
      <c r="F28" s="839">
        <v>7903264501</v>
      </c>
      <c r="G28" s="840">
        <v>40</v>
      </c>
      <c r="H28" s="838" t="s">
        <v>858</v>
      </c>
      <c r="I28" s="199" t="s">
        <v>479</v>
      </c>
      <c r="J28" s="200" t="s">
        <v>427</v>
      </c>
      <c r="K28" s="88" t="s">
        <v>385</v>
      </c>
      <c r="L28" s="88">
        <v>6</v>
      </c>
      <c r="M28" s="91" t="s">
        <v>780</v>
      </c>
      <c r="N28" s="88" t="s">
        <v>386</v>
      </c>
      <c r="O28" s="88"/>
      <c r="P28" s="88" t="s">
        <v>839</v>
      </c>
      <c r="Q28" s="88"/>
      <c r="R28" s="88"/>
      <c r="S28" s="288" t="s">
        <v>682</v>
      </c>
      <c r="T28" s="288" t="s">
        <v>656</v>
      </c>
      <c r="U28" s="288" t="s">
        <v>548</v>
      </c>
      <c r="V28" s="382" t="s">
        <v>673</v>
      </c>
      <c r="W28" s="288" t="s">
        <v>620</v>
      </c>
      <c r="X28" s="288" t="s">
        <v>548</v>
      </c>
      <c r="Y28" s="288" t="s">
        <v>548</v>
      </c>
      <c r="Z28" s="536" t="s">
        <v>428</v>
      </c>
      <c r="AA28" s="503"/>
      <c r="AB28" s="122"/>
      <c r="AC28" s="552">
        <v>47137</v>
      </c>
      <c r="AD28" s="551">
        <v>1178</v>
      </c>
      <c r="AE28" s="552"/>
      <c r="AF28" s="552"/>
      <c r="AG28" s="557" t="s">
        <v>444</v>
      </c>
      <c r="AH28" s="552">
        <v>1000</v>
      </c>
      <c r="AI28" s="503"/>
      <c r="AJ28" s="503"/>
      <c r="AK28" s="503"/>
      <c r="AL28" s="503"/>
      <c r="AM28" s="570"/>
      <c r="AN28" s="571"/>
      <c r="AO28" s="574">
        <v>84</v>
      </c>
      <c r="AP28" s="575">
        <v>6.44</v>
      </c>
      <c r="AQ28" s="577">
        <v>7.9</v>
      </c>
      <c r="AR28" s="1100">
        <f t="shared" si="10"/>
        <v>98.34</v>
      </c>
      <c r="AS28" s="1101">
        <f t="shared" si="11"/>
        <v>13.043478260869565</v>
      </c>
      <c r="AT28" s="750">
        <f t="shared" si="12"/>
        <v>103.04347826086956</v>
      </c>
      <c r="AU28" s="1102">
        <f t="shared" si="13"/>
        <v>5.8577405857740583</v>
      </c>
      <c r="AV28" s="578">
        <v>76.524000000000001</v>
      </c>
      <c r="AW28" s="579">
        <f t="shared" si="20"/>
        <v>91.1</v>
      </c>
      <c r="AX28" s="580">
        <v>3.2759999999999998</v>
      </c>
      <c r="AY28" s="581">
        <v>3.9</v>
      </c>
      <c r="AZ28" s="582" t="s">
        <v>387</v>
      </c>
      <c r="BA28" s="584">
        <v>4.4000000000000004</v>
      </c>
      <c r="BB28" s="586">
        <v>0.08</v>
      </c>
      <c r="BC28" s="593"/>
      <c r="BD28" s="593"/>
      <c r="BE28" s="593"/>
      <c r="BF28" s="593"/>
      <c r="BG28" s="593"/>
      <c r="BH28" s="503"/>
      <c r="BI28" s="458">
        <v>1.63</v>
      </c>
      <c r="BJ28" s="503">
        <v>51</v>
      </c>
      <c r="BK28" s="566">
        <v>49</v>
      </c>
      <c r="BL28" s="599">
        <f>BJ28/BK28</f>
        <v>1.0408163265306123</v>
      </c>
      <c r="BM28" s="600">
        <v>1.5</v>
      </c>
      <c r="BN28" s="614">
        <f t="shared" si="24"/>
        <v>1.7857142857142858</v>
      </c>
      <c r="BO28" s="584" t="s">
        <v>387</v>
      </c>
      <c r="BP28" s="503">
        <v>7.1</v>
      </c>
      <c r="BQ28" s="602">
        <v>10.1</v>
      </c>
      <c r="BR28" s="549"/>
      <c r="BS28" s="614">
        <f t="shared" si="21"/>
        <v>45.6</v>
      </c>
      <c r="BT28" s="505">
        <v>98.2</v>
      </c>
      <c r="BU28" s="610">
        <v>77257</v>
      </c>
      <c r="BV28" s="614">
        <f>100-BT28</f>
        <v>1.7999999999999972</v>
      </c>
      <c r="BW28" s="614">
        <f>BY28+CA28+CC28</f>
        <v>6.0808251851851853</v>
      </c>
      <c r="BX28" s="566">
        <v>29.6</v>
      </c>
      <c r="BY28" s="566">
        <f>BX28*AP28/(CB28+BZ28+BX28+BV28)</f>
        <v>2.0171851851851854</v>
      </c>
      <c r="BZ28" s="566">
        <v>16</v>
      </c>
      <c r="CA28" s="566">
        <f>BZ28*AP28/100</f>
        <v>1.0304</v>
      </c>
      <c r="CB28" s="566">
        <v>47.1</v>
      </c>
      <c r="CC28" s="566">
        <f>CB28*AP28/100</f>
        <v>3.0332400000000002</v>
      </c>
      <c r="CD28" s="590">
        <v>1.03</v>
      </c>
      <c r="CE28" s="503"/>
      <c r="CF28" s="503"/>
      <c r="CG28" s="503"/>
      <c r="CH28" s="503"/>
      <c r="CI28" s="503"/>
      <c r="CJ28" s="610">
        <v>76.400000000000006</v>
      </c>
      <c r="CK28" s="610">
        <v>73198</v>
      </c>
      <c r="CL28" s="579">
        <f t="shared" si="22"/>
        <v>1.85</v>
      </c>
      <c r="CM28" s="510"/>
      <c r="CN28" s="510"/>
      <c r="CP28" s="510"/>
      <c r="CQ28" s="510"/>
      <c r="CR28" s="510"/>
      <c r="CS28" s="510"/>
      <c r="CT28" s="510"/>
      <c r="CU28" s="503"/>
      <c r="CV28" s="503"/>
      <c r="CW28" s="621"/>
      <c r="CX28" s="623"/>
      <c r="CY28" s="579"/>
      <c r="CZ28" s="623">
        <v>3</v>
      </c>
      <c r="DA28" s="625" t="s">
        <v>401</v>
      </c>
      <c r="DB28" s="505" t="s">
        <v>401</v>
      </c>
      <c r="DC28" s="503"/>
      <c r="DD28" s="626" t="s">
        <v>836</v>
      </c>
      <c r="DE28" s="88"/>
      <c r="DF28" s="88"/>
      <c r="DG28" s="161"/>
      <c r="DH28" s="252"/>
      <c r="DI28" s="88" t="s">
        <v>390</v>
      </c>
      <c r="DJ28" s="855" t="s">
        <v>444</v>
      </c>
      <c r="DK28" s="117">
        <v>2</v>
      </c>
      <c r="DL28" s="325" t="s">
        <v>1181</v>
      </c>
      <c r="DM28" s="117" t="s">
        <v>479</v>
      </c>
      <c r="DN28" s="117"/>
      <c r="DO28" s="117"/>
      <c r="DP28" s="117"/>
      <c r="DQ28" s="117"/>
      <c r="DR28" s="149">
        <v>3.1</v>
      </c>
      <c r="DS28" s="88" t="s">
        <v>386</v>
      </c>
      <c r="DT28" s="88">
        <v>1391</v>
      </c>
      <c r="DU28" s="88">
        <v>6.7</v>
      </c>
      <c r="DV28" s="88">
        <v>93.3</v>
      </c>
      <c r="DW28" s="88">
        <v>1.2</v>
      </c>
      <c r="DX28" s="88">
        <v>642.79999999999995</v>
      </c>
      <c r="DY28" s="88" t="s">
        <v>386</v>
      </c>
      <c r="DZ28" s="88">
        <v>2.44</v>
      </c>
      <c r="EA28" s="88">
        <v>0</v>
      </c>
      <c r="EB28" s="503"/>
      <c r="EC28" s="117" t="s">
        <v>748</v>
      </c>
      <c r="ED28" s="117"/>
      <c r="EE28" s="117"/>
      <c r="EF28" s="117">
        <v>18</v>
      </c>
      <c r="EG28" s="117">
        <v>2</v>
      </c>
      <c r="EH28" s="325" t="s">
        <v>386</v>
      </c>
      <c r="EI28" s="325" t="s">
        <v>386</v>
      </c>
      <c r="EJ28" s="325" t="s">
        <v>386</v>
      </c>
      <c r="EK28" s="117">
        <v>2</v>
      </c>
      <c r="EL28" s="117"/>
      <c r="EM28" s="117">
        <v>1</v>
      </c>
      <c r="EN28" s="117">
        <v>1</v>
      </c>
      <c r="EO28" s="325">
        <v>0</v>
      </c>
      <c r="EP28" s="117"/>
      <c r="EQ28" s="409">
        <v>10108</v>
      </c>
      <c r="ER28" s="638">
        <v>69</v>
      </c>
      <c r="ES28" s="538">
        <v>1080690</v>
      </c>
      <c r="ET28" s="538">
        <v>2</v>
      </c>
      <c r="EU28" s="641">
        <f>ES28/ER28*ET28</f>
        <v>31324.347826086956</v>
      </c>
      <c r="EV28" s="538">
        <v>23094</v>
      </c>
      <c r="EW28" s="649">
        <f>EV28/ER28*ET28</f>
        <v>669.39130434782612</v>
      </c>
      <c r="EX28" s="646">
        <f>L28*EW28</f>
        <v>4016.347826086957</v>
      </c>
      <c r="EY28" s="744"/>
      <c r="EZ28" s="746"/>
      <c r="FA28" s="746"/>
      <c r="FB28" s="655"/>
      <c r="FC28" s="748"/>
      <c r="FD28" s="748"/>
      <c r="FE28" s="750"/>
      <c r="FF28" s="248"/>
      <c r="FG28" s="688"/>
      <c r="FH28" s="684"/>
      <c r="FI28" s="123"/>
      <c r="FJ28" s="503"/>
      <c r="FK28" s="555"/>
      <c r="FL28" s="692">
        <f>EV28*100/ES28</f>
        <v>2.136968048191433</v>
      </c>
      <c r="FM28" s="693">
        <f t="shared" si="25"/>
        <v>0.66939130434782612</v>
      </c>
      <c r="FN28" s="555"/>
      <c r="FO28" s="692">
        <v>2.136968048191433</v>
      </c>
      <c r="FP28" s="693">
        <v>0.66939130434782612</v>
      </c>
      <c r="FQ28" s="696">
        <f t="shared" si="26"/>
        <v>2.0780072746167835</v>
      </c>
      <c r="FR28" s="1680" t="s">
        <v>1420</v>
      </c>
      <c r="FS28" s="1680" t="s">
        <v>386</v>
      </c>
      <c r="FT28" s="1680" t="s">
        <v>1421</v>
      </c>
      <c r="FU28" s="1119">
        <v>0</v>
      </c>
      <c r="FV28" s="325">
        <v>0</v>
      </c>
      <c r="FW28" s="1119">
        <v>0</v>
      </c>
      <c r="FX28" s="1127" t="s">
        <v>1302</v>
      </c>
      <c r="FY28" s="1120">
        <v>1</v>
      </c>
      <c r="FZ28" s="1685" t="s">
        <v>1415</v>
      </c>
      <c r="GA28" s="1685" t="s">
        <v>1416</v>
      </c>
      <c r="GB28" s="1120">
        <v>1</v>
      </c>
      <c r="GC28" s="1685" t="s">
        <v>1417</v>
      </c>
      <c r="GD28" s="1120" t="s">
        <v>1422</v>
      </c>
      <c r="GE28" s="1120" t="s">
        <v>755</v>
      </c>
      <c r="GF28" s="760">
        <v>10108</v>
      </c>
      <c r="GG28" s="761" t="s">
        <v>840</v>
      </c>
      <c r="GH28" s="119">
        <v>0.1003481467</v>
      </c>
      <c r="GI28" s="379">
        <v>1.0891823566201519</v>
      </c>
      <c r="GJ28" s="119">
        <v>0.44849583300000129</v>
      </c>
      <c r="GK28" s="549">
        <v>8.16</v>
      </c>
      <c r="GL28" s="549">
        <v>0.6</v>
      </c>
      <c r="GM28" s="549">
        <v>2040000</v>
      </c>
      <c r="GN28" s="614">
        <v>9.8699999999999992</v>
      </c>
      <c r="GO28" s="614">
        <v>37.9</v>
      </c>
      <c r="GP28" s="549">
        <v>5070000</v>
      </c>
      <c r="GQ28" s="762">
        <v>4016.347826086957</v>
      </c>
      <c r="GR28" s="763">
        <f>GO28*GQ28/100</f>
        <v>1522.1958260869567</v>
      </c>
      <c r="GS28" s="549">
        <v>2.6</v>
      </c>
      <c r="GT28" s="549">
        <v>2370000</v>
      </c>
      <c r="GU28" s="764">
        <f>GO28-GS28</f>
        <v>35.299999999999997</v>
      </c>
      <c r="GV28" s="549">
        <f>GP28-GT28</f>
        <v>2700000</v>
      </c>
      <c r="GW28" s="763">
        <f>GR28*GO28/100</f>
        <v>576.91221808695661</v>
      </c>
      <c r="GX28" s="763">
        <f>GS28*GR28/100</f>
        <v>39.577091478260876</v>
      </c>
      <c r="GY28" s="763">
        <f>GW28-GX28</f>
        <v>537.33512660869576</v>
      </c>
      <c r="GZ28" s="704">
        <v>6</v>
      </c>
      <c r="HA28" s="763">
        <f>GW28/GZ28</f>
        <v>96.152036347826098</v>
      </c>
      <c r="HB28" s="763">
        <f>GX28/GZ28</f>
        <v>6.5961819130434796</v>
      </c>
      <c r="HC28" s="763">
        <f>GR28/GZ28</f>
        <v>253.69930434782611</v>
      </c>
      <c r="HD28" s="614">
        <v>11.2</v>
      </c>
      <c r="HE28" s="614">
        <v>84</v>
      </c>
      <c r="HF28" s="549">
        <v>2871</v>
      </c>
      <c r="HG28" s="549">
        <v>2.0099999999999998</v>
      </c>
      <c r="HH28" s="549">
        <v>2660</v>
      </c>
      <c r="HI28" s="549">
        <v>86.7</v>
      </c>
      <c r="HJ28" s="549">
        <v>7750</v>
      </c>
      <c r="HK28" s="549">
        <v>1.02</v>
      </c>
      <c r="HL28" s="549">
        <v>28368</v>
      </c>
      <c r="HM28" s="549">
        <v>99.1</v>
      </c>
      <c r="HN28" s="549">
        <v>4819</v>
      </c>
      <c r="HO28" s="549">
        <v>97.9</v>
      </c>
      <c r="HP28" s="549">
        <v>6574</v>
      </c>
      <c r="HQ28" s="614">
        <v>76.7</v>
      </c>
      <c r="HR28" s="549">
        <v>8.49</v>
      </c>
      <c r="HS28" s="549">
        <v>44.3</v>
      </c>
      <c r="HT28" s="549">
        <v>16647</v>
      </c>
      <c r="HU28" s="549">
        <v>98.1</v>
      </c>
      <c r="HV28" s="549">
        <v>2969</v>
      </c>
      <c r="HW28" s="549">
        <v>11.8</v>
      </c>
      <c r="HX28" s="549">
        <v>5168</v>
      </c>
      <c r="HY28" s="549">
        <v>62</v>
      </c>
      <c r="HZ28" s="549">
        <v>12578</v>
      </c>
      <c r="IA28" s="549">
        <v>2.66</v>
      </c>
      <c r="IB28" s="549">
        <v>8701</v>
      </c>
      <c r="IC28" s="549">
        <v>1.43</v>
      </c>
      <c r="ID28" s="549">
        <v>6757</v>
      </c>
      <c r="IE28" s="549">
        <v>11.6</v>
      </c>
      <c r="IF28" s="503">
        <f>EK28+EM28+EN28</f>
        <v>4</v>
      </c>
      <c r="IG28" s="555"/>
      <c r="IH28" s="555"/>
      <c r="II28" s="555"/>
      <c r="IJ28" s="555"/>
      <c r="IK28" s="555"/>
      <c r="IL28" s="555"/>
      <c r="IM28" s="555"/>
    </row>
    <row r="29" spans="1:247" s="418" customFormat="1" ht="14.45" customHeight="1" thickBot="1">
      <c r="A29" s="162">
        <v>106</v>
      </c>
      <c r="B29" s="503">
        <f>COUNTIFS($D$4:D29,D29,$F$4:F29,F29)</f>
        <v>3</v>
      </c>
      <c r="C29" s="960">
        <v>10461</v>
      </c>
      <c r="D29" s="923" t="s">
        <v>824</v>
      </c>
      <c r="E29" s="924" t="s">
        <v>825</v>
      </c>
      <c r="F29" s="924">
        <v>7903264501</v>
      </c>
      <c r="G29" s="925">
        <v>40</v>
      </c>
      <c r="H29" s="923" t="s">
        <v>929</v>
      </c>
      <c r="I29" s="165" t="s">
        <v>479</v>
      </c>
      <c r="J29" s="166" t="s">
        <v>427</v>
      </c>
      <c r="K29" s="163" t="s">
        <v>385</v>
      </c>
      <c r="L29" s="163">
        <v>7</v>
      </c>
      <c r="M29" s="164">
        <v>5</v>
      </c>
      <c r="N29" s="163" t="s">
        <v>386</v>
      </c>
      <c r="O29" s="163"/>
      <c r="P29" s="163" t="s">
        <v>921</v>
      </c>
      <c r="Q29" s="163"/>
      <c r="R29" s="163"/>
      <c r="S29" s="351" t="s">
        <v>682</v>
      </c>
      <c r="T29" s="351" t="s">
        <v>656</v>
      </c>
      <c r="U29" s="351" t="s">
        <v>548</v>
      </c>
      <c r="V29" s="414" t="s">
        <v>673</v>
      </c>
      <c r="W29" s="351" t="s">
        <v>620</v>
      </c>
      <c r="X29" s="351" t="s">
        <v>548</v>
      </c>
      <c r="Y29" s="433" t="s">
        <v>548</v>
      </c>
      <c r="Z29" s="191"/>
      <c r="AA29" s="162"/>
      <c r="AB29" s="1482"/>
      <c r="AC29" s="416">
        <v>26819</v>
      </c>
      <c r="AD29" s="415">
        <v>2011</v>
      </c>
      <c r="AE29" s="162"/>
      <c r="AF29" s="162"/>
      <c r="AG29" s="929" t="s">
        <v>444</v>
      </c>
      <c r="AH29" s="416">
        <v>3000</v>
      </c>
      <c r="AI29" s="162"/>
      <c r="AJ29" s="162"/>
      <c r="AK29" s="174"/>
      <c r="AL29" s="162"/>
      <c r="AM29" s="162"/>
      <c r="AN29" s="162"/>
      <c r="AO29" s="357">
        <v>82.9</v>
      </c>
      <c r="AP29" s="176">
        <v>12.5</v>
      </c>
      <c r="AQ29" s="358">
        <v>4.0999999999999996</v>
      </c>
      <c r="AR29" s="899">
        <f t="shared" si="10"/>
        <v>99.5</v>
      </c>
      <c r="AS29" s="900">
        <f t="shared" si="11"/>
        <v>6.6320000000000006</v>
      </c>
      <c r="AT29" s="440">
        <f t="shared" si="12"/>
        <v>27.191199999999998</v>
      </c>
      <c r="AU29" s="901">
        <f t="shared" si="13"/>
        <v>4.9939759036144578</v>
      </c>
      <c r="AV29" s="173">
        <v>77.760199999999998</v>
      </c>
      <c r="AW29" s="178">
        <f t="shared" si="20"/>
        <v>93.8</v>
      </c>
      <c r="AX29" s="177">
        <v>0.99480000000000002</v>
      </c>
      <c r="AY29" s="173">
        <v>1.2</v>
      </c>
      <c r="AZ29" s="167" t="s">
        <v>387</v>
      </c>
      <c r="BA29" s="424">
        <v>1.3</v>
      </c>
      <c r="BB29" s="591">
        <v>7.0000000000000007E-2</v>
      </c>
      <c r="BC29" s="1490"/>
      <c r="BD29" s="192"/>
      <c r="BI29" s="977">
        <v>0.3</v>
      </c>
      <c r="BJ29" s="162">
        <v>51.4</v>
      </c>
      <c r="BK29" s="162">
        <v>48.6</v>
      </c>
      <c r="BL29" s="182">
        <f>BJ29/BK29</f>
        <v>1.0576131687242798</v>
      </c>
      <c r="BM29" s="183">
        <v>2</v>
      </c>
      <c r="BN29" s="427">
        <f t="shared" si="24"/>
        <v>2.4125452352231602</v>
      </c>
      <c r="BO29" s="167" t="s">
        <v>387</v>
      </c>
      <c r="BP29" s="162">
        <v>6</v>
      </c>
      <c r="BQ29" s="184">
        <v>10.5</v>
      </c>
      <c r="BR29" s="485"/>
      <c r="BS29" s="427">
        <f t="shared" si="21"/>
        <v>41.6</v>
      </c>
      <c r="BT29" s="167">
        <v>90.4</v>
      </c>
      <c r="BU29" s="426">
        <v>46320</v>
      </c>
      <c r="BV29" s="427">
        <f>100-BT29</f>
        <v>9.5999999999999943</v>
      </c>
      <c r="BW29" s="427">
        <f>BY29+CA29+CC29</f>
        <v>11.174544072948329</v>
      </c>
      <c r="BX29" s="173">
        <v>22.5</v>
      </c>
      <c r="BY29" s="173">
        <f>BX29*AP29/(CB29+BZ29+BX29+BV29)</f>
        <v>2.8495440729483286</v>
      </c>
      <c r="BZ29" s="173">
        <v>19.100000000000001</v>
      </c>
      <c r="CA29" s="173">
        <f>BZ29*AP29/100</f>
        <v>2.3875000000000002</v>
      </c>
      <c r="CB29" s="173">
        <v>47.5</v>
      </c>
      <c r="CC29" s="173">
        <f>CB29*AP29/100</f>
        <v>5.9375</v>
      </c>
      <c r="CD29" s="978">
        <v>0.46</v>
      </c>
      <c r="CE29" s="162"/>
      <c r="CF29" s="162"/>
      <c r="CG29" s="162"/>
      <c r="CH29" s="162"/>
      <c r="CI29" s="162"/>
      <c r="CJ29" s="426">
        <v>44.7</v>
      </c>
      <c r="CK29" s="426">
        <v>49581</v>
      </c>
      <c r="CL29" s="178">
        <f t="shared" si="22"/>
        <v>1.1780104712041883</v>
      </c>
      <c r="CM29" s="162"/>
      <c r="CN29" s="162"/>
      <c r="CO29" s="187"/>
      <c r="CP29" s="188"/>
      <c r="CQ29" s="188"/>
      <c r="CR29" s="188"/>
      <c r="CS29" s="188"/>
      <c r="CT29" s="188"/>
      <c r="CU29" s="188"/>
      <c r="CV29" s="487"/>
      <c r="CW29" s="189"/>
      <c r="CX29" s="162"/>
      <c r="CY29" s="162"/>
      <c r="CZ29" s="162"/>
      <c r="DA29" s="190" t="s">
        <v>401</v>
      </c>
      <c r="DB29" s="488" t="s">
        <v>401</v>
      </c>
      <c r="DC29" s="191"/>
      <c r="DD29" s="428" t="s">
        <v>930</v>
      </c>
      <c r="DE29" s="163"/>
      <c r="DF29" s="163"/>
      <c r="DG29" s="163"/>
      <c r="DH29" s="903"/>
      <c r="DI29" s="163" t="s">
        <v>390</v>
      </c>
      <c r="DJ29" s="979" t="s">
        <v>444</v>
      </c>
      <c r="DK29" s="905">
        <v>2</v>
      </c>
      <c r="DL29" s="906" t="s">
        <v>1181</v>
      </c>
      <c r="DM29" s="906" t="s">
        <v>479</v>
      </c>
      <c r="DN29" s="905"/>
      <c r="DO29" s="905"/>
      <c r="DP29" s="905"/>
      <c r="DQ29" s="905"/>
      <c r="DR29" s="430" t="s">
        <v>386</v>
      </c>
      <c r="DS29" s="163" t="s">
        <v>386</v>
      </c>
      <c r="DT29" s="163">
        <v>1348</v>
      </c>
      <c r="DU29" s="163">
        <v>5.7</v>
      </c>
      <c r="DV29" s="163">
        <v>94.3</v>
      </c>
      <c r="DW29" s="163" t="s">
        <v>396</v>
      </c>
      <c r="DX29" s="163">
        <v>473.6</v>
      </c>
      <c r="DY29" s="163" t="s">
        <v>386</v>
      </c>
      <c r="DZ29" s="163">
        <v>3.08</v>
      </c>
      <c r="EA29" s="163">
        <v>0</v>
      </c>
      <c r="EB29" s="162"/>
      <c r="EC29" s="907"/>
      <c r="ED29" s="907"/>
      <c r="EE29" s="907"/>
      <c r="EF29" s="909">
        <v>20</v>
      </c>
      <c r="EG29" s="907"/>
      <c r="EH29" s="909" t="s">
        <v>386</v>
      </c>
      <c r="EI29" s="909" t="s">
        <v>386</v>
      </c>
      <c r="EJ29" s="909" t="s">
        <v>386</v>
      </c>
      <c r="EK29" s="909"/>
      <c r="EL29" s="907"/>
      <c r="EM29" s="909">
        <v>2</v>
      </c>
      <c r="EN29" s="909">
        <v>1</v>
      </c>
      <c r="EO29" s="906">
        <v>0</v>
      </c>
      <c r="EP29" s="907"/>
      <c r="EQ29" s="431">
        <v>10461</v>
      </c>
      <c r="ER29" s="980">
        <v>61</v>
      </c>
      <c r="ES29" s="935">
        <v>68482</v>
      </c>
      <c r="ET29" s="935">
        <v>2</v>
      </c>
      <c r="EU29" s="936">
        <f>ES29/ER29*ET29</f>
        <v>2245.311475409836</v>
      </c>
      <c r="EV29" s="935">
        <v>34263</v>
      </c>
      <c r="EW29" s="937">
        <f>EV29/ER29*ET29</f>
        <v>1123.377049180328</v>
      </c>
      <c r="EX29" s="436">
        <f>L29*EW29</f>
        <v>7863.6393442622957</v>
      </c>
      <c r="EY29" s="172"/>
      <c r="EZ29" s="172"/>
      <c r="FA29" s="172"/>
      <c r="FB29" s="172"/>
      <c r="FC29" s="347"/>
      <c r="FD29" s="347"/>
      <c r="FE29" s="347"/>
      <c r="FF29" s="495"/>
      <c r="FG29" s="441"/>
      <c r="FH29" s="913"/>
      <c r="FI29" s="914"/>
      <c r="FJ29" s="417"/>
      <c r="FK29" s="172"/>
      <c r="FL29" s="443">
        <f>EV29*100/ES29</f>
        <v>50.032125229987443</v>
      </c>
      <c r="FM29" s="444">
        <f t="shared" si="25"/>
        <v>1.1233770491803279</v>
      </c>
      <c r="FN29" s="172"/>
      <c r="FO29" s="443">
        <v>50.032125229987443</v>
      </c>
      <c r="FP29" s="444">
        <v>1.1233770491803279</v>
      </c>
      <c r="FQ29" s="445">
        <f t="shared" si="26"/>
        <v>1.1999533023961706</v>
      </c>
      <c r="FR29" s="1681" t="s">
        <v>1423</v>
      </c>
      <c r="FS29" s="1681" t="s">
        <v>386</v>
      </c>
      <c r="FT29" s="1680" t="s">
        <v>1421</v>
      </c>
      <c r="FU29" s="1320">
        <v>0</v>
      </c>
      <c r="FV29" s="1320">
        <v>0</v>
      </c>
      <c r="FW29" s="1123">
        <v>0</v>
      </c>
      <c r="FX29" s="1682" t="s">
        <v>1302</v>
      </c>
      <c r="FY29" s="1141">
        <v>1</v>
      </c>
      <c r="FZ29" s="1685" t="s">
        <v>1424</v>
      </c>
      <c r="GA29" s="1685" t="s">
        <v>1425</v>
      </c>
      <c r="GB29" s="1141">
        <v>1</v>
      </c>
      <c r="GC29" s="1685" t="s">
        <v>1426</v>
      </c>
      <c r="GD29" s="1683" t="s">
        <v>1427</v>
      </c>
      <c r="GE29" s="1682" t="s">
        <v>1428</v>
      </c>
      <c r="GF29" s="172"/>
      <c r="GG29" s="938"/>
      <c r="GH29" s="163"/>
      <c r="GI29" s="939">
        <v>0.6</v>
      </c>
      <c r="GJ29" s="163"/>
      <c r="IF29" s="172"/>
      <c r="IG29" s="172"/>
      <c r="IH29" s="172"/>
      <c r="II29" s="172"/>
      <c r="IJ29" s="172"/>
      <c r="IK29" s="172"/>
      <c r="IL29" s="172"/>
      <c r="IM29" s="172"/>
    </row>
    <row r="30" spans="1:247" ht="14.45" customHeight="1">
      <c r="A30" s="503">
        <v>60</v>
      </c>
      <c r="B30" s="503">
        <f>COUNTIFS($D$4:D30,D30,$F$4:F30,F30)</f>
        <v>1</v>
      </c>
      <c r="C30" s="810">
        <v>10301</v>
      </c>
      <c r="D30" s="823" t="s">
        <v>904</v>
      </c>
      <c r="E30" s="87" t="s">
        <v>523</v>
      </c>
      <c r="F30" s="87">
        <v>485209405</v>
      </c>
      <c r="G30" s="195">
        <f>LEFT(H30,4)-CONCATENATE(19,LEFT(F30,2))</f>
        <v>71</v>
      </c>
      <c r="H30" s="367" t="s">
        <v>903</v>
      </c>
      <c r="I30" s="446" t="s">
        <v>905</v>
      </c>
      <c r="J30" s="369" t="s">
        <v>427</v>
      </c>
      <c r="K30" s="87" t="s">
        <v>385</v>
      </c>
      <c r="L30" s="87">
        <v>6</v>
      </c>
      <c r="M30" s="87" t="s">
        <v>891</v>
      </c>
      <c r="N30" s="195" t="s">
        <v>386</v>
      </c>
      <c r="O30" s="195" t="s">
        <v>386</v>
      </c>
      <c r="P30" s="87" t="s">
        <v>902</v>
      </c>
      <c r="Q30" s="195"/>
      <c r="R30" s="195"/>
      <c r="S30" s="372" t="s">
        <v>548</v>
      </c>
      <c r="T30" s="372" t="s">
        <v>548</v>
      </c>
      <c r="U30" s="372" t="s">
        <v>548</v>
      </c>
      <c r="V30" s="524" t="s">
        <v>781</v>
      </c>
      <c r="W30" s="372" t="s">
        <v>548</v>
      </c>
      <c r="X30" s="451" t="s">
        <v>548</v>
      </c>
      <c r="Y30" s="451" t="s">
        <v>548</v>
      </c>
      <c r="Z30" s="531"/>
      <c r="AA30" s="503"/>
      <c r="AB30" s="370"/>
      <c r="AC30" s="552">
        <v>11924</v>
      </c>
      <c r="AD30" s="551">
        <v>60</v>
      </c>
      <c r="AE30" s="503"/>
      <c r="AF30" s="503"/>
      <c r="AG30" s="279" t="s">
        <v>433</v>
      </c>
      <c r="AH30" s="552">
        <v>200</v>
      </c>
      <c r="AI30" s="503"/>
      <c r="AJ30" s="503"/>
      <c r="AK30" s="503"/>
      <c r="AL30" s="503"/>
      <c r="AM30" s="570"/>
      <c r="AN30" s="571"/>
      <c r="AO30" s="574">
        <v>15.9</v>
      </c>
      <c r="AP30" s="575">
        <v>65.2</v>
      </c>
      <c r="AQ30" s="577">
        <v>14.4</v>
      </c>
      <c r="AR30" s="1100">
        <f t="shared" si="10"/>
        <v>95.500000000000014</v>
      </c>
      <c r="AS30" s="1101">
        <f t="shared" si="11"/>
        <v>0.24386503067484663</v>
      </c>
      <c r="AT30" s="750">
        <f t="shared" si="12"/>
        <v>3.5116564417177916</v>
      </c>
      <c r="AU30" s="1102">
        <f t="shared" si="13"/>
        <v>0.19974874371859294</v>
      </c>
      <c r="AV30" s="578">
        <v>14.75043</v>
      </c>
      <c r="AW30" s="579">
        <f t="shared" si="20"/>
        <v>92.77</v>
      </c>
      <c r="AX30" s="580">
        <v>0.35457</v>
      </c>
      <c r="AY30" s="566">
        <v>2.23</v>
      </c>
      <c r="AZ30" s="582" t="s">
        <v>387</v>
      </c>
      <c r="BA30" s="1104">
        <v>6.41</v>
      </c>
      <c r="BB30" s="341" t="s">
        <v>387</v>
      </c>
      <c r="BC30" s="593"/>
      <c r="BD30" s="593"/>
      <c r="BE30" s="593"/>
      <c r="BF30" s="593"/>
      <c r="BG30" s="593"/>
      <c r="BH30" s="503"/>
      <c r="BI30" s="458"/>
      <c r="BJ30" s="505">
        <v>36.200000000000003</v>
      </c>
      <c r="BK30" s="505">
        <v>63.8</v>
      </c>
      <c r="BL30" s="599">
        <f>BJ30/BK30</f>
        <v>0.56739811912225713</v>
      </c>
      <c r="BM30" s="605" t="s">
        <v>387</v>
      </c>
      <c r="BN30" s="503" t="s">
        <v>387</v>
      </c>
      <c r="BO30" s="505" t="s">
        <v>387</v>
      </c>
      <c r="BP30" s="566">
        <v>2.37</v>
      </c>
      <c r="BQ30" s="344">
        <v>3.95</v>
      </c>
      <c r="BR30" s="549"/>
      <c r="BS30" s="614">
        <f t="shared" si="21"/>
        <v>55.9</v>
      </c>
      <c r="BT30" s="605" t="s">
        <v>387</v>
      </c>
      <c r="BU30" s="1107" t="s">
        <v>387</v>
      </c>
      <c r="BV30" s="605" t="s">
        <v>387</v>
      </c>
      <c r="BW30" s="614">
        <f>BY30+CA30+CC30</f>
        <v>65.200000000000017</v>
      </c>
      <c r="BX30" s="566">
        <v>34</v>
      </c>
      <c r="BY30" s="566">
        <f>BX30*AP30/(CB30+BZ30+BX30)</f>
        <v>22.597349643221207</v>
      </c>
      <c r="BZ30" s="566">
        <v>21.9</v>
      </c>
      <c r="CA30" s="566">
        <f>BZ30*AP30/(CB30+BZ30+BX30)</f>
        <v>14.555351681957186</v>
      </c>
      <c r="CB30" s="566">
        <v>42.2</v>
      </c>
      <c r="CC30" s="566">
        <f>CB30*AP30/(CB30+BZ30+BX30)</f>
        <v>28.047298674821619</v>
      </c>
      <c r="CD30" s="605" t="s">
        <v>387</v>
      </c>
      <c r="CE30" s="503"/>
      <c r="CF30" s="503"/>
      <c r="CG30" s="503"/>
      <c r="CH30" s="503"/>
      <c r="CI30" s="503"/>
      <c r="CJ30" s="610"/>
      <c r="CK30" s="610"/>
      <c r="CL30" s="579">
        <f t="shared" si="22"/>
        <v>1.5525114155251143</v>
      </c>
      <c r="CM30" s="510"/>
      <c r="CN30" s="510"/>
      <c r="CP30" s="510"/>
      <c r="CQ30" s="510"/>
      <c r="CR30" s="510"/>
      <c r="CS30" s="510"/>
      <c r="CT30" s="510"/>
      <c r="CU30" s="503"/>
      <c r="CV30" s="503"/>
      <c r="CW30" s="621"/>
      <c r="CX30" s="623"/>
      <c r="CY30" s="579"/>
      <c r="CZ30" s="623">
        <v>3</v>
      </c>
      <c r="DA30" s="625" t="s">
        <v>212</v>
      </c>
      <c r="DB30" s="505" t="s">
        <v>212</v>
      </c>
      <c r="DC30" s="503"/>
      <c r="DD30" s="794" t="s">
        <v>863</v>
      </c>
      <c r="DE30" s="195"/>
      <c r="DF30" s="195"/>
      <c r="DG30" s="367"/>
      <c r="DH30" s="721"/>
      <c r="DI30" s="195" t="s">
        <v>393</v>
      </c>
      <c r="DJ30" s="967" t="s">
        <v>433</v>
      </c>
      <c r="DK30" s="875">
        <v>2</v>
      </c>
      <c r="DL30" s="874" t="s">
        <v>1185</v>
      </c>
      <c r="DM30" s="875" t="s">
        <v>453</v>
      </c>
      <c r="DN30" s="875"/>
      <c r="DO30" s="875"/>
      <c r="DP30" s="875"/>
      <c r="DQ30" s="875"/>
      <c r="DR30" s="448" t="s">
        <v>386</v>
      </c>
      <c r="DS30" s="195" t="s">
        <v>386</v>
      </c>
      <c r="DT30" s="195">
        <v>144</v>
      </c>
      <c r="DU30" s="195">
        <v>29.2</v>
      </c>
      <c r="DV30" s="195">
        <v>70.8</v>
      </c>
      <c r="DW30" s="195" t="s">
        <v>386</v>
      </c>
      <c r="DX30" s="195" t="s">
        <v>386</v>
      </c>
      <c r="DY30" s="195" t="s">
        <v>386</v>
      </c>
      <c r="DZ30" s="195" t="s">
        <v>386</v>
      </c>
      <c r="EA30" s="195">
        <v>0</v>
      </c>
      <c r="EB30" s="503"/>
      <c r="EC30" s="875"/>
      <c r="ED30" s="875"/>
      <c r="EE30" s="875"/>
      <c r="EF30" s="875">
        <v>15</v>
      </c>
      <c r="EG30" s="875">
        <v>2</v>
      </c>
      <c r="EH30" s="875">
        <v>178</v>
      </c>
      <c r="EI30" s="875">
        <v>83</v>
      </c>
      <c r="EJ30" s="876">
        <f t="shared" si="18"/>
        <v>26.196187350082056</v>
      </c>
      <c r="EK30" s="875">
        <v>2</v>
      </c>
      <c r="EL30" s="875"/>
      <c r="EM30" s="875">
        <v>2</v>
      </c>
      <c r="EN30" s="875">
        <v>3</v>
      </c>
      <c r="EO30" s="968">
        <v>0</v>
      </c>
      <c r="EP30" s="969"/>
      <c r="EQ30" s="449">
        <v>10301</v>
      </c>
      <c r="ER30" s="638">
        <v>59</v>
      </c>
      <c r="ES30" s="538">
        <v>55134</v>
      </c>
      <c r="ET30" s="538">
        <v>2</v>
      </c>
      <c r="EU30" s="641">
        <f>ES30/ER30*ET30</f>
        <v>1868.949152542373</v>
      </c>
      <c r="EV30" s="538">
        <v>2442</v>
      </c>
      <c r="EW30" s="649">
        <f>EV30/ER30*ET30</f>
        <v>82.779661016949149</v>
      </c>
      <c r="EX30" s="646">
        <f>L30*EW30</f>
        <v>496.67796610169489</v>
      </c>
      <c r="EY30" s="744"/>
      <c r="EZ30" s="746"/>
      <c r="FA30" s="746"/>
      <c r="FB30" s="655"/>
      <c r="FC30" s="748"/>
      <c r="FD30" s="748"/>
      <c r="FE30" s="750"/>
      <c r="FF30" s="248"/>
      <c r="FG30" s="688"/>
      <c r="FH30" s="554"/>
      <c r="FI30" s="970"/>
      <c r="FJ30" s="503"/>
      <c r="FK30" s="555"/>
      <c r="FL30" s="692">
        <f>EV30*100/ES30</f>
        <v>4.4292088366525197</v>
      </c>
      <c r="FM30" s="693">
        <f t="shared" si="25"/>
        <v>8.2779661016949155E-2</v>
      </c>
      <c r="FN30" s="555"/>
      <c r="FO30" s="692">
        <v>4.4292088366525197</v>
      </c>
      <c r="FP30" s="693">
        <v>8.2779661016949155E-2</v>
      </c>
      <c r="FQ30" s="696">
        <f t="shared" si="26"/>
        <v>1.7395577395577397</v>
      </c>
      <c r="FR30" s="1679" t="s">
        <v>386</v>
      </c>
      <c r="FS30" s="1679" t="s">
        <v>1420</v>
      </c>
      <c r="FT30" s="1679" t="s">
        <v>1429</v>
      </c>
      <c r="FU30" s="1116">
        <v>0</v>
      </c>
      <c r="FV30" s="874">
        <v>5</v>
      </c>
      <c r="FW30" s="1116">
        <v>0</v>
      </c>
      <c r="FX30" s="1129" t="s">
        <v>1430</v>
      </c>
      <c r="FY30" s="1117">
        <v>0</v>
      </c>
      <c r="FZ30" s="1117">
        <v>0</v>
      </c>
      <c r="GA30" s="1117">
        <v>0</v>
      </c>
      <c r="GB30" s="1117">
        <v>1</v>
      </c>
      <c r="GC30" s="1129">
        <v>0</v>
      </c>
      <c r="GD30" s="1117" t="s">
        <v>906</v>
      </c>
      <c r="GE30" s="1117" t="s">
        <v>907</v>
      </c>
      <c r="GF30" s="760">
        <v>10301</v>
      </c>
      <c r="GG30" s="761" t="s">
        <v>775</v>
      </c>
      <c r="GH30" s="878">
        <v>0.33761080960000001</v>
      </c>
      <c r="GI30" s="878">
        <v>3.5745265252680003</v>
      </c>
      <c r="GJ30" s="880">
        <v>0.22539064000000097</v>
      </c>
      <c r="GK30" s="549"/>
      <c r="GL30" s="549"/>
      <c r="GM30" s="549"/>
      <c r="GN30" s="549"/>
      <c r="GO30" s="549"/>
      <c r="GP30" s="549"/>
      <c r="GQ30" s="549"/>
      <c r="GR30" s="549"/>
      <c r="GS30" s="549"/>
      <c r="GT30" s="549"/>
      <c r="GU30" s="549"/>
      <c r="GV30" s="549"/>
      <c r="GW30" s="549"/>
      <c r="GX30" s="549"/>
      <c r="GY30" s="549"/>
      <c r="GZ30" s="704"/>
      <c r="HA30" s="549"/>
      <c r="HB30" s="549"/>
      <c r="HC30" s="549"/>
      <c r="HD30" s="549"/>
      <c r="HE30" s="549"/>
      <c r="HF30" s="549"/>
      <c r="HG30" s="549"/>
      <c r="HH30" s="549"/>
      <c r="HI30" s="549"/>
      <c r="HJ30" s="549"/>
      <c r="HK30" s="549"/>
      <c r="HL30" s="549"/>
      <c r="HM30" s="549"/>
      <c r="HN30" s="549"/>
      <c r="HO30" s="549"/>
      <c r="HP30" s="549"/>
      <c r="HQ30" s="549"/>
      <c r="HR30" s="549"/>
      <c r="HS30" s="549"/>
      <c r="HT30" s="549"/>
      <c r="HU30" s="549"/>
      <c r="HV30" s="549"/>
      <c r="HW30" s="549"/>
      <c r="HX30" s="549"/>
      <c r="HY30" s="549"/>
      <c r="HZ30" s="549"/>
      <c r="IA30" s="549"/>
      <c r="IB30" s="549"/>
      <c r="IC30" s="549"/>
      <c r="ID30" s="549"/>
      <c r="IE30" s="549"/>
      <c r="IF30" s="503">
        <f t="shared" ref="IF30:IF44" si="27">EK30+EM30+EN30</f>
        <v>7</v>
      </c>
      <c r="IG30" s="555"/>
      <c r="IH30" s="555"/>
      <c r="II30" s="555"/>
      <c r="IJ30" s="555"/>
      <c r="IK30" s="555"/>
      <c r="IL30" s="555"/>
      <c r="IM30" s="555"/>
    </row>
    <row r="31" spans="1:247" ht="14.45" customHeight="1">
      <c r="A31" s="503">
        <v>120</v>
      </c>
      <c r="B31" s="503">
        <f>COUNTIFS($D$4:D31,D31,$F$4:F31,F31)</f>
        <v>1</v>
      </c>
      <c r="C31" s="805">
        <v>8707</v>
      </c>
      <c r="D31" s="812" t="s">
        <v>731</v>
      </c>
      <c r="E31" s="91" t="s">
        <v>476</v>
      </c>
      <c r="F31" s="91">
        <v>515608112</v>
      </c>
      <c r="G31" s="88">
        <v>67</v>
      </c>
      <c r="H31" s="161" t="s">
        <v>732</v>
      </c>
      <c r="I31" s="318" t="s">
        <v>399</v>
      </c>
      <c r="J31" s="200" t="s">
        <v>427</v>
      </c>
      <c r="K31" s="122" t="s">
        <v>385</v>
      </c>
      <c r="L31" s="88">
        <v>10</v>
      </c>
      <c r="M31" s="91">
        <v>1</v>
      </c>
      <c r="N31" s="91" t="s">
        <v>386</v>
      </c>
      <c r="O31" s="88"/>
      <c r="P31" s="91"/>
      <c r="Q31" s="88"/>
      <c r="R31" s="88"/>
      <c r="S31" s="288" t="s">
        <v>548</v>
      </c>
      <c r="T31" s="297" t="s">
        <v>656</v>
      </c>
      <c r="U31" s="288" t="s">
        <v>548</v>
      </c>
      <c r="V31" s="390" t="s">
        <v>726</v>
      </c>
      <c r="W31" s="288" t="s">
        <v>548</v>
      </c>
      <c r="X31" s="288" t="s">
        <v>548</v>
      </c>
      <c r="Y31" s="288" t="s">
        <v>548</v>
      </c>
      <c r="Z31" s="533" t="s">
        <v>548</v>
      </c>
      <c r="AA31" s="329" t="s">
        <v>548</v>
      </c>
      <c r="AB31" s="88"/>
      <c r="AC31" s="746"/>
      <c r="AD31" s="772"/>
      <c r="AE31" s="610"/>
      <c r="AF31" s="610"/>
      <c r="AG31" s="279" t="s">
        <v>433</v>
      </c>
      <c r="AH31" s="555"/>
      <c r="AI31" s="503"/>
      <c r="AJ31" s="503"/>
      <c r="AK31" s="568">
        <v>3.6</v>
      </c>
      <c r="AL31" s="503"/>
      <c r="AM31" s="503"/>
      <c r="AN31" s="503"/>
      <c r="AO31" s="574">
        <v>30.9</v>
      </c>
      <c r="AP31" s="575">
        <v>62.6</v>
      </c>
      <c r="AQ31" s="577">
        <v>4.8899999999999997</v>
      </c>
      <c r="AR31" s="1100">
        <f t="shared" si="10"/>
        <v>98.39</v>
      </c>
      <c r="AS31" s="1101">
        <f t="shared" si="11"/>
        <v>0.4936102236421725</v>
      </c>
      <c r="AT31" s="750">
        <f t="shared" si="12"/>
        <v>2.4137539936102232</v>
      </c>
      <c r="AU31" s="1102">
        <f t="shared" si="13"/>
        <v>0.45784560675655656</v>
      </c>
      <c r="AV31" s="579">
        <v>27.284699999999997</v>
      </c>
      <c r="AW31" s="579">
        <f t="shared" si="20"/>
        <v>88.3</v>
      </c>
      <c r="AX31" s="580">
        <v>2.0703</v>
      </c>
      <c r="AY31" s="579">
        <v>6.7</v>
      </c>
      <c r="AZ31" s="505" t="s">
        <v>387</v>
      </c>
      <c r="BA31" s="583">
        <v>43.3</v>
      </c>
      <c r="BB31" s="204" t="s">
        <v>387</v>
      </c>
      <c r="BC31" s="595"/>
      <c r="BD31" s="595"/>
      <c r="BE31" s="503"/>
      <c r="BF31" s="503"/>
      <c r="BG31" s="503"/>
      <c r="BH31" s="503"/>
      <c r="BJ31" s="503">
        <v>39.1</v>
      </c>
      <c r="BK31" s="503">
        <v>60.9</v>
      </c>
      <c r="BL31" s="599">
        <v>0.64203612479474548</v>
      </c>
      <c r="BM31" s="600" t="s">
        <v>387</v>
      </c>
      <c r="BN31" s="503" t="s">
        <v>387</v>
      </c>
      <c r="BO31" s="505" t="s">
        <v>387</v>
      </c>
      <c r="BP31" s="503">
        <v>4.3</v>
      </c>
      <c r="BQ31" s="112">
        <v>11.9</v>
      </c>
      <c r="BR31" s="607"/>
      <c r="BS31" s="614">
        <f t="shared" si="21"/>
        <v>47</v>
      </c>
      <c r="BT31" s="566">
        <v>88.4</v>
      </c>
      <c r="BU31" s="772">
        <v>37537</v>
      </c>
      <c r="BV31" s="566">
        <v>11.599999999999994</v>
      </c>
      <c r="BW31" s="566">
        <v>53.2</v>
      </c>
      <c r="BX31" s="566">
        <v>29</v>
      </c>
      <c r="BY31" s="566">
        <v>17.8</v>
      </c>
      <c r="BZ31" s="566">
        <v>18</v>
      </c>
      <c r="CA31" s="566">
        <v>11.1</v>
      </c>
      <c r="CB31" s="566">
        <v>39.5</v>
      </c>
      <c r="CC31" s="566">
        <v>24.3</v>
      </c>
      <c r="CD31" s="566">
        <v>2.16</v>
      </c>
      <c r="CE31" s="503"/>
      <c r="CF31" s="503"/>
      <c r="CG31" s="503"/>
      <c r="CH31" s="503"/>
      <c r="CI31" s="503"/>
      <c r="CJ31" s="503"/>
      <c r="CK31" s="503"/>
      <c r="CL31" s="579">
        <f t="shared" si="22"/>
        <v>1.6111111111111112</v>
      </c>
      <c r="CM31" s="503"/>
      <c r="CN31" s="503"/>
      <c r="CO31" s="328"/>
      <c r="CP31" s="618"/>
      <c r="CQ31" s="618"/>
      <c r="CR31" s="618"/>
      <c r="CS31" s="618"/>
      <c r="CT31" s="618"/>
      <c r="CU31" s="618"/>
      <c r="CV31" s="618"/>
      <c r="CX31" s="503"/>
      <c r="CY31" s="623" t="s">
        <v>397</v>
      </c>
      <c r="CZ31" s="623">
        <v>3</v>
      </c>
      <c r="DA31" s="625" t="s">
        <v>212</v>
      </c>
      <c r="DB31" s="783" t="s">
        <v>212</v>
      </c>
      <c r="DC31" s="531"/>
      <c r="DD31" s="531"/>
      <c r="DE31" s="88"/>
      <c r="DF31" s="88"/>
      <c r="DG31" s="88"/>
      <c r="DH31" s="252"/>
      <c r="DI31" s="141" t="s">
        <v>393</v>
      </c>
      <c r="DJ31" s="850" t="s">
        <v>433</v>
      </c>
      <c r="DK31" s="218">
        <v>2</v>
      </c>
      <c r="DL31" s="325" t="s">
        <v>1185</v>
      </c>
      <c r="DM31" s="325" t="s">
        <v>1198</v>
      </c>
      <c r="DN31" s="117"/>
      <c r="DO31" s="117"/>
      <c r="DP31" s="117"/>
      <c r="DQ31" s="117"/>
      <c r="DR31" s="149" t="s">
        <v>386</v>
      </c>
      <c r="DS31" s="88" t="s">
        <v>386</v>
      </c>
      <c r="DT31" s="88">
        <v>251</v>
      </c>
      <c r="DU31" s="88">
        <v>7.1</v>
      </c>
      <c r="DV31" s="88">
        <v>92.9</v>
      </c>
      <c r="DW31" s="88" t="s">
        <v>386</v>
      </c>
      <c r="DX31" s="88" t="s">
        <v>386</v>
      </c>
      <c r="DY31" s="88" t="s">
        <v>386</v>
      </c>
      <c r="DZ31" s="88" t="s">
        <v>386</v>
      </c>
      <c r="EA31" s="88">
        <v>0</v>
      </c>
      <c r="EB31" s="503"/>
      <c r="EC31" s="117"/>
      <c r="ED31" s="117">
        <v>1</v>
      </c>
      <c r="EE31" s="117">
        <v>10</v>
      </c>
      <c r="EF31" s="325" t="s">
        <v>386</v>
      </c>
      <c r="EG31" s="117">
        <v>2</v>
      </c>
      <c r="EH31" s="117">
        <v>164</v>
      </c>
      <c r="EI31" s="117">
        <v>70</v>
      </c>
      <c r="EJ31" s="144">
        <f t="shared" si="18"/>
        <v>26.026174895895302</v>
      </c>
      <c r="EK31" s="117">
        <v>0</v>
      </c>
      <c r="EL31" s="117" t="s">
        <v>386</v>
      </c>
      <c r="EM31" s="117">
        <v>2</v>
      </c>
      <c r="EN31" s="117">
        <v>1</v>
      </c>
      <c r="EO31" s="325">
        <v>0</v>
      </c>
      <c r="EP31" s="327">
        <v>43178</v>
      </c>
      <c r="EQ31" s="260">
        <v>8707</v>
      </c>
      <c r="ER31" s="329">
        <v>75</v>
      </c>
      <c r="ES31" s="329">
        <v>37474</v>
      </c>
      <c r="ET31" s="329">
        <v>2</v>
      </c>
      <c r="EU31" s="304">
        <v>999.30666666666662</v>
      </c>
      <c r="EV31" s="378">
        <v>3295</v>
      </c>
      <c r="EW31" s="650">
        <v>87.86666666666666</v>
      </c>
      <c r="EX31" s="657">
        <v>878.66666666666663</v>
      </c>
      <c r="EY31" s="149">
        <v>40</v>
      </c>
      <c r="EZ31" s="662">
        <v>16896</v>
      </c>
      <c r="FA31" s="662">
        <v>350</v>
      </c>
      <c r="FB31" s="122"/>
      <c r="FC31" s="664">
        <v>422.4</v>
      </c>
      <c r="FD31" s="666">
        <v>147.84</v>
      </c>
      <c r="FE31" s="668">
        <v>5.9433621933621925</v>
      </c>
      <c r="FF31" s="242"/>
      <c r="FG31" s="243"/>
      <c r="FH31" s="228"/>
      <c r="FI31" s="215"/>
      <c r="FJ31" s="554"/>
      <c r="FK31" s="555"/>
      <c r="FL31" s="692">
        <v>8.792762982334418</v>
      </c>
      <c r="FM31" s="693">
        <f t="shared" si="25"/>
        <v>8.7866666666666662E-2</v>
      </c>
      <c r="FN31" s="555"/>
      <c r="FO31" s="692">
        <v>8.792762982334418</v>
      </c>
      <c r="FP31" s="693">
        <v>8.7866666666666662E-2</v>
      </c>
      <c r="FQ31" s="696">
        <f t="shared" si="26"/>
        <v>2.85660091047041</v>
      </c>
      <c r="FR31" s="1680" t="s">
        <v>386</v>
      </c>
      <c r="FS31" s="1680" t="s">
        <v>1431</v>
      </c>
      <c r="FT31" s="1680" t="s">
        <v>1432</v>
      </c>
      <c r="FU31" s="1312">
        <v>0</v>
      </c>
      <c r="FV31" s="1312">
        <v>0</v>
      </c>
      <c r="FW31" s="1125">
        <v>1</v>
      </c>
      <c r="FX31" s="1316" t="s">
        <v>1302</v>
      </c>
      <c r="FY31" s="1130">
        <v>0</v>
      </c>
      <c r="FZ31" s="1130">
        <v>0</v>
      </c>
      <c r="GA31" s="1130">
        <v>0</v>
      </c>
      <c r="GB31" s="1130">
        <v>0</v>
      </c>
      <c r="GC31" s="1130">
        <v>0</v>
      </c>
      <c r="GD31" s="1130">
        <v>0</v>
      </c>
      <c r="GE31" s="1316" t="s">
        <v>1433</v>
      </c>
      <c r="GF31" s="555"/>
      <c r="GG31" s="699"/>
      <c r="GI31" s="216">
        <v>0.21414698880000002</v>
      </c>
      <c r="GK31" s="565"/>
      <c r="GL31" s="565"/>
      <c r="GM31" s="565"/>
      <c r="GN31" s="565"/>
      <c r="GO31" s="565"/>
      <c r="GP31" s="565"/>
      <c r="GQ31" s="565"/>
      <c r="GR31" s="565"/>
      <c r="GS31" s="565"/>
      <c r="GT31" s="565"/>
      <c r="GU31" s="565"/>
      <c r="GV31" s="565"/>
      <c r="GW31" s="565"/>
      <c r="GX31" s="565"/>
      <c r="GY31" s="565"/>
      <c r="GZ31" s="565"/>
      <c r="HA31" s="565"/>
      <c r="HB31" s="565"/>
      <c r="HC31" s="565"/>
      <c r="HD31" s="565"/>
      <c r="HE31" s="565"/>
      <c r="HF31" s="565"/>
      <c r="HG31" s="565"/>
      <c r="HH31" s="565"/>
      <c r="HI31" s="565"/>
      <c r="HJ31" s="565"/>
      <c r="HK31" s="565"/>
      <c r="HL31" s="565"/>
      <c r="HM31" s="565"/>
      <c r="HN31" s="565"/>
      <c r="HO31" s="565"/>
      <c r="HP31" s="565"/>
      <c r="HQ31" s="565"/>
      <c r="HR31" s="565"/>
      <c r="HS31" s="565"/>
      <c r="HT31" s="565"/>
      <c r="HU31" s="565"/>
      <c r="HV31" s="565"/>
      <c r="HW31" s="565"/>
      <c r="HX31" s="565"/>
      <c r="HY31" s="565"/>
      <c r="HZ31" s="565"/>
      <c r="IA31" s="565"/>
      <c r="IB31" s="565"/>
      <c r="IC31" s="565"/>
      <c r="ID31" s="565"/>
      <c r="IE31" s="565"/>
      <c r="IF31" s="503">
        <f t="shared" si="27"/>
        <v>3</v>
      </c>
      <c r="IG31" s="555"/>
      <c r="IH31" s="555"/>
      <c r="II31" s="555"/>
      <c r="IJ31" s="555"/>
      <c r="IK31" s="555"/>
      <c r="IL31" s="555"/>
      <c r="IM31" s="555"/>
    </row>
    <row r="32" spans="1:247" ht="14.45" customHeight="1">
      <c r="A32" s="503">
        <v>71</v>
      </c>
      <c r="B32" s="503">
        <f>COUNTIFS($D$4:D32,D32,$F$4:F32,F32)</f>
        <v>1</v>
      </c>
      <c r="C32" s="805">
        <v>10346</v>
      </c>
      <c r="D32" s="812" t="s">
        <v>912</v>
      </c>
      <c r="E32" s="91" t="s">
        <v>426</v>
      </c>
      <c r="F32" s="91">
        <v>410319170</v>
      </c>
      <c r="G32" s="88">
        <f>LEFT(H32,4)-CONCATENATE(19,LEFT(F32,2))</f>
        <v>78</v>
      </c>
      <c r="H32" s="161" t="s">
        <v>911</v>
      </c>
      <c r="I32" s="199" t="s">
        <v>399</v>
      </c>
      <c r="J32" s="200" t="s">
        <v>427</v>
      </c>
      <c r="K32" s="91" t="s">
        <v>385</v>
      </c>
      <c r="L32" s="88">
        <v>17</v>
      </c>
      <c r="M32" s="91" t="s">
        <v>604</v>
      </c>
      <c r="N32" s="91" t="s">
        <v>386</v>
      </c>
      <c r="O32" s="88"/>
      <c r="P32" s="91" t="s">
        <v>902</v>
      </c>
      <c r="Q32" s="503"/>
      <c r="R32" s="88"/>
      <c r="S32" s="288" t="s">
        <v>548</v>
      </c>
      <c r="T32" s="288" t="s">
        <v>548</v>
      </c>
      <c r="U32" s="288" t="s">
        <v>548</v>
      </c>
      <c r="V32" s="406" t="s">
        <v>781</v>
      </c>
      <c r="W32" s="288" t="s">
        <v>548</v>
      </c>
      <c r="X32" s="329" t="s">
        <v>548</v>
      </c>
      <c r="Y32" s="329" t="s">
        <v>548</v>
      </c>
      <c r="Z32" s="531"/>
      <c r="AA32" s="88"/>
      <c r="AB32" s="122"/>
      <c r="AC32" s="552">
        <v>63510</v>
      </c>
      <c r="AD32" s="551">
        <v>6</v>
      </c>
      <c r="AE32" s="503"/>
      <c r="AF32" s="503"/>
      <c r="AG32" s="557" t="s">
        <v>433</v>
      </c>
      <c r="AH32" s="552">
        <v>400</v>
      </c>
      <c r="AI32" s="503"/>
      <c r="AJ32" s="503"/>
      <c r="AK32" s="503"/>
      <c r="AL32" s="503"/>
      <c r="AM32" s="570"/>
      <c r="AN32" s="571"/>
      <c r="AO32" s="574">
        <v>24.5</v>
      </c>
      <c r="AP32" s="575">
        <v>62.3</v>
      </c>
      <c r="AQ32" s="577">
        <v>8.3000000000000007</v>
      </c>
      <c r="AR32" s="1100">
        <f t="shared" si="10"/>
        <v>95.1</v>
      </c>
      <c r="AS32" s="1101">
        <f t="shared" si="11"/>
        <v>0.39325842696629215</v>
      </c>
      <c r="AT32" s="750">
        <f t="shared" si="12"/>
        <v>3.2640449438202253</v>
      </c>
      <c r="AU32" s="1102">
        <f t="shared" si="13"/>
        <v>0.34702549575070823</v>
      </c>
      <c r="AV32" s="578">
        <v>21.807450000000003</v>
      </c>
      <c r="AW32" s="579">
        <f t="shared" si="20"/>
        <v>89.01</v>
      </c>
      <c r="AX32" s="580">
        <v>1.4675499999999999</v>
      </c>
      <c r="AY32" s="566">
        <v>5.99</v>
      </c>
      <c r="AZ32" s="582" t="s">
        <v>387</v>
      </c>
      <c r="BA32" s="1104">
        <v>0</v>
      </c>
      <c r="BB32" s="341" t="s">
        <v>387</v>
      </c>
      <c r="BC32" s="593"/>
      <c r="BD32" s="593"/>
      <c r="BE32" s="593"/>
      <c r="BF32" s="593"/>
      <c r="BG32" s="593"/>
      <c r="BH32" s="503"/>
      <c r="BI32" s="458"/>
      <c r="BJ32" s="505">
        <v>27</v>
      </c>
      <c r="BK32" s="505">
        <v>73</v>
      </c>
      <c r="BL32" s="598">
        <f>BJ32/BK32</f>
        <v>0.36986301369863012</v>
      </c>
      <c r="BM32" s="605" t="s">
        <v>387</v>
      </c>
      <c r="BN32" s="503" t="s">
        <v>387</v>
      </c>
      <c r="BO32" s="505" t="s">
        <v>387</v>
      </c>
      <c r="BP32" s="566">
        <v>0</v>
      </c>
      <c r="BQ32" s="344">
        <v>0</v>
      </c>
      <c r="BR32" s="549"/>
      <c r="BS32" s="614">
        <f t="shared" si="21"/>
        <v>53.9</v>
      </c>
      <c r="BT32" s="605" t="s">
        <v>387</v>
      </c>
      <c r="BU32" s="1107" t="s">
        <v>387</v>
      </c>
      <c r="BV32" s="605" t="s">
        <v>387</v>
      </c>
      <c r="BW32" s="614">
        <f>BY32+CA32+CC32</f>
        <v>62.29999999999999</v>
      </c>
      <c r="BX32" s="566">
        <v>26.4</v>
      </c>
      <c r="BY32" s="566">
        <f>BX32*AP32/(CB32+BZ32+BX32)</f>
        <v>17.061410788381739</v>
      </c>
      <c r="BZ32" s="566">
        <v>27.5</v>
      </c>
      <c r="CA32" s="566">
        <f>BZ32*AP32/(CB32+BZ32+BX32)</f>
        <v>17.772302904564313</v>
      </c>
      <c r="CB32" s="566">
        <v>42.5</v>
      </c>
      <c r="CC32" s="566">
        <f>CB32*AP32/(CB32+BZ32+BX32)</f>
        <v>27.466286307053942</v>
      </c>
      <c r="CD32" s="605" t="s">
        <v>387</v>
      </c>
      <c r="CE32" s="503"/>
      <c r="CF32" s="503"/>
      <c r="CG32" s="503"/>
      <c r="CH32" s="503"/>
      <c r="CI32" s="503"/>
      <c r="CJ32" s="610"/>
      <c r="CK32" s="610"/>
      <c r="CL32" s="579">
        <f t="shared" si="22"/>
        <v>0.96</v>
      </c>
      <c r="CM32" s="510"/>
      <c r="CN32" s="510"/>
      <c r="CP32" s="510"/>
      <c r="CQ32" s="510"/>
      <c r="CR32" s="510"/>
      <c r="CS32" s="510"/>
      <c r="CT32" s="510"/>
      <c r="CU32" s="503"/>
      <c r="CV32" s="503"/>
      <c r="CW32" s="621"/>
      <c r="CX32" s="623"/>
      <c r="CY32" s="579"/>
      <c r="CZ32" s="623">
        <v>3</v>
      </c>
      <c r="DA32" s="625" t="s">
        <v>398</v>
      </c>
      <c r="DB32" s="505" t="s">
        <v>398</v>
      </c>
      <c r="DC32" s="503"/>
      <c r="DD32" s="794" t="s">
        <v>863</v>
      </c>
      <c r="DE32" s="88"/>
      <c r="DF32" s="88"/>
      <c r="DG32" s="161"/>
      <c r="DH32" s="252"/>
      <c r="DI32" s="88" t="s">
        <v>390</v>
      </c>
      <c r="DJ32" s="848" t="s">
        <v>433</v>
      </c>
      <c r="DK32" s="117">
        <v>2</v>
      </c>
      <c r="DL32" s="325" t="s">
        <v>1181</v>
      </c>
      <c r="DM32" s="117" t="s">
        <v>399</v>
      </c>
      <c r="DN32" s="117"/>
      <c r="DO32" s="117"/>
      <c r="DP32" s="117"/>
      <c r="DQ32" s="117"/>
      <c r="DR32" s="149" t="s">
        <v>386</v>
      </c>
      <c r="DS32" s="88" t="s">
        <v>386</v>
      </c>
      <c r="DT32" s="88">
        <v>300</v>
      </c>
      <c r="DU32" s="88">
        <v>40</v>
      </c>
      <c r="DV32" s="88">
        <v>60</v>
      </c>
      <c r="DW32" s="88" t="s">
        <v>386</v>
      </c>
      <c r="DX32" s="88" t="s">
        <v>386</v>
      </c>
      <c r="DY32" s="88" t="s">
        <v>386</v>
      </c>
      <c r="DZ32" s="88" t="s">
        <v>386</v>
      </c>
      <c r="EA32" s="88">
        <v>0</v>
      </c>
      <c r="EB32" s="503"/>
      <c r="EC32" s="117"/>
      <c r="ED32" s="117"/>
      <c r="EE32" s="117"/>
      <c r="EF32" s="117">
        <v>25</v>
      </c>
      <c r="EG32" s="118">
        <v>3</v>
      </c>
      <c r="EH32" s="325">
        <v>176</v>
      </c>
      <c r="EI32" s="325">
        <v>98</v>
      </c>
      <c r="EJ32" s="325">
        <f t="shared" si="18"/>
        <v>31.637396694214878</v>
      </c>
      <c r="EK32" s="117">
        <v>2</v>
      </c>
      <c r="EL32" s="117"/>
      <c r="EM32" s="117">
        <v>3</v>
      </c>
      <c r="EN32" s="117">
        <v>3</v>
      </c>
      <c r="EO32" s="324">
        <v>0</v>
      </c>
      <c r="EP32" s="143"/>
      <c r="EQ32" s="409">
        <v>10346</v>
      </c>
      <c r="ER32" s="399">
        <v>38</v>
      </c>
      <c r="ES32" s="329">
        <v>10784</v>
      </c>
      <c r="ET32" s="329">
        <v>2</v>
      </c>
      <c r="EU32" s="304">
        <f>ES32/ER32*ET32</f>
        <v>567.57894736842104</v>
      </c>
      <c r="EV32" s="378">
        <v>2303</v>
      </c>
      <c r="EW32" s="650">
        <f>EV32/ER32*ET32</f>
        <v>121.21052631578948</v>
      </c>
      <c r="EX32" s="657">
        <f>L32*EW32</f>
        <v>2060.5789473684213</v>
      </c>
      <c r="EY32" s="660"/>
      <c r="EZ32" s="662"/>
      <c r="FA32" s="662"/>
      <c r="FB32" s="240"/>
      <c r="FC32" s="664"/>
      <c r="FD32" s="666"/>
      <c r="FE32" s="668"/>
      <c r="FF32" s="242"/>
      <c r="FG32" s="678"/>
      <c r="FH32" s="684"/>
      <c r="FI32" s="123"/>
      <c r="FJ32" s="503"/>
      <c r="FK32" s="555"/>
      <c r="FL32" s="692">
        <f>EV32*100/ES32</f>
        <v>21.355712166172108</v>
      </c>
      <c r="FM32" s="693">
        <f t="shared" si="25"/>
        <v>0.12121052631578948</v>
      </c>
      <c r="FN32" s="555"/>
      <c r="FO32" s="692">
        <v>21.355712166172108</v>
      </c>
      <c r="FP32" s="693">
        <v>0.12121052631578948</v>
      </c>
      <c r="FQ32" s="696">
        <f t="shared" si="26"/>
        <v>2.4750325662179766</v>
      </c>
      <c r="FR32" s="1680" t="s">
        <v>386</v>
      </c>
      <c r="FS32" s="1680" t="s">
        <v>1346</v>
      </c>
      <c r="FT32" s="1680" t="s">
        <v>1434</v>
      </c>
      <c r="FU32" s="1119">
        <v>0</v>
      </c>
      <c r="FV32" s="325">
        <v>4</v>
      </c>
      <c r="FW32" s="1119">
        <v>0</v>
      </c>
      <c r="FX32" s="1127" t="s">
        <v>1435</v>
      </c>
      <c r="FY32" s="1120">
        <v>0</v>
      </c>
      <c r="FZ32" s="1120">
        <v>0</v>
      </c>
      <c r="GA32" s="1120">
        <v>0</v>
      </c>
      <c r="GB32" s="1120">
        <v>1</v>
      </c>
      <c r="GC32" s="1127">
        <v>0</v>
      </c>
      <c r="GD32" s="1120">
        <v>0</v>
      </c>
      <c r="GE32" s="1120" t="s">
        <v>1436</v>
      </c>
      <c r="GF32" s="760">
        <v>10346</v>
      </c>
      <c r="GG32" s="761" t="s">
        <v>775</v>
      </c>
      <c r="GH32" s="379">
        <v>0.35435856360000001</v>
      </c>
      <c r="GI32" s="379">
        <v>0.24530554149049996</v>
      </c>
      <c r="GJ32" s="119">
        <v>0.20600498499999911</v>
      </c>
      <c r="GK32" s="549"/>
      <c r="GL32" s="549"/>
      <c r="GM32" s="549"/>
      <c r="GN32" s="549"/>
      <c r="GO32" s="549"/>
      <c r="GP32" s="549"/>
      <c r="GQ32" s="549"/>
      <c r="GR32" s="549"/>
      <c r="GS32" s="549"/>
      <c r="GT32" s="549"/>
      <c r="GU32" s="549"/>
      <c r="GV32" s="549"/>
      <c r="GW32" s="549"/>
      <c r="GX32" s="549"/>
      <c r="GY32" s="549"/>
      <c r="GZ32" s="704"/>
      <c r="HA32" s="549"/>
      <c r="HB32" s="549"/>
      <c r="HC32" s="549"/>
      <c r="HD32" s="549"/>
      <c r="HE32" s="549"/>
      <c r="HF32" s="549"/>
      <c r="HG32" s="549"/>
      <c r="HH32" s="549"/>
      <c r="HI32" s="549"/>
      <c r="HJ32" s="549"/>
      <c r="HK32" s="549"/>
      <c r="HL32" s="549"/>
      <c r="HM32" s="549"/>
      <c r="HN32" s="549"/>
      <c r="HO32" s="549"/>
      <c r="HP32" s="549"/>
      <c r="HQ32" s="549"/>
      <c r="HR32" s="549"/>
      <c r="HS32" s="549"/>
      <c r="HT32" s="549"/>
      <c r="HU32" s="549"/>
      <c r="HV32" s="549"/>
      <c r="HW32" s="549"/>
      <c r="HX32" s="549"/>
      <c r="HY32" s="549"/>
      <c r="HZ32" s="549"/>
      <c r="IA32" s="549"/>
      <c r="IB32" s="549"/>
      <c r="IC32" s="549"/>
      <c r="ID32" s="549"/>
      <c r="IE32" s="549"/>
      <c r="IF32" s="503">
        <f t="shared" si="27"/>
        <v>8</v>
      </c>
      <c r="IG32" s="555"/>
      <c r="IH32" s="555"/>
      <c r="II32" s="555"/>
      <c r="IJ32" s="555"/>
      <c r="IK32" s="555"/>
      <c r="IL32" s="555"/>
      <c r="IM32" s="555"/>
    </row>
    <row r="33" spans="1:247" ht="14.45" customHeight="1">
      <c r="A33" s="503">
        <v>182</v>
      </c>
      <c r="B33" s="503">
        <f>COUNTIFS($D$4:D33,D33,$F$4:F33,F33)</f>
        <v>1</v>
      </c>
      <c r="C33" s="805">
        <v>9106</v>
      </c>
      <c r="D33" s="812" t="s">
        <v>768</v>
      </c>
      <c r="E33" s="91" t="s">
        <v>575</v>
      </c>
      <c r="F33" s="91">
        <v>476012073</v>
      </c>
      <c r="G33" s="88">
        <v>71</v>
      </c>
      <c r="H33" s="161" t="s">
        <v>765</v>
      </c>
      <c r="I33" s="318" t="s">
        <v>769</v>
      </c>
      <c r="J33" s="200" t="s">
        <v>427</v>
      </c>
      <c r="K33" s="122" t="s">
        <v>385</v>
      </c>
      <c r="L33" s="88">
        <v>11</v>
      </c>
      <c r="M33" s="91" t="s">
        <v>770</v>
      </c>
      <c r="N33" s="91" t="s">
        <v>386</v>
      </c>
      <c r="O33" s="88"/>
      <c r="P33" s="91" t="s">
        <v>761</v>
      </c>
      <c r="Q33" s="503"/>
      <c r="R33" s="88"/>
      <c r="S33" s="395" t="s">
        <v>682</v>
      </c>
      <c r="T33" s="297" t="s">
        <v>656</v>
      </c>
      <c r="U33" s="312" t="s">
        <v>548</v>
      </c>
      <c r="V33" s="382" t="s">
        <v>673</v>
      </c>
      <c r="W33" s="288" t="s">
        <v>620</v>
      </c>
      <c r="X33" s="288" t="s">
        <v>548</v>
      </c>
      <c r="Y33" s="288" t="s">
        <v>548</v>
      </c>
      <c r="Z33" s="533" t="s">
        <v>548</v>
      </c>
      <c r="AA33" s="329" t="s">
        <v>548</v>
      </c>
      <c r="AB33" s="122"/>
      <c r="AC33" s="549"/>
      <c r="AD33" s="503">
        <v>39196250</v>
      </c>
      <c r="AE33" s="552" t="s">
        <v>548</v>
      </c>
      <c r="AF33" s="552" t="s">
        <v>548</v>
      </c>
      <c r="AG33" s="557" t="s">
        <v>433</v>
      </c>
      <c r="AH33" s="503" t="s">
        <v>754</v>
      </c>
      <c r="AI33" s="555"/>
      <c r="AJ33" s="503"/>
      <c r="AK33" s="567">
        <v>77.099999999999994</v>
      </c>
      <c r="AL33" s="503"/>
      <c r="AM33" s="503"/>
      <c r="AN33" s="503"/>
      <c r="AO33" s="574">
        <v>0.95</v>
      </c>
      <c r="AP33" s="575">
        <v>3.95</v>
      </c>
      <c r="AQ33" s="577">
        <v>89.8</v>
      </c>
      <c r="AR33" s="1100">
        <f t="shared" si="10"/>
        <v>94.7</v>
      </c>
      <c r="AS33" s="1101">
        <f t="shared" si="11"/>
        <v>0.24050632911392403</v>
      </c>
      <c r="AT33" s="750">
        <f t="shared" si="12"/>
        <v>21.597468354430376</v>
      </c>
      <c r="AU33" s="1102">
        <f t="shared" si="13"/>
        <v>1.0133333333333333E-2</v>
      </c>
      <c r="AV33" s="580">
        <v>0.83</v>
      </c>
      <c r="AW33" s="566">
        <f>AV33*100/AO33</f>
        <v>87.368421052631589</v>
      </c>
      <c r="AX33" s="580">
        <f>AY33*AO33/100</f>
        <v>7.2499999999999898E-2</v>
      </c>
      <c r="AY33" s="579">
        <f>95-AW33</f>
        <v>7.6315789473684106</v>
      </c>
      <c r="AZ33" s="505" t="s">
        <v>387</v>
      </c>
      <c r="BA33" s="585" t="s">
        <v>387</v>
      </c>
      <c r="BB33" s="204" t="s">
        <v>387</v>
      </c>
      <c r="BC33" s="595"/>
      <c r="BD33" s="595"/>
      <c r="BE33" s="503"/>
      <c r="BF33" s="503"/>
      <c r="BG33" s="503"/>
      <c r="BH33" s="503"/>
      <c r="BJ33" s="503" t="s">
        <v>387</v>
      </c>
      <c r="BK33" s="503" t="s">
        <v>387</v>
      </c>
      <c r="BL33" s="599" t="s">
        <v>387</v>
      </c>
      <c r="BM33" s="600">
        <v>0.02</v>
      </c>
      <c r="BN33" s="614">
        <f t="shared" ref="BN33:BN48" si="28">BM33*100/AO33</f>
        <v>2.1052631578947367</v>
      </c>
      <c r="BO33" s="505" t="s">
        <v>387</v>
      </c>
      <c r="BP33" s="503" t="s">
        <v>387</v>
      </c>
      <c r="BQ33" s="112" t="s">
        <v>387</v>
      </c>
      <c r="BR33" s="607"/>
      <c r="BS33" s="614">
        <f t="shared" si="21"/>
        <v>68.5</v>
      </c>
      <c r="BT33" s="566">
        <v>89.4</v>
      </c>
      <c r="BU33" s="772">
        <v>53071</v>
      </c>
      <c r="BV33" s="566">
        <v>10.599999999999994</v>
      </c>
      <c r="BW33" s="614">
        <v>3.3</v>
      </c>
      <c r="BX33" s="566">
        <v>23.3</v>
      </c>
      <c r="BY33" s="566">
        <v>0.92</v>
      </c>
      <c r="BZ33" s="566">
        <v>45.2</v>
      </c>
      <c r="CA33" s="566">
        <v>1.79</v>
      </c>
      <c r="CB33" s="566">
        <v>15.1</v>
      </c>
      <c r="CC33" s="566">
        <v>0.59</v>
      </c>
      <c r="CD33" s="566">
        <v>3.4000000000000002E-2</v>
      </c>
      <c r="CE33" s="503"/>
      <c r="CF33" s="503"/>
      <c r="CG33" s="503"/>
      <c r="CH33" s="503"/>
      <c r="CI33" s="503"/>
      <c r="CJ33" s="503"/>
      <c r="CK33" s="503"/>
      <c r="CL33" s="579">
        <f t="shared" si="22"/>
        <v>0.51548672566371678</v>
      </c>
      <c r="CM33" s="503"/>
      <c r="CN33" s="503"/>
      <c r="CO33" s="328"/>
      <c r="CP33" s="618"/>
      <c r="CQ33" s="618"/>
      <c r="CR33" s="618"/>
      <c r="CS33" s="618"/>
      <c r="CT33" s="618"/>
      <c r="CU33" s="618"/>
      <c r="CV33" s="618"/>
      <c r="CX33" s="503"/>
      <c r="CY33" s="623"/>
      <c r="CZ33" s="623">
        <v>6</v>
      </c>
      <c r="DA33" s="625" t="s">
        <v>408</v>
      </c>
      <c r="DB33" s="783" t="s">
        <v>408</v>
      </c>
      <c r="DC33" s="531"/>
      <c r="DD33" s="531"/>
      <c r="DE33" s="88"/>
      <c r="DF33" s="88"/>
      <c r="DG33" s="88"/>
      <c r="DH33" s="252"/>
      <c r="DI33" s="88" t="s">
        <v>393</v>
      </c>
      <c r="DJ33" s="848" t="s">
        <v>433</v>
      </c>
      <c r="DK33" s="117">
        <v>2</v>
      </c>
      <c r="DL33" s="325" t="s">
        <v>1437</v>
      </c>
      <c r="DM33" s="325" t="s">
        <v>1438</v>
      </c>
      <c r="DN33" s="117"/>
      <c r="DO33" s="117"/>
      <c r="DP33" s="117"/>
      <c r="DQ33" s="117"/>
      <c r="DR33" s="149" t="s">
        <v>386</v>
      </c>
      <c r="DS33" s="88" t="s">
        <v>386</v>
      </c>
      <c r="DT33" s="88">
        <v>38687</v>
      </c>
      <c r="DU33" s="88">
        <v>94.2</v>
      </c>
      <c r="DV33" s="88">
        <v>5.8</v>
      </c>
      <c r="DW33" s="88" t="s">
        <v>386</v>
      </c>
      <c r="DX33" s="88" t="s">
        <v>386</v>
      </c>
      <c r="DY33" s="88" t="s">
        <v>386</v>
      </c>
      <c r="DZ33" s="88" t="s">
        <v>386</v>
      </c>
      <c r="EA33" s="88">
        <v>0</v>
      </c>
      <c r="EB33" s="503"/>
      <c r="EC33" s="117"/>
      <c r="ED33" s="117"/>
      <c r="EE33" s="117"/>
      <c r="EF33" s="325">
        <v>8</v>
      </c>
      <c r="EG33" s="117"/>
      <c r="EH33" s="325">
        <v>158</v>
      </c>
      <c r="EI33" s="325">
        <v>63</v>
      </c>
      <c r="EJ33" s="325">
        <f t="shared" si="18"/>
        <v>25.236340330075304</v>
      </c>
      <c r="EK33" s="117">
        <v>3</v>
      </c>
      <c r="EL33" s="117"/>
      <c r="EM33" s="117">
        <v>2</v>
      </c>
      <c r="EN33" s="117">
        <v>2</v>
      </c>
      <c r="EO33" s="325">
        <v>0</v>
      </c>
      <c r="EP33" s="143"/>
      <c r="EQ33" s="403">
        <v>9106</v>
      </c>
      <c r="ER33" s="399">
        <v>66</v>
      </c>
      <c r="ES33" s="329">
        <v>909267</v>
      </c>
      <c r="ET33" s="329">
        <v>2</v>
      </c>
      <c r="EU33" s="304">
        <v>27553.545454545456</v>
      </c>
      <c r="EV33" s="378">
        <v>768587</v>
      </c>
      <c r="EW33" s="650">
        <v>23290.515151515152</v>
      </c>
      <c r="EX33" s="657">
        <v>256195.66666666669</v>
      </c>
      <c r="EY33" s="660">
        <v>30</v>
      </c>
      <c r="EZ33" s="662">
        <v>156785</v>
      </c>
      <c r="FA33" s="662">
        <v>10000</v>
      </c>
      <c r="FB33" s="122"/>
      <c r="FC33" s="664">
        <v>5226.166666666667</v>
      </c>
      <c r="FD33" s="666">
        <v>52261.666666666672</v>
      </c>
      <c r="FE33" s="668">
        <v>4.9021717638804736</v>
      </c>
      <c r="FF33" s="242"/>
      <c r="FG33" s="243"/>
      <c r="FH33" s="228"/>
      <c r="FI33" s="215"/>
      <c r="FJ33" s="554"/>
      <c r="FK33" s="555"/>
      <c r="FL33" s="692">
        <v>84.528196888262741</v>
      </c>
      <c r="FM33" s="693">
        <f t="shared" si="25"/>
        <v>23.290515151515152</v>
      </c>
      <c r="FN33" s="555"/>
      <c r="FO33" s="692">
        <v>84.528196888262741</v>
      </c>
      <c r="FP33" s="693">
        <v>23.290515151515152</v>
      </c>
      <c r="FQ33" s="696">
        <f t="shared" si="26"/>
        <v>1.6610624431586796</v>
      </c>
      <c r="FR33" s="1680" t="s">
        <v>386</v>
      </c>
      <c r="FS33" s="1680" t="s">
        <v>1439</v>
      </c>
      <c r="FT33" s="1680" t="s">
        <v>1179</v>
      </c>
      <c r="FU33" s="325">
        <v>1</v>
      </c>
      <c r="FV33" s="325">
        <v>3</v>
      </c>
      <c r="FW33" s="325">
        <v>1</v>
      </c>
      <c r="FX33" s="1127" t="s">
        <v>1440</v>
      </c>
      <c r="FY33" s="1127">
        <v>1</v>
      </c>
      <c r="FZ33" s="1127" t="s">
        <v>1441</v>
      </c>
      <c r="GA33" s="1127" t="s">
        <v>1442</v>
      </c>
      <c r="GB33" s="1127">
        <v>1</v>
      </c>
      <c r="GC33" s="1127" t="s">
        <v>1443</v>
      </c>
      <c r="GD33" s="1127" t="s">
        <v>1444</v>
      </c>
      <c r="GE33" s="1127" t="s">
        <v>1445</v>
      </c>
      <c r="GF33" s="626"/>
      <c r="GG33" s="699"/>
      <c r="GH33" s="117" t="s">
        <v>666</v>
      </c>
      <c r="GI33" s="117">
        <v>4.8899999999999997</v>
      </c>
      <c r="GJ33" s="119">
        <v>1.3959999999999999</v>
      </c>
      <c r="GK33" s="565"/>
      <c r="GL33" s="565"/>
      <c r="GM33" s="565"/>
      <c r="GN33" s="565"/>
      <c r="GO33" s="565"/>
      <c r="GP33" s="565"/>
      <c r="GQ33" s="565"/>
      <c r="GR33" s="565"/>
      <c r="GS33" s="565"/>
      <c r="GT33" s="565"/>
      <c r="GU33" s="565"/>
      <c r="GV33" s="565"/>
      <c r="GW33" s="565"/>
      <c r="GX33" s="565"/>
      <c r="GY33" s="565"/>
      <c r="GZ33" s="565"/>
      <c r="HA33" s="565"/>
      <c r="HB33" s="565"/>
      <c r="HC33" s="565"/>
      <c r="HD33" s="565"/>
      <c r="HE33" s="565"/>
      <c r="HF33" s="565"/>
      <c r="HG33" s="565"/>
      <c r="HH33" s="565"/>
      <c r="HI33" s="565"/>
      <c r="HJ33" s="565"/>
      <c r="HK33" s="565"/>
      <c r="HL33" s="565"/>
      <c r="HM33" s="565"/>
      <c r="HN33" s="565"/>
      <c r="HO33" s="565"/>
      <c r="HP33" s="565"/>
      <c r="HQ33" s="565"/>
      <c r="HR33" s="565"/>
      <c r="HS33" s="565"/>
      <c r="HT33" s="565"/>
      <c r="HU33" s="565"/>
      <c r="HV33" s="565"/>
      <c r="HW33" s="565"/>
      <c r="HX33" s="565"/>
      <c r="HY33" s="565"/>
      <c r="HZ33" s="565"/>
      <c r="IA33" s="565"/>
      <c r="IB33" s="565"/>
      <c r="IC33" s="565"/>
      <c r="ID33" s="565"/>
      <c r="IE33" s="565"/>
      <c r="IF33" s="503">
        <f t="shared" si="27"/>
        <v>7</v>
      </c>
      <c r="IG33" s="555"/>
      <c r="IH33" s="555"/>
      <c r="II33" s="555"/>
      <c r="IJ33" s="555"/>
      <c r="IK33" s="555"/>
      <c r="IL33" s="555"/>
      <c r="IM33" s="555"/>
    </row>
    <row r="34" spans="1:247" ht="14.45" customHeight="1">
      <c r="A34" s="503">
        <v>231</v>
      </c>
      <c r="B34" s="503">
        <f>COUNTIFS($D$4:D34,D34,$F$4:F34,F34)</f>
        <v>1</v>
      </c>
      <c r="C34" s="805">
        <v>11386</v>
      </c>
      <c r="D34" s="812" t="s">
        <v>1016</v>
      </c>
      <c r="E34" s="91" t="s">
        <v>440</v>
      </c>
      <c r="F34" s="91">
        <v>530222198</v>
      </c>
      <c r="G34" s="88">
        <f>LEFT(H34,4)-CONCATENATE(19,LEFT(F34,2))</f>
        <v>66</v>
      </c>
      <c r="H34" s="161" t="s">
        <v>1015</v>
      </c>
      <c r="I34" s="405" t="s">
        <v>1017</v>
      </c>
      <c r="J34" s="200" t="s">
        <v>427</v>
      </c>
      <c r="K34" s="91" t="s">
        <v>385</v>
      </c>
      <c r="L34" s="88">
        <v>6</v>
      </c>
      <c r="M34" s="91" t="s">
        <v>609</v>
      </c>
      <c r="N34" s="91" t="s">
        <v>386</v>
      </c>
      <c r="O34" s="88"/>
      <c r="P34" s="88" t="s">
        <v>1009</v>
      </c>
      <c r="Q34" s="201"/>
      <c r="R34" s="201"/>
      <c r="S34" s="234"/>
      <c r="T34" s="472" t="s">
        <v>1014</v>
      </c>
      <c r="U34" s="472"/>
      <c r="V34" s="471" t="s">
        <v>999</v>
      </c>
      <c r="W34" s="471"/>
      <c r="X34" s="234"/>
      <c r="Y34" s="222"/>
      <c r="Z34" s="536" t="s">
        <v>428</v>
      </c>
      <c r="AA34" s="88" t="s">
        <v>940</v>
      </c>
      <c r="AB34" s="88"/>
      <c r="AC34" s="568">
        <v>509</v>
      </c>
      <c r="AD34" s="568">
        <v>3000</v>
      </c>
      <c r="AE34" s="565"/>
      <c r="AF34" s="565"/>
      <c r="AG34" s="565" t="s">
        <v>444</v>
      </c>
      <c r="AH34" s="568">
        <v>250</v>
      </c>
      <c r="AI34" s="565"/>
      <c r="AJ34" s="503"/>
      <c r="AK34" s="568"/>
      <c r="AL34" s="503"/>
      <c r="AM34" s="503"/>
      <c r="AN34" s="503"/>
      <c r="AO34" s="574">
        <v>75.7</v>
      </c>
      <c r="AP34" s="575">
        <v>15.7</v>
      </c>
      <c r="AQ34" s="577">
        <v>6.86</v>
      </c>
      <c r="AR34" s="1100">
        <f t="shared" si="10"/>
        <v>98.26</v>
      </c>
      <c r="AS34" s="1101">
        <f t="shared" si="11"/>
        <v>4.8216560509554141</v>
      </c>
      <c r="AT34" s="750">
        <f t="shared" si="12"/>
        <v>33.076560509554142</v>
      </c>
      <c r="AU34" s="1102">
        <f t="shared" si="13"/>
        <v>3.3554964539007095</v>
      </c>
      <c r="AV34" s="579">
        <v>69.765119999999996</v>
      </c>
      <c r="AW34" s="579">
        <f t="shared" ref="AW34:AW48" si="29">95-AY34</f>
        <v>92.16</v>
      </c>
      <c r="AX34" s="580">
        <v>2.14988</v>
      </c>
      <c r="AY34" s="579">
        <v>2.84</v>
      </c>
      <c r="AZ34" s="503" t="s">
        <v>387</v>
      </c>
      <c r="BA34" s="585">
        <v>43.1</v>
      </c>
      <c r="BB34" s="112" t="s">
        <v>387</v>
      </c>
      <c r="BC34" s="549" t="s">
        <v>387</v>
      </c>
      <c r="BD34" s="549"/>
      <c r="BE34" s="503"/>
      <c r="BF34" s="503"/>
      <c r="BG34" s="503"/>
      <c r="BH34" s="503"/>
      <c r="BI34" s="109">
        <v>4.25</v>
      </c>
      <c r="BJ34" s="503">
        <v>40.9</v>
      </c>
      <c r="BK34" s="503">
        <v>59.1</v>
      </c>
      <c r="BL34" s="599">
        <f>BJ34/BK34</f>
        <v>0.69204737732656507</v>
      </c>
      <c r="BM34" s="600">
        <v>1.42</v>
      </c>
      <c r="BN34" s="614">
        <f t="shared" si="28"/>
        <v>1.8758256274768823</v>
      </c>
      <c r="BO34" s="503" t="s">
        <v>387</v>
      </c>
      <c r="BP34" s="503">
        <v>97.2</v>
      </c>
      <c r="BQ34" s="112">
        <v>68.400000000000006</v>
      </c>
      <c r="BR34" s="607"/>
      <c r="BS34" s="614">
        <f t="shared" si="21"/>
        <v>27.4</v>
      </c>
      <c r="BT34" s="549">
        <v>73.5</v>
      </c>
      <c r="BU34" s="549">
        <v>9218</v>
      </c>
      <c r="BV34" s="614">
        <f>100-BT34</f>
        <v>26.5</v>
      </c>
      <c r="BW34" s="614">
        <f>BY34+CA34+CC34</f>
        <v>15.3232</v>
      </c>
      <c r="BX34" s="549">
        <v>9.1999999999999993</v>
      </c>
      <c r="BY34" s="566">
        <f>BX34*AP34/100</f>
        <v>1.4443999999999997</v>
      </c>
      <c r="BZ34" s="549">
        <v>18.2</v>
      </c>
      <c r="CA34" s="566">
        <f>BZ34*AP34/100</f>
        <v>2.8573999999999997</v>
      </c>
      <c r="CB34" s="549">
        <v>70.2</v>
      </c>
      <c r="CC34" s="566">
        <f>CB34*AP34/100</f>
        <v>11.021400000000002</v>
      </c>
      <c r="CD34" s="614">
        <v>2.79</v>
      </c>
      <c r="CE34" s="601"/>
      <c r="CF34" s="601"/>
      <c r="CG34" s="601"/>
      <c r="CH34" s="601"/>
      <c r="CI34" s="601"/>
      <c r="CJ34" s="601">
        <v>63.9</v>
      </c>
      <c r="CK34" s="601">
        <v>6200</v>
      </c>
      <c r="CL34" s="579">
        <f t="shared" si="22"/>
        <v>0.50549450549450547</v>
      </c>
      <c r="CM34" s="503"/>
      <c r="CN34" s="503"/>
      <c r="CP34" s="510"/>
      <c r="CQ34" s="510"/>
      <c r="CR34" s="510"/>
      <c r="CS34" s="510"/>
      <c r="CT34" s="510"/>
      <c r="CU34" s="510"/>
      <c r="CV34" s="620"/>
      <c r="CX34" s="503"/>
      <c r="CY34" s="503"/>
      <c r="CZ34" s="623">
        <v>3</v>
      </c>
      <c r="DA34" s="625" t="s">
        <v>401</v>
      </c>
      <c r="DB34" s="783" t="s">
        <v>401</v>
      </c>
      <c r="DC34" s="531"/>
      <c r="DD34" s="794" t="s">
        <v>1018</v>
      </c>
      <c r="DE34" s="88"/>
      <c r="DF34" s="88"/>
      <c r="DG34" s="88"/>
      <c r="DH34" s="252"/>
      <c r="DI34" s="88" t="s">
        <v>390</v>
      </c>
      <c r="DJ34" s="853" t="s">
        <v>444</v>
      </c>
      <c r="DK34" s="117">
        <v>2</v>
      </c>
      <c r="DL34" s="325" t="s">
        <v>1185</v>
      </c>
      <c r="DM34" s="117" t="s">
        <v>654</v>
      </c>
      <c r="DN34" s="117"/>
      <c r="DO34" s="117"/>
      <c r="DP34" s="117"/>
      <c r="DQ34" s="117"/>
      <c r="DR34" s="149" t="s">
        <v>386</v>
      </c>
      <c r="DS34" s="88" t="s">
        <v>386</v>
      </c>
      <c r="DT34" s="88">
        <v>700</v>
      </c>
      <c r="DU34" s="88">
        <v>17.600000000000001</v>
      </c>
      <c r="DV34" s="88">
        <v>82.4</v>
      </c>
      <c r="DW34" s="88" t="s">
        <v>386</v>
      </c>
      <c r="DX34" s="88" t="s">
        <v>386</v>
      </c>
      <c r="DY34" s="88" t="s">
        <v>386</v>
      </c>
      <c r="DZ34" s="88" t="s">
        <v>386</v>
      </c>
      <c r="EA34" s="88">
        <v>0</v>
      </c>
      <c r="EB34" s="503" t="s">
        <v>992</v>
      </c>
      <c r="EC34" s="143"/>
      <c r="ED34" s="143"/>
      <c r="EE34" s="143"/>
      <c r="EF34" s="117">
        <v>40</v>
      </c>
      <c r="EG34" s="117">
        <v>3</v>
      </c>
      <c r="EH34" s="117">
        <v>186</v>
      </c>
      <c r="EI34" s="117">
        <v>102</v>
      </c>
      <c r="EJ34" s="144">
        <f t="shared" si="18"/>
        <v>29.483177245924384</v>
      </c>
      <c r="EK34" s="117">
        <v>2</v>
      </c>
      <c r="EL34" s="117"/>
      <c r="EM34" s="117">
        <v>1</v>
      </c>
      <c r="EN34" s="117">
        <v>1</v>
      </c>
      <c r="EO34" s="325">
        <v>0</v>
      </c>
      <c r="EP34" s="143"/>
      <c r="EQ34" s="208">
        <v>11386</v>
      </c>
      <c r="ER34" s="636">
        <v>75</v>
      </c>
      <c r="ES34" s="636">
        <v>19568</v>
      </c>
      <c r="ET34" s="636">
        <v>4000</v>
      </c>
      <c r="EU34" s="636">
        <v>38220</v>
      </c>
      <c r="EV34" s="643">
        <v>3810</v>
      </c>
      <c r="EW34" s="648">
        <f>EV34/ET34*EU34/ER34</f>
        <v>485.39400000000006</v>
      </c>
      <c r="EX34" s="657">
        <f>L34*EW34</f>
        <v>2912.3640000000005</v>
      </c>
      <c r="EY34" s="123"/>
      <c r="EZ34" s="122"/>
      <c r="FA34" s="122"/>
      <c r="FB34" s="122"/>
      <c r="FC34" s="240"/>
      <c r="FD34" s="241"/>
      <c r="FE34" s="241"/>
      <c r="FF34" s="242"/>
      <c r="FG34" s="243"/>
      <c r="FH34" s="228"/>
      <c r="FI34" s="215"/>
      <c r="FJ34" s="554"/>
      <c r="FK34" s="555"/>
      <c r="FL34" s="503"/>
      <c r="FM34" s="693">
        <f>AC34/1000</f>
        <v>0.50900000000000001</v>
      </c>
      <c r="FN34" s="555"/>
      <c r="FO34" s="750">
        <f>EV34*100/ES34</f>
        <v>19.47056418642682</v>
      </c>
      <c r="FP34" s="803">
        <f>EW34/1000</f>
        <v>0.48539400000000005</v>
      </c>
      <c r="FQ34" s="696"/>
      <c r="FR34" s="1680" t="s">
        <v>1446</v>
      </c>
      <c r="FS34" s="1680" t="s">
        <v>386</v>
      </c>
      <c r="FT34" s="1680" t="s">
        <v>1447</v>
      </c>
      <c r="FU34" s="1119">
        <v>0</v>
      </c>
      <c r="FV34" s="325">
        <v>2</v>
      </c>
      <c r="FW34" s="1119">
        <v>0</v>
      </c>
      <c r="FX34" s="1120" t="s">
        <v>752</v>
      </c>
      <c r="FY34" s="1120">
        <v>0</v>
      </c>
      <c r="FZ34" s="1120">
        <v>0</v>
      </c>
      <c r="GA34" s="1120">
        <v>0</v>
      </c>
      <c r="GB34" s="1120">
        <v>1</v>
      </c>
      <c r="GC34" s="1127" t="s">
        <v>1448</v>
      </c>
      <c r="GD34" s="1120" t="s">
        <v>1449</v>
      </c>
      <c r="GE34" s="1120" t="s">
        <v>1450</v>
      </c>
      <c r="GF34" s="760">
        <v>11386</v>
      </c>
      <c r="GG34" s="761" t="s">
        <v>954</v>
      </c>
      <c r="GH34" s="379">
        <v>0.44321009</v>
      </c>
      <c r="GI34" s="379">
        <v>0.8904612452399201</v>
      </c>
      <c r="GJ34" s="119">
        <v>0.23812926000000015</v>
      </c>
      <c r="GK34" s="549" t="s">
        <v>387</v>
      </c>
      <c r="GL34" s="549" t="s">
        <v>387</v>
      </c>
      <c r="GM34" s="549" t="s">
        <v>387</v>
      </c>
      <c r="GN34" s="549" t="s">
        <v>387</v>
      </c>
      <c r="GO34" s="549" t="s">
        <v>387</v>
      </c>
      <c r="GP34" s="549" t="s">
        <v>387</v>
      </c>
      <c r="GQ34" s="762">
        <v>2912.3640000000005</v>
      </c>
      <c r="GR34" s="763">
        <f>IE34*GQ34/100</f>
        <v>372.78259200000008</v>
      </c>
      <c r="GS34" s="549"/>
      <c r="GT34" s="549"/>
      <c r="GU34" s="549"/>
      <c r="GV34" s="549"/>
      <c r="GW34" s="549"/>
      <c r="GX34" s="549"/>
      <c r="GY34" s="549"/>
      <c r="GZ34" s="704">
        <v>6</v>
      </c>
      <c r="HA34" s="614"/>
      <c r="HB34" s="614"/>
      <c r="HC34" s="549"/>
      <c r="HD34" s="614">
        <v>14.1</v>
      </c>
      <c r="HE34" s="614">
        <v>92.1</v>
      </c>
      <c r="HF34" s="549">
        <v>3742</v>
      </c>
      <c r="HG34" s="549">
        <v>3.81</v>
      </c>
      <c r="HH34" s="549">
        <v>17005</v>
      </c>
      <c r="HI34" s="549">
        <v>71.8</v>
      </c>
      <c r="HJ34" s="549">
        <v>7656</v>
      </c>
      <c r="HK34" s="549">
        <v>3.16</v>
      </c>
      <c r="HL34" s="549">
        <v>30894</v>
      </c>
      <c r="HM34" s="549">
        <v>96.1</v>
      </c>
      <c r="HN34" s="549">
        <v>4266</v>
      </c>
      <c r="HO34" s="549">
        <v>92.1</v>
      </c>
      <c r="HP34" s="549">
        <v>13126</v>
      </c>
      <c r="HQ34" s="614">
        <v>72.8</v>
      </c>
      <c r="HR34" s="549">
        <v>9.32</v>
      </c>
      <c r="HS34" s="549"/>
      <c r="HT34" s="549"/>
      <c r="HU34" s="549"/>
      <c r="HV34" s="549"/>
      <c r="HW34" s="549"/>
      <c r="HX34" s="549"/>
      <c r="HY34" s="549"/>
      <c r="HZ34" s="549"/>
      <c r="IA34" s="549"/>
      <c r="IB34" s="549"/>
      <c r="IC34" s="549"/>
      <c r="ID34" s="549"/>
      <c r="IE34" s="549">
        <v>12.8</v>
      </c>
      <c r="IF34" s="503">
        <f t="shared" si="27"/>
        <v>4</v>
      </c>
      <c r="IG34" s="555"/>
      <c r="IH34" s="555"/>
      <c r="II34" s="555"/>
      <c r="IJ34" s="555"/>
      <c r="IK34" s="555"/>
      <c r="IL34" s="555"/>
      <c r="IM34" s="555"/>
    </row>
    <row r="35" spans="1:247" ht="14.45" customHeight="1">
      <c r="A35" s="503">
        <v>9</v>
      </c>
      <c r="B35" s="503">
        <f>COUNTIFS($D$4:D35,D35,$F$4:F35,F35)</f>
        <v>1</v>
      </c>
      <c r="C35" s="806">
        <v>5598</v>
      </c>
      <c r="D35" s="812" t="s">
        <v>446</v>
      </c>
      <c r="E35" s="88" t="s">
        <v>447</v>
      </c>
      <c r="F35" s="91">
        <v>476118405</v>
      </c>
      <c r="G35" s="88">
        <v>70</v>
      </c>
      <c r="H35" s="161" t="s">
        <v>448</v>
      </c>
      <c r="I35" s="199" t="s">
        <v>449</v>
      </c>
      <c r="J35" s="200" t="s">
        <v>427</v>
      </c>
      <c r="K35" s="122" t="s">
        <v>385</v>
      </c>
      <c r="L35" s="88">
        <v>9</v>
      </c>
      <c r="M35" s="88">
        <v>1</v>
      </c>
      <c r="N35" s="88"/>
      <c r="O35" s="88"/>
      <c r="P35" s="201" t="s">
        <v>438</v>
      </c>
      <c r="Q35" s="201"/>
      <c r="R35" s="201"/>
      <c r="S35" s="222" t="s">
        <v>428</v>
      </c>
      <c r="T35" s="222" t="s">
        <v>441</v>
      </c>
      <c r="U35" s="230" t="s">
        <v>429</v>
      </c>
      <c r="V35" s="222" t="s">
        <v>428</v>
      </c>
      <c r="W35" s="223" t="s">
        <v>430</v>
      </c>
      <c r="X35" s="234"/>
      <c r="Y35" s="222" t="s">
        <v>442</v>
      </c>
      <c r="Z35" s="531"/>
      <c r="AA35" s="88"/>
      <c r="AB35" s="224">
        <v>349</v>
      </c>
      <c r="AC35" s="543"/>
      <c r="AD35" s="543"/>
      <c r="AE35" s="543"/>
      <c r="AF35" s="543"/>
      <c r="AG35" s="554"/>
      <c r="AH35" s="555"/>
      <c r="AI35" s="503">
        <v>11.9</v>
      </c>
      <c r="AJ35" s="503">
        <v>78.7</v>
      </c>
      <c r="AK35" s="567">
        <v>9.3653000000000013</v>
      </c>
      <c r="AL35" s="503">
        <v>5503</v>
      </c>
      <c r="AM35" s="569">
        <v>3.6686666666666667</v>
      </c>
      <c r="AN35" s="503">
        <v>6</v>
      </c>
      <c r="AO35" s="574">
        <v>22.2</v>
      </c>
      <c r="AP35" s="575">
        <v>69.599999999999994</v>
      </c>
      <c r="AQ35" s="577">
        <v>3.7</v>
      </c>
      <c r="AR35" s="1100">
        <f t="shared" si="10"/>
        <v>95.5</v>
      </c>
      <c r="AS35" s="1101">
        <f t="shared" si="11"/>
        <v>0.31896551724137934</v>
      </c>
      <c r="AT35" s="750">
        <f t="shared" si="12"/>
        <v>1.1801724137931036</v>
      </c>
      <c r="AU35" s="1102">
        <f t="shared" si="13"/>
        <v>0.30286493860845837</v>
      </c>
      <c r="AV35" s="579">
        <v>20.29</v>
      </c>
      <c r="AW35" s="579">
        <f t="shared" si="29"/>
        <v>91.396396396396398</v>
      </c>
      <c r="AX35" s="580">
        <v>0.8</v>
      </c>
      <c r="AY35" s="579">
        <f>AX35*100/AO35</f>
        <v>3.6036036036036037</v>
      </c>
      <c r="AZ35" s="505" t="s">
        <v>387</v>
      </c>
      <c r="BA35" s="585" t="s">
        <v>387</v>
      </c>
      <c r="BB35" s="112">
        <v>0.3</v>
      </c>
      <c r="BC35" s="592">
        <v>0.1</v>
      </c>
      <c r="BD35" s="592"/>
      <c r="BE35" s="503"/>
      <c r="BF35" s="503"/>
      <c r="BG35" s="503"/>
      <c r="BH35" s="503"/>
      <c r="BI35" s="112">
        <v>69.7</v>
      </c>
      <c r="BJ35" s="503">
        <v>36.9</v>
      </c>
      <c r="BK35" s="503">
        <v>62.2</v>
      </c>
      <c r="BL35" s="599">
        <v>0.59324758842443726</v>
      </c>
      <c r="BM35" s="600">
        <v>0.4</v>
      </c>
      <c r="BN35" s="614">
        <f t="shared" si="28"/>
        <v>1.8018018018018018</v>
      </c>
      <c r="BO35" s="503">
        <v>1.5</v>
      </c>
      <c r="BP35" s="503">
        <v>4.2</v>
      </c>
      <c r="BQ35" s="112">
        <v>10</v>
      </c>
      <c r="BR35" s="606">
        <v>2.3809523809523809</v>
      </c>
      <c r="BS35" s="614">
        <f t="shared" si="21"/>
        <v>61.3</v>
      </c>
      <c r="BT35" s="611">
        <v>89.4</v>
      </c>
      <c r="BU35" s="611"/>
      <c r="BV35" s="611">
        <v>6.8</v>
      </c>
      <c r="BW35" s="611">
        <v>64.599999999999994</v>
      </c>
      <c r="BX35" s="611">
        <v>35.6</v>
      </c>
      <c r="BY35" s="566">
        <f>BX35*AP35/100</f>
        <v>24.777599999999996</v>
      </c>
      <c r="BZ35" s="611">
        <v>25.7</v>
      </c>
      <c r="CA35" s="611" t="s">
        <v>387</v>
      </c>
      <c r="CB35" s="611">
        <v>36.299999999999997</v>
      </c>
      <c r="CC35" s="611">
        <v>27.7</v>
      </c>
      <c r="CD35" s="611" t="s">
        <v>387</v>
      </c>
      <c r="CE35" s="579"/>
      <c r="CF35" s="503"/>
      <c r="CG35" s="503"/>
      <c r="CH35" s="503"/>
      <c r="CI35" s="503"/>
      <c r="CJ35" s="611">
        <v>57.5</v>
      </c>
      <c r="CK35" s="588"/>
      <c r="CL35" s="579">
        <f t="shared" si="22"/>
        <v>1.3852140077821014</v>
      </c>
      <c r="CM35" s="588"/>
      <c r="CN35" s="505"/>
      <c r="CP35" s="510"/>
      <c r="CQ35" s="510"/>
      <c r="CR35" s="510"/>
      <c r="CS35" s="510"/>
      <c r="CT35" s="510"/>
      <c r="CU35" s="510"/>
      <c r="CV35" s="510"/>
      <c r="CW35" s="205" t="s">
        <v>387</v>
      </c>
      <c r="CX35" s="505" t="s">
        <v>387</v>
      </c>
      <c r="CY35" s="505" t="s">
        <v>397</v>
      </c>
      <c r="CZ35" s="505">
        <v>3</v>
      </c>
      <c r="DA35" s="625" t="s">
        <v>212</v>
      </c>
      <c r="DB35" s="505" t="s">
        <v>212</v>
      </c>
      <c r="DC35" s="531"/>
      <c r="DD35" s="531"/>
      <c r="DE35" s="206">
        <v>198.65684556000008</v>
      </c>
      <c r="DF35" s="206">
        <v>32.143720119999998</v>
      </c>
      <c r="DG35" s="206">
        <v>0</v>
      </c>
      <c r="DH35" s="207">
        <v>12.57042100000001</v>
      </c>
      <c r="DI35" s="141" t="s">
        <v>393</v>
      </c>
      <c r="DJ35" s="850" t="s">
        <v>433</v>
      </c>
      <c r="DK35" s="118">
        <v>2</v>
      </c>
      <c r="DL35" s="118" t="s">
        <v>1181</v>
      </c>
      <c r="DM35" s="325" t="s">
        <v>450</v>
      </c>
      <c r="DN35" s="118">
        <v>0</v>
      </c>
      <c r="DO35" s="118">
        <v>0</v>
      </c>
      <c r="DP35" s="148" t="s">
        <v>386</v>
      </c>
      <c r="DQ35" s="118" t="s">
        <v>386</v>
      </c>
      <c r="DR35" s="149" t="s">
        <v>386</v>
      </c>
      <c r="DS35" s="88" t="s">
        <v>386</v>
      </c>
      <c r="DT35" s="88">
        <v>349</v>
      </c>
      <c r="DU35" s="88">
        <v>50.7</v>
      </c>
      <c r="DV35" s="88">
        <v>49.3</v>
      </c>
      <c r="DW35" s="88" t="s">
        <v>386</v>
      </c>
      <c r="DX35" s="88" t="s">
        <v>386</v>
      </c>
      <c r="DY35" s="88" t="s">
        <v>386</v>
      </c>
      <c r="DZ35" s="88" t="s">
        <v>386</v>
      </c>
      <c r="EA35" s="88">
        <v>0</v>
      </c>
      <c r="EB35" s="503"/>
      <c r="EC35" s="118">
        <v>3</v>
      </c>
      <c r="ED35" s="118">
        <v>1</v>
      </c>
      <c r="EE35" s="118">
        <v>9</v>
      </c>
      <c r="EF35" s="862">
        <v>35</v>
      </c>
      <c r="EG35" s="118">
        <v>3</v>
      </c>
      <c r="EH35" s="118">
        <v>170</v>
      </c>
      <c r="EI35" s="118">
        <v>120</v>
      </c>
      <c r="EJ35" s="144">
        <f t="shared" si="18"/>
        <v>41.522491349480966</v>
      </c>
      <c r="EK35" s="118">
        <v>1</v>
      </c>
      <c r="EL35" s="148" t="s">
        <v>386</v>
      </c>
      <c r="EM35" s="118">
        <v>4</v>
      </c>
      <c r="EN35" s="118">
        <v>2</v>
      </c>
      <c r="EO35" s="118">
        <v>0</v>
      </c>
      <c r="EP35" s="120"/>
      <c r="EQ35" s="236">
        <v>5598</v>
      </c>
      <c r="ER35" s="122"/>
      <c r="ES35" s="122"/>
      <c r="ET35" s="122"/>
      <c r="EU35" s="122"/>
      <c r="EV35" s="237"/>
      <c r="EW35" s="238"/>
      <c r="EX35" s="239"/>
      <c r="EY35" s="123"/>
      <c r="EZ35" s="122"/>
      <c r="FA35" s="122"/>
      <c r="FB35" s="122"/>
      <c r="FC35" s="240"/>
      <c r="FD35" s="241"/>
      <c r="FE35" s="241"/>
      <c r="FF35" s="242"/>
      <c r="FG35" s="243"/>
      <c r="FH35" s="214" t="e">
        <v>#DIV/0!</v>
      </c>
      <c r="FI35" s="229">
        <v>349</v>
      </c>
      <c r="FJ35" s="554"/>
      <c r="FK35" s="555"/>
      <c r="FL35" s="503">
        <v>11.9</v>
      </c>
      <c r="FM35" s="694"/>
      <c r="FN35" s="555"/>
      <c r="FO35" s="692">
        <v>11.9</v>
      </c>
      <c r="FP35" s="695">
        <f>DT35/1000</f>
        <v>0.34899999999999998</v>
      </c>
      <c r="FQ35" s="555"/>
      <c r="FR35" s="1316" t="s">
        <v>386</v>
      </c>
      <c r="FS35" s="1316" t="s">
        <v>1451</v>
      </c>
      <c r="FT35" s="1316" t="s">
        <v>1452</v>
      </c>
      <c r="FU35" s="1312">
        <v>0</v>
      </c>
      <c r="FV35" s="1312">
        <v>6</v>
      </c>
      <c r="FW35" s="1125">
        <v>0</v>
      </c>
      <c r="FX35" s="1316" t="s">
        <v>1302</v>
      </c>
      <c r="FY35" s="1130">
        <v>0</v>
      </c>
      <c r="FZ35" s="1130">
        <v>0</v>
      </c>
      <c r="GA35" s="1130">
        <v>0</v>
      </c>
      <c r="GB35" s="1130">
        <v>1</v>
      </c>
      <c r="GC35" s="1687" t="s">
        <v>1453</v>
      </c>
      <c r="GD35" s="1687" t="s">
        <v>386</v>
      </c>
      <c r="GE35" s="1316" t="s">
        <v>1454</v>
      </c>
      <c r="GF35" s="555"/>
      <c r="GG35" s="699"/>
      <c r="GI35" s="216">
        <v>3.1226855910996192</v>
      </c>
      <c r="GK35" s="565"/>
      <c r="GL35" s="565"/>
      <c r="GM35" s="565"/>
      <c r="GN35" s="565"/>
      <c r="GO35" s="565"/>
      <c r="GP35" s="565"/>
      <c r="GQ35" s="565"/>
      <c r="GR35" s="565"/>
      <c r="GS35" s="565"/>
      <c r="GT35" s="565"/>
      <c r="GU35" s="565"/>
      <c r="GV35" s="565"/>
      <c r="GW35" s="565"/>
      <c r="GX35" s="565"/>
      <c r="GY35" s="565"/>
      <c r="GZ35" s="565"/>
      <c r="HA35" s="565"/>
      <c r="HB35" s="565"/>
      <c r="HC35" s="565"/>
      <c r="HD35" s="565"/>
      <c r="HE35" s="565"/>
      <c r="HF35" s="565"/>
      <c r="HG35" s="565"/>
      <c r="HH35" s="565"/>
      <c r="HI35" s="565"/>
      <c r="HJ35" s="565"/>
      <c r="HK35" s="565"/>
      <c r="HL35" s="565"/>
      <c r="HM35" s="565"/>
      <c r="HN35" s="565"/>
      <c r="HO35" s="565"/>
      <c r="HP35" s="565"/>
      <c r="HQ35" s="565"/>
      <c r="HR35" s="565"/>
      <c r="HS35" s="565"/>
      <c r="HT35" s="565"/>
      <c r="HU35" s="565"/>
      <c r="HV35" s="565"/>
      <c r="HW35" s="565"/>
      <c r="HX35" s="565"/>
      <c r="HY35" s="565"/>
      <c r="HZ35" s="565"/>
      <c r="IA35" s="565"/>
      <c r="IB35" s="565"/>
      <c r="IC35" s="565"/>
      <c r="ID35" s="565"/>
      <c r="IE35" s="565"/>
      <c r="IF35" s="503">
        <f t="shared" si="27"/>
        <v>7</v>
      </c>
      <c r="IG35" s="555"/>
      <c r="IH35" s="555"/>
      <c r="II35" s="555"/>
      <c r="IJ35" s="555"/>
      <c r="IK35" s="555"/>
      <c r="IL35" s="555"/>
      <c r="IM35" s="555"/>
    </row>
    <row r="36" spans="1:247" ht="14.45" customHeight="1">
      <c r="A36" s="503">
        <v>268</v>
      </c>
      <c r="B36" s="503">
        <f>COUNTIFS($D$4:D36,D36,$F$4:F36,F36)</f>
        <v>1</v>
      </c>
      <c r="C36" s="806">
        <v>7360</v>
      </c>
      <c r="D36" s="812" t="s">
        <v>624</v>
      </c>
      <c r="E36" s="91" t="s">
        <v>625</v>
      </c>
      <c r="F36" s="91">
        <v>385406432</v>
      </c>
      <c r="G36" s="88">
        <v>79</v>
      </c>
      <c r="H36" s="161" t="s">
        <v>626</v>
      </c>
      <c r="I36" s="318" t="s">
        <v>627</v>
      </c>
      <c r="J36" s="200" t="s">
        <v>427</v>
      </c>
      <c r="K36" s="122" t="s">
        <v>385</v>
      </c>
      <c r="L36" s="88">
        <v>3</v>
      </c>
      <c r="M36" s="91" t="s">
        <v>551</v>
      </c>
      <c r="N36" s="91"/>
      <c r="O36" s="91"/>
      <c r="P36" s="201" t="s">
        <v>615</v>
      </c>
      <c r="Q36" s="201"/>
      <c r="R36" s="201"/>
      <c r="S36" s="288" t="s">
        <v>618</v>
      </c>
      <c r="T36" s="297" t="s">
        <v>621</v>
      </c>
      <c r="U36" s="312" t="s">
        <v>548</v>
      </c>
      <c r="V36" s="288" t="s">
        <v>619</v>
      </c>
      <c r="W36" s="290" t="s">
        <v>620</v>
      </c>
      <c r="X36" s="288" t="s">
        <v>548</v>
      </c>
      <c r="Y36" s="288" t="s">
        <v>548</v>
      </c>
      <c r="Z36" s="532"/>
      <c r="AA36" s="298"/>
      <c r="AB36" s="154">
        <v>143</v>
      </c>
      <c r="AC36" s="542"/>
      <c r="AD36" s="542"/>
      <c r="AE36" s="542"/>
      <c r="AF36" s="542"/>
      <c r="AG36" s="729" t="s">
        <v>433</v>
      </c>
      <c r="AH36" s="555"/>
      <c r="AI36" s="503">
        <v>7.6</v>
      </c>
      <c r="AJ36" s="503">
        <v>92.1</v>
      </c>
      <c r="AK36" s="567">
        <v>6.9995999999999992</v>
      </c>
      <c r="AL36" s="503">
        <v>4528</v>
      </c>
      <c r="AM36" s="569">
        <v>6.0373333333333337</v>
      </c>
      <c r="AN36" s="503">
        <v>4</v>
      </c>
      <c r="AO36" s="574">
        <v>73.7</v>
      </c>
      <c r="AP36" s="575">
        <v>21.4</v>
      </c>
      <c r="AQ36" s="577">
        <v>3.29</v>
      </c>
      <c r="AR36" s="1100">
        <f t="shared" ref="AR36:AR67" si="30">AO36+AP36+AQ36</f>
        <v>98.39</v>
      </c>
      <c r="AS36" s="1101">
        <f t="shared" ref="AS36:AS67" si="31">AO36/AP36</f>
        <v>3.44392523364486</v>
      </c>
      <c r="AT36" s="750">
        <f t="shared" ref="AT36:AT67" si="32">AO36/AP36*AQ36</f>
        <v>11.33051401869159</v>
      </c>
      <c r="AU36" s="1102">
        <f t="shared" ref="AU36:AU67" si="33">AO36/(AP36+AQ36)</f>
        <v>2.9850141757796682</v>
      </c>
      <c r="AV36" s="579">
        <v>68.010360000000006</v>
      </c>
      <c r="AW36" s="579">
        <f t="shared" si="29"/>
        <v>92.28</v>
      </c>
      <c r="AX36" s="580">
        <v>2.0046400000000002</v>
      </c>
      <c r="AY36" s="566">
        <v>2.72</v>
      </c>
      <c r="AZ36" s="505" t="s">
        <v>387</v>
      </c>
      <c r="BA36" s="583">
        <v>53.3</v>
      </c>
      <c r="BB36" s="107">
        <v>0.15558031887536433</v>
      </c>
      <c r="BC36" s="592">
        <v>3.2400000000000007</v>
      </c>
      <c r="BD36" s="592"/>
      <c r="BE36" s="505"/>
      <c r="BF36" s="505"/>
      <c r="BG36" s="505"/>
      <c r="BH36" s="505"/>
      <c r="BJ36" s="505">
        <v>70.7</v>
      </c>
      <c r="BK36" s="505">
        <v>28.4</v>
      </c>
      <c r="BL36" s="598">
        <v>2.48943661971831</v>
      </c>
      <c r="BM36" s="600">
        <v>0.8</v>
      </c>
      <c r="BN36" s="614">
        <f t="shared" si="28"/>
        <v>1.0854816824966078</v>
      </c>
      <c r="BO36" s="505" t="s">
        <v>387</v>
      </c>
      <c r="BP36" s="505">
        <v>17.8</v>
      </c>
      <c r="BQ36" s="204">
        <v>10.1</v>
      </c>
      <c r="BR36" s="606">
        <v>0.56741573033707859</v>
      </c>
      <c r="BS36" s="614">
        <f t="shared" si="21"/>
        <v>35.900000000000006</v>
      </c>
      <c r="BT36" s="587">
        <v>77.7</v>
      </c>
      <c r="BU36" s="609">
        <v>33068</v>
      </c>
      <c r="BV36" s="587">
        <f>100-BT36</f>
        <v>22.299999999999997</v>
      </c>
      <c r="BW36" s="614">
        <f>BY36+CA36+CC36</f>
        <v>21.1004</v>
      </c>
      <c r="BX36" s="587">
        <v>16.600000000000001</v>
      </c>
      <c r="BY36" s="566">
        <f>BX36*AP36/100</f>
        <v>3.5524</v>
      </c>
      <c r="BZ36" s="587">
        <v>19.3</v>
      </c>
      <c r="CA36" s="566">
        <f>BZ36*AP36/100</f>
        <v>4.1301999999999994</v>
      </c>
      <c r="CB36" s="587">
        <v>62.7</v>
      </c>
      <c r="CC36" s="566">
        <f>CB36*AP36/100</f>
        <v>13.4178</v>
      </c>
      <c r="CD36" s="734"/>
      <c r="CE36" s="503"/>
      <c r="CF36" s="503"/>
      <c r="CG36" s="503"/>
      <c r="CH36" s="503"/>
      <c r="CI36" s="503"/>
      <c r="CJ36" s="503"/>
      <c r="CK36" s="503"/>
      <c r="CL36" s="579">
        <f t="shared" si="22"/>
        <v>0.86010362694300524</v>
      </c>
      <c r="CM36" s="503"/>
      <c r="CN36" s="503"/>
      <c r="CO36" s="328">
        <v>20.6</v>
      </c>
      <c r="CP36" s="618">
        <v>48.4</v>
      </c>
      <c r="CQ36" s="618">
        <v>9.9600000000000009</v>
      </c>
      <c r="CR36" s="618">
        <v>10</v>
      </c>
      <c r="CS36" s="618">
        <v>2.06</v>
      </c>
      <c r="CT36" s="618">
        <v>26.4</v>
      </c>
      <c r="CU36" s="618">
        <v>5.43</v>
      </c>
      <c r="CV36" s="618">
        <v>2</v>
      </c>
      <c r="CX36" s="503"/>
      <c r="CY36" s="623" t="s">
        <v>628</v>
      </c>
      <c r="CZ36" s="623">
        <v>3</v>
      </c>
      <c r="DA36" s="625" t="s">
        <v>213</v>
      </c>
      <c r="DB36" s="549" t="s">
        <v>213</v>
      </c>
      <c r="DC36" s="531"/>
      <c r="DD36" s="531"/>
      <c r="DE36" s="206">
        <v>272.1578227</v>
      </c>
      <c r="DF36" s="291">
        <v>27.1</v>
      </c>
      <c r="DG36" s="206">
        <v>2.0926166875000001</v>
      </c>
      <c r="DH36" s="207">
        <v>0</v>
      </c>
      <c r="DI36" s="141" t="s">
        <v>393</v>
      </c>
      <c r="DJ36" s="850" t="s">
        <v>433</v>
      </c>
      <c r="DK36" s="218">
        <v>2</v>
      </c>
      <c r="DL36" s="325" t="s">
        <v>1185</v>
      </c>
      <c r="DM36" s="325" t="s">
        <v>1198</v>
      </c>
      <c r="DN36" s="117"/>
      <c r="DO36" s="117"/>
      <c r="DP36" s="148"/>
      <c r="DQ36" s="117"/>
      <c r="DR36" s="149" t="s">
        <v>386</v>
      </c>
      <c r="DS36" s="88" t="s">
        <v>386</v>
      </c>
      <c r="DT36" s="88">
        <v>143</v>
      </c>
      <c r="DU36" s="88">
        <v>23.8</v>
      </c>
      <c r="DV36" s="88">
        <v>76.2</v>
      </c>
      <c r="DW36" s="88" t="s">
        <v>386</v>
      </c>
      <c r="DX36" s="88" t="s">
        <v>386</v>
      </c>
      <c r="DY36" s="88" t="s">
        <v>386</v>
      </c>
      <c r="DZ36" s="88" t="s">
        <v>386</v>
      </c>
      <c r="EA36" s="88">
        <v>0</v>
      </c>
      <c r="EB36" s="503"/>
      <c r="EC36" s="117"/>
      <c r="ED36" s="117" t="s">
        <v>551</v>
      </c>
      <c r="EE36" s="117">
        <v>3</v>
      </c>
      <c r="EF36" s="325" t="s">
        <v>386</v>
      </c>
      <c r="EG36" s="117">
        <v>1</v>
      </c>
      <c r="EH36" s="117">
        <v>153</v>
      </c>
      <c r="EI36" s="117">
        <v>84</v>
      </c>
      <c r="EJ36" s="144">
        <f t="shared" ref="EJ36:EJ67" si="34">EI36/(EH36*EH36*0.01*0.01)</f>
        <v>35.883634499551455</v>
      </c>
      <c r="EK36" s="117">
        <v>1</v>
      </c>
      <c r="EL36" s="148" t="s">
        <v>386</v>
      </c>
      <c r="EM36" s="117">
        <v>2</v>
      </c>
      <c r="EN36" s="117">
        <v>2</v>
      </c>
      <c r="EO36" s="117">
        <v>0</v>
      </c>
      <c r="EP36" s="117"/>
      <c r="EQ36" s="629">
        <v>7360</v>
      </c>
      <c r="ER36" s="298"/>
      <c r="ES36" s="298"/>
      <c r="ET36" s="298"/>
      <c r="EU36" s="298"/>
      <c r="EV36" s="300"/>
      <c r="EW36" s="301"/>
      <c r="EX36" s="302"/>
      <c r="EY36" s="303">
        <v>75</v>
      </c>
      <c r="EZ36" s="298">
        <v>64722</v>
      </c>
      <c r="FA36" s="298">
        <v>6.7</v>
      </c>
      <c r="FB36" s="304">
        <v>128.80000000000001</v>
      </c>
      <c r="FC36" s="305">
        <v>9.7888000000000002</v>
      </c>
      <c r="FD36" s="306"/>
      <c r="FE36" s="306"/>
      <c r="FF36" s="308">
        <v>14.608532200065381</v>
      </c>
      <c r="FG36" s="309"/>
      <c r="FH36" s="214" t="e">
        <v>#DIV/0!</v>
      </c>
      <c r="FI36" s="229">
        <v>143</v>
      </c>
      <c r="FJ36" s="729" t="s">
        <v>433</v>
      </c>
      <c r="FK36" s="555"/>
      <c r="FL36" s="503">
        <v>7.6</v>
      </c>
      <c r="FM36" s="694"/>
      <c r="FN36" s="555"/>
      <c r="FO36" s="692">
        <v>7.6</v>
      </c>
      <c r="FP36" s="693">
        <f>FC36/1000</f>
        <v>9.7888000000000003E-3</v>
      </c>
      <c r="FQ36" s="555"/>
      <c r="FR36" s="1316" t="s">
        <v>386</v>
      </c>
      <c r="FS36" s="1316" t="s">
        <v>1360</v>
      </c>
      <c r="FT36" s="1316" t="s">
        <v>1179</v>
      </c>
      <c r="FU36" s="1312">
        <v>0</v>
      </c>
      <c r="FV36" s="1313">
        <v>4</v>
      </c>
      <c r="FW36" s="1125">
        <v>1</v>
      </c>
      <c r="FX36" s="1316" t="s">
        <v>1302</v>
      </c>
      <c r="FY36" s="1130">
        <v>0</v>
      </c>
      <c r="FZ36" s="1130">
        <v>0</v>
      </c>
      <c r="GA36" s="1130">
        <v>0</v>
      </c>
      <c r="GB36" s="1130">
        <v>0</v>
      </c>
      <c r="GC36" s="1130">
        <v>0</v>
      </c>
      <c r="GD36" s="1130">
        <v>0</v>
      </c>
      <c r="GE36" s="1316" t="s">
        <v>1455</v>
      </c>
      <c r="GF36" s="555"/>
      <c r="GG36" s="699"/>
      <c r="GI36" s="216">
        <v>0.46982348770064014</v>
      </c>
      <c r="GK36" s="565"/>
      <c r="GL36" s="565"/>
      <c r="GM36" s="565"/>
      <c r="GN36" s="565"/>
      <c r="GO36" s="565"/>
      <c r="GP36" s="565"/>
      <c r="GQ36" s="565"/>
      <c r="GR36" s="565"/>
      <c r="GS36" s="565"/>
      <c r="GT36" s="565"/>
      <c r="GU36" s="565"/>
      <c r="GV36" s="565"/>
      <c r="GW36" s="565"/>
      <c r="GX36" s="565"/>
      <c r="GY36" s="565"/>
      <c r="GZ36" s="565"/>
      <c r="HA36" s="565"/>
      <c r="HB36" s="565"/>
      <c r="HC36" s="565"/>
      <c r="HD36" s="565"/>
      <c r="HE36" s="565"/>
      <c r="HF36" s="565"/>
      <c r="HG36" s="565"/>
      <c r="HH36" s="565"/>
      <c r="HI36" s="565"/>
      <c r="HJ36" s="565"/>
      <c r="HK36" s="565"/>
      <c r="HL36" s="565"/>
      <c r="HM36" s="565"/>
      <c r="HN36" s="565"/>
      <c r="HO36" s="565"/>
      <c r="HP36" s="565"/>
      <c r="HQ36" s="565"/>
      <c r="HR36" s="565"/>
      <c r="HS36" s="565"/>
      <c r="HT36" s="565"/>
      <c r="HU36" s="565"/>
      <c r="HV36" s="565"/>
      <c r="HW36" s="565"/>
      <c r="HX36" s="565"/>
      <c r="HY36" s="565"/>
      <c r="HZ36" s="565"/>
      <c r="IA36" s="565"/>
      <c r="IB36" s="565"/>
      <c r="IC36" s="565"/>
      <c r="ID36" s="565"/>
      <c r="IE36" s="565"/>
      <c r="IF36" s="503">
        <f t="shared" si="27"/>
        <v>5</v>
      </c>
      <c r="IG36" s="555"/>
      <c r="IH36" s="555"/>
      <c r="II36" s="555"/>
      <c r="IJ36" s="555"/>
      <c r="IK36" s="555"/>
      <c r="IL36" s="555"/>
      <c r="IM36" s="555"/>
    </row>
    <row r="37" spans="1:247" ht="14.45" customHeight="1">
      <c r="A37" s="503">
        <v>68</v>
      </c>
      <c r="B37" s="503">
        <f>COUNTIFS($D$4:D37,D37,$F$4:F37,F37)</f>
        <v>1</v>
      </c>
      <c r="C37" s="805">
        <v>8300</v>
      </c>
      <c r="D37" s="812" t="s">
        <v>686</v>
      </c>
      <c r="E37" s="91" t="s">
        <v>461</v>
      </c>
      <c r="F37" s="91">
        <v>6858061617</v>
      </c>
      <c r="G37" s="88">
        <v>50</v>
      </c>
      <c r="H37" s="161" t="s">
        <v>683</v>
      </c>
      <c r="I37" s="318" t="s">
        <v>687</v>
      </c>
      <c r="J37" s="200" t="s">
        <v>427</v>
      </c>
      <c r="K37" s="122" t="s">
        <v>385</v>
      </c>
      <c r="L37" s="88">
        <v>6</v>
      </c>
      <c r="M37" s="91">
        <v>12</v>
      </c>
      <c r="N37" s="91" t="s">
        <v>386</v>
      </c>
      <c r="O37" s="91"/>
      <c r="P37" s="201" t="s">
        <v>670</v>
      </c>
      <c r="Q37" s="201"/>
      <c r="R37" s="201"/>
      <c r="S37" s="288" t="s">
        <v>682</v>
      </c>
      <c r="T37" s="297" t="s">
        <v>656</v>
      </c>
      <c r="U37" s="312" t="s">
        <v>548</v>
      </c>
      <c r="V37" s="288" t="s">
        <v>673</v>
      </c>
      <c r="W37" s="290" t="s">
        <v>620</v>
      </c>
      <c r="X37" s="288" t="s">
        <v>548</v>
      </c>
      <c r="Y37" s="288" t="s">
        <v>548</v>
      </c>
      <c r="Z37" s="532"/>
      <c r="AA37" s="298"/>
      <c r="AB37" s="154"/>
      <c r="AC37" s="542"/>
      <c r="AD37" s="542"/>
      <c r="AE37" s="542"/>
      <c r="AF37" s="542"/>
      <c r="AG37" s="557" t="s">
        <v>444</v>
      </c>
      <c r="AH37" s="555"/>
      <c r="AI37" s="503"/>
      <c r="AJ37" s="503"/>
      <c r="AK37" s="568"/>
      <c r="AL37" s="503"/>
      <c r="AM37" s="503"/>
      <c r="AN37" s="503"/>
      <c r="AO37" s="574">
        <v>69.900000000000006</v>
      </c>
      <c r="AP37" s="575">
        <v>18.399999999999999</v>
      </c>
      <c r="AQ37" s="577">
        <v>9.02</v>
      </c>
      <c r="AR37" s="1100">
        <f t="shared" si="30"/>
        <v>97.320000000000007</v>
      </c>
      <c r="AS37" s="1101">
        <f t="shared" si="31"/>
        <v>3.7989130434782616</v>
      </c>
      <c r="AT37" s="750">
        <f t="shared" si="32"/>
        <v>34.26619565217392</v>
      </c>
      <c r="AU37" s="1102">
        <f t="shared" si="33"/>
        <v>2.5492341356673967</v>
      </c>
      <c r="AV37" s="579">
        <v>66.202290000000005</v>
      </c>
      <c r="AW37" s="579">
        <f t="shared" si="29"/>
        <v>94.71</v>
      </c>
      <c r="AX37" s="580">
        <v>0.20271</v>
      </c>
      <c r="AY37" s="579">
        <v>0.28999999999999998</v>
      </c>
      <c r="AZ37" s="505" t="s">
        <v>387</v>
      </c>
      <c r="BA37" s="583">
        <v>0</v>
      </c>
      <c r="BB37" s="107">
        <v>0.21</v>
      </c>
      <c r="BC37" s="592">
        <v>0.84000000000000052</v>
      </c>
      <c r="BD37" s="592"/>
      <c r="BE37" s="503"/>
      <c r="BF37" s="503"/>
      <c r="BG37" s="503"/>
      <c r="BH37" s="503"/>
      <c r="BJ37" s="503">
        <v>10.1</v>
      </c>
      <c r="BK37" s="503">
        <v>90.2</v>
      </c>
      <c r="BL37" s="598">
        <v>0.11197339246119734</v>
      </c>
      <c r="BM37" s="600">
        <v>0.1</v>
      </c>
      <c r="BN37" s="614">
        <f t="shared" si="28"/>
        <v>0.14306151645207438</v>
      </c>
      <c r="BO37" s="505" t="s">
        <v>387</v>
      </c>
      <c r="BP37" s="579">
        <v>1.01</v>
      </c>
      <c r="BQ37" s="109">
        <v>2.0699999999999998</v>
      </c>
      <c r="BR37" s="607"/>
      <c r="BS37" s="614">
        <f t="shared" si="21"/>
        <v>15.55</v>
      </c>
      <c r="BT37" s="566">
        <v>84.6</v>
      </c>
      <c r="BU37" s="772">
        <v>32966</v>
      </c>
      <c r="BV37" s="566">
        <v>15.400000000000006</v>
      </c>
      <c r="BW37" s="613">
        <v>15.6</v>
      </c>
      <c r="BX37" s="566">
        <v>7.92</v>
      </c>
      <c r="BY37" s="566">
        <v>1.48</v>
      </c>
      <c r="BZ37" s="566">
        <v>7.63</v>
      </c>
      <c r="CA37" s="566">
        <v>1.42</v>
      </c>
      <c r="CB37" s="566">
        <v>68.099999999999994</v>
      </c>
      <c r="CC37" s="566">
        <v>12.7</v>
      </c>
      <c r="CD37" s="566">
        <v>0.53</v>
      </c>
      <c r="CE37" s="503"/>
      <c r="CF37" s="503"/>
      <c r="CG37" s="503"/>
      <c r="CH37" s="503"/>
      <c r="CI37" s="503"/>
      <c r="CJ37" s="503"/>
      <c r="CK37" s="503"/>
      <c r="CL37" s="579">
        <f t="shared" si="22"/>
        <v>1.0380078636959371</v>
      </c>
      <c r="CM37" s="503"/>
      <c r="CN37" s="503"/>
      <c r="CO37" s="328">
        <v>15.1</v>
      </c>
      <c r="CP37" s="618">
        <v>14.1</v>
      </c>
      <c r="CQ37" s="618">
        <v>2.14</v>
      </c>
      <c r="CR37" s="618">
        <v>4.79</v>
      </c>
      <c r="CS37" s="618">
        <v>0.73</v>
      </c>
      <c r="CT37" s="618">
        <v>62.7</v>
      </c>
      <c r="CU37" s="618">
        <v>9.5</v>
      </c>
      <c r="CV37" s="618">
        <v>1.01</v>
      </c>
      <c r="CW37" s="383"/>
      <c r="CX37" s="503"/>
      <c r="CY37" s="623"/>
      <c r="CZ37" s="623">
        <v>3</v>
      </c>
      <c r="DA37" s="625" t="s">
        <v>213</v>
      </c>
      <c r="DB37" s="549" t="s">
        <v>213</v>
      </c>
      <c r="DC37" s="531"/>
      <c r="DD37" s="531"/>
      <c r="DE37" s="88"/>
      <c r="DF37" s="88"/>
      <c r="DG37" s="88"/>
      <c r="DH37" s="252"/>
      <c r="DI37" s="141" t="s">
        <v>393</v>
      </c>
      <c r="DJ37" s="854" t="s">
        <v>444</v>
      </c>
      <c r="DK37" s="218">
        <v>2</v>
      </c>
      <c r="DL37" s="325" t="s">
        <v>1185</v>
      </c>
      <c r="DM37" s="325" t="s">
        <v>1456</v>
      </c>
      <c r="DN37" s="117"/>
      <c r="DO37" s="117"/>
      <c r="DP37" s="117"/>
      <c r="DQ37" s="117"/>
      <c r="DR37" s="149">
        <v>12.5</v>
      </c>
      <c r="DS37" s="88" t="s">
        <v>386</v>
      </c>
      <c r="DT37" s="88">
        <v>290</v>
      </c>
      <c r="DU37" s="88">
        <v>22.1</v>
      </c>
      <c r="DV37" s="88">
        <v>77.900000000000006</v>
      </c>
      <c r="DW37" s="88">
        <v>3.74</v>
      </c>
      <c r="DX37" s="88">
        <v>77.599999999999994</v>
      </c>
      <c r="DY37" s="88" t="s">
        <v>386</v>
      </c>
      <c r="DZ37" s="88">
        <v>3.68</v>
      </c>
      <c r="EA37" s="88">
        <v>0</v>
      </c>
      <c r="EB37" s="503"/>
      <c r="EC37" s="117"/>
      <c r="ED37" s="117" t="s">
        <v>684</v>
      </c>
      <c r="EE37" s="117">
        <v>6</v>
      </c>
      <c r="EF37" s="325">
        <v>20</v>
      </c>
      <c r="EG37" s="117">
        <v>2</v>
      </c>
      <c r="EH37" s="117">
        <v>164</v>
      </c>
      <c r="EI37" s="117">
        <v>114</v>
      </c>
      <c r="EJ37" s="144">
        <f t="shared" si="34"/>
        <v>42.385484830458061</v>
      </c>
      <c r="EK37" s="117">
        <v>1</v>
      </c>
      <c r="EL37" s="117" t="s">
        <v>386</v>
      </c>
      <c r="EM37" s="117">
        <v>2</v>
      </c>
      <c r="EN37" s="117">
        <v>1</v>
      </c>
      <c r="EO37" s="117">
        <v>0</v>
      </c>
      <c r="EP37" s="327">
        <v>43227</v>
      </c>
      <c r="EQ37" s="633">
        <v>8300</v>
      </c>
      <c r="ER37" s="329">
        <v>75</v>
      </c>
      <c r="ES37" s="298">
        <v>1878</v>
      </c>
      <c r="ET37" s="298">
        <v>2</v>
      </c>
      <c r="EU37" s="304">
        <v>50.08</v>
      </c>
      <c r="EV37" s="300">
        <v>982</v>
      </c>
      <c r="EW37" s="650">
        <v>26.186666666666667</v>
      </c>
      <c r="EX37" s="657">
        <v>157.12</v>
      </c>
      <c r="EY37" s="123"/>
      <c r="EZ37" s="122"/>
      <c r="FA37" s="122"/>
      <c r="FB37" s="122"/>
      <c r="FC37" s="240"/>
      <c r="FD37" s="241"/>
      <c r="FE37" s="241"/>
      <c r="FF37" s="242"/>
      <c r="FG37" s="335">
        <v>11.074338085539715</v>
      </c>
      <c r="FH37" s="228"/>
      <c r="FI37" s="215">
        <v>290</v>
      </c>
      <c r="FJ37" s="554"/>
      <c r="FK37" s="555"/>
      <c r="FL37" s="692">
        <v>52.289669861554849</v>
      </c>
      <c r="FM37" s="693">
        <f>EW37/1000</f>
        <v>2.6186666666666667E-2</v>
      </c>
      <c r="FN37" s="555"/>
      <c r="FO37" s="692">
        <v>52.289669861554849</v>
      </c>
      <c r="FP37" s="693">
        <v>2.6186666666666667E-2</v>
      </c>
      <c r="FQ37" s="696">
        <f>DT37/EW37</f>
        <v>11.074338085539715</v>
      </c>
      <c r="FR37" s="1680" t="s">
        <v>1457</v>
      </c>
      <c r="FS37" s="1680" t="s">
        <v>386</v>
      </c>
      <c r="FT37" s="1680" t="s">
        <v>1458</v>
      </c>
      <c r="FU37" s="1312">
        <v>1</v>
      </c>
      <c r="FV37" s="1313" t="s">
        <v>386</v>
      </c>
      <c r="FW37" s="1125">
        <v>0</v>
      </c>
      <c r="FX37" s="1316" t="s">
        <v>1302</v>
      </c>
      <c r="FY37" s="1130">
        <v>0</v>
      </c>
      <c r="FZ37" s="1130">
        <v>0</v>
      </c>
      <c r="GA37" s="1130">
        <v>0</v>
      </c>
      <c r="GB37" s="1130">
        <v>1</v>
      </c>
      <c r="GC37" s="1687" t="s">
        <v>1459</v>
      </c>
      <c r="GD37" s="1687" t="s">
        <v>1460</v>
      </c>
      <c r="GE37" s="1316" t="s">
        <v>1461</v>
      </c>
      <c r="GF37" s="555"/>
      <c r="GG37" s="699"/>
      <c r="GI37" s="156">
        <v>3.74</v>
      </c>
      <c r="GK37" s="565"/>
      <c r="GL37" s="565"/>
      <c r="GM37" s="565"/>
      <c r="GN37" s="565"/>
      <c r="GO37" s="565"/>
      <c r="GP37" s="565"/>
      <c r="GQ37" s="565"/>
      <c r="GR37" s="565"/>
      <c r="GS37" s="565"/>
      <c r="GT37" s="565"/>
      <c r="GU37" s="565"/>
      <c r="GV37" s="565"/>
      <c r="GW37" s="565"/>
      <c r="GX37" s="565"/>
      <c r="GY37" s="565"/>
      <c r="GZ37" s="565"/>
      <c r="HA37" s="565"/>
      <c r="HB37" s="565"/>
      <c r="HC37" s="565"/>
      <c r="HD37" s="565"/>
      <c r="HE37" s="565"/>
      <c r="HF37" s="565"/>
      <c r="HG37" s="565"/>
      <c r="HH37" s="565"/>
      <c r="HI37" s="565"/>
      <c r="HJ37" s="565"/>
      <c r="HK37" s="565"/>
      <c r="HL37" s="565"/>
      <c r="HM37" s="565"/>
      <c r="HN37" s="565"/>
      <c r="HO37" s="565"/>
      <c r="HP37" s="565"/>
      <c r="HQ37" s="565"/>
      <c r="HR37" s="565"/>
      <c r="HS37" s="565"/>
      <c r="HT37" s="565"/>
      <c r="HU37" s="565"/>
      <c r="HV37" s="565"/>
      <c r="HW37" s="565"/>
      <c r="HX37" s="565"/>
      <c r="HY37" s="565"/>
      <c r="HZ37" s="565"/>
      <c r="IA37" s="565"/>
      <c r="IB37" s="565"/>
      <c r="IC37" s="565"/>
      <c r="ID37" s="565"/>
      <c r="IE37" s="565"/>
      <c r="IF37" s="503">
        <f t="shared" si="27"/>
        <v>4</v>
      </c>
      <c r="IG37" s="555"/>
      <c r="IH37" s="555"/>
      <c r="II37" s="555"/>
      <c r="IJ37" s="555"/>
      <c r="IK37" s="555"/>
      <c r="IL37" s="555"/>
      <c r="IM37" s="555"/>
    </row>
    <row r="38" spans="1:247" ht="15.75">
      <c r="A38" s="503">
        <v>53</v>
      </c>
      <c r="B38" s="503">
        <f>COUNTIFS($D$4:D38,D38,$F$4:F38,F38)</f>
        <v>1</v>
      </c>
      <c r="C38" s="805">
        <v>8118</v>
      </c>
      <c r="D38" s="812" t="s">
        <v>679</v>
      </c>
      <c r="E38" s="91" t="s">
        <v>439</v>
      </c>
      <c r="F38" s="91">
        <v>5904220003</v>
      </c>
      <c r="G38" s="88">
        <v>59</v>
      </c>
      <c r="H38" s="161" t="s">
        <v>677</v>
      </c>
      <c r="I38" s="318" t="s">
        <v>680</v>
      </c>
      <c r="J38" s="200" t="s">
        <v>427</v>
      </c>
      <c r="K38" s="122" t="s">
        <v>385</v>
      </c>
      <c r="L38" s="88">
        <v>3</v>
      </c>
      <c r="M38" s="88">
        <v>3</v>
      </c>
      <c r="N38" s="91" t="s">
        <v>386</v>
      </c>
      <c r="O38" s="88"/>
      <c r="P38" s="91" t="s">
        <v>670</v>
      </c>
      <c r="Q38" s="88"/>
      <c r="R38" s="88"/>
      <c r="S38" s="380" t="s">
        <v>618</v>
      </c>
      <c r="T38" s="297" t="s">
        <v>656</v>
      </c>
      <c r="U38" s="312" t="s">
        <v>548</v>
      </c>
      <c r="V38" s="382" t="s">
        <v>673</v>
      </c>
      <c r="W38" s="288" t="s">
        <v>620</v>
      </c>
      <c r="X38" s="288" t="s">
        <v>548</v>
      </c>
      <c r="Y38" s="288" t="s">
        <v>548</v>
      </c>
      <c r="Z38" s="532"/>
      <c r="AA38" s="298"/>
      <c r="AB38" s="88"/>
      <c r="AC38" s="503"/>
      <c r="AD38" s="503"/>
      <c r="AE38" s="503"/>
      <c r="AF38" s="503"/>
      <c r="AG38" s="557" t="s">
        <v>433</v>
      </c>
      <c r="AH38" s="565"/>
      <c r="AI38" s="503"/>
      <c r="AJ38" s="503"/>
      <c r="AK38" s="568"/>
      <c r="AL38" s="503"/>
      <c r="AM38" s="503"/>
      <c r="AN38" s="503"/>
      <c r="AO38" s="574">
        <v>29.7</v>
      </c>
      <c r="AP38" s="575">
        <v>62.3</v>
      </c>
      <c r="AQ38" s="577">
        <v>8.0299999999999994</v>
      </c>
      <c r="AR38" s="1100">
        <f t="shared" si="30"/>
        <v>100.03</v>
      </c>
      <c r="AS38" s="1101">
        <f t="shared" si="31"/>
        <v>0.4767255216693419</v>
      </c>
      <c r="AT38" s="750">
        <f t="shared" si="32"/>
        <v>3.8281059390048151</v>
      </c>
      <c r="AU38" s="1102">
        <f t="shared" si="33"/>
        <v>0.4222948954926774</v>
      </c>
      <c r="AV38" s="579">
        <v>23.819400000000002</v>
      </c>
      <c r="AW38" s="579">
        <f t="shared" si="29"/>
        <v>80.2</v>
      </c>
      <c r="AX38" s="580">
        <v>4.3784000000000001</v>
      </c>
      <c r="AY38" s="579">
        <v>14.8</v>
      </c>
      <c r="AZ38" s="505" t="s">
        <v>387</v>
      </c>
      <c r="BA38" s="583">
        <v>3.8</v>
      </c>
      <c r="BB38" s="107">
        <v>1.6E-2</v>
      </c>
      <c r="BC38" s="592">
        <v>1.7799999999999998</v>
      </c>
      <c r="BD38" s="592"/>
      <c r="BE38" s="503"/>
      <c r="BF38" s="503"/>
      <c r="BG38" s="503"/>
      <c r="BH38" s="503"/>
      <c r="BJ38" s="503">
        <v>40.6</v>
      </c>
      <c r="BK38" s="503">
        <v>59.6</v>
      </c>
      <c r="BL38" s="599">
        <v>0.68120805369127513</v>
      </c>
      <c r="BM38" s="600">
        <v>7.6999999999999999E-2</v>
      </c>
      <c r="BN38" s="614">
        <f t="shared" si="28"/>
        <v>0.25925925925925924</v>
      </c>
      <c r="BO38" s="505" t="s">
        <v>387</v>
      </c>
      <c r="BP38" s="579">
        <v>12.7</v>
      </c>
      <c r="BQ38" s="109">
        <v>15.2</v>
      </c>
      <c r="BR38" s="607"/>
      <c r="BS38" s="614">
        <f t="shared" si="21"/>
        <v>51.699999999999996</v>
      </c>
      <c r="BT38" s="566">
        <v>92.8</v>
      </c>
      <c r="BU38" s="772">
        <v>44358</v>
      </c>
      <c r="BV38" s="566">
        <v>7.2000000000000028</v>
      </c>
      <c r="BW38" s="566">
        <v>54.010000000000005</v>
      </c>
      <c r="BX38" s="566">
        <v>38.799999999999997</v>
      </c>
      <c r="BY38" s="566">
        <v>23.8</v>
      </c>
      <c r="BZ38" s="566">
        <v>12.9</v>
      </c>
      <c r="CA38" s="566">
        <v>7.91</v>
      </c>
      <c r="CB38" s="566">
        <v>36.4</v>
      </c>
      <c r="CC38" s="566">
        <v>22.3</v>
      </c>
      <c r="CD38" s="566">
        <v>0.77</v>
      </c>
      <c r="CE38" s="503"/>
      <c r="CF38" s="503"/>
      <c r="CG38" s="503"/>
      <c r="CH38" s="503"/>
      <c r="CI38" s="503"/>
      <c r="CJ38" s="503"/>
      <c r="CK38" s="503"/>
      <c r="CL38" s="579">
        <f t="shared" si="22"/>
        <v>3.0077519379844957</v>
      </c>
      <c r="CM38" s="503"/>
      <c r="CN38" s="503"/>
      <c r="CO38" s="328">
        <v>61.1</v>
      </c>
      <c r="CP38" s="618">
        <v>53.8</v>
      </c>
      <c r="CQ38" s="618">
        <v>32.9</v>
      </c>
      <c r="CR38" s="618">
        <v>9.9499999999999993</v>
      </c>
      <c r="CS38" s="618">
        <v>6.08</v>
      </c>
      <c r="CT38" s="618">
        <v>29.6</v>
      </c>
      <c r="CU38" s="618">
        <v>18.100000000000001</v>
      </c>
      <c r="CV38" s="618">
        <v>0.91</v>
      </c>
      <c r="CW38" s="383"/>
      <c r="CX38" s="503"/>
      <c r="CY38" s="623"/>
      <c r="CZ38" s="623">
        <v>3</v>
      </c>
      <c r="DA38" s="625" t="s">
        <v>398</v>
      </c>
      <c r="DB38" s="783" t="s">
        <v>398</v>
      </c>
      <c r="DC38" s="531"/>
      <c r="DD38" s="531"/>
      <c r="DE38" s="88"/>
      <c r="DF38" s="88"/>
      <c r="DG38" s="88"/>
      <c r="DH38" s="252"/>
      <c r="DI38" s="116" t="s">
        <v>390</v>
      </c>
      <c r="DJ38" s="850" t="s">
        <v>433</v>
      </c>
      <c r="DK38" s="218">
        <v>2</v>
      </c>
      <c r="DL38" s="325" t="s">
        <v>386</v>
      </c>
      <c r="DM38" s="325" t="s">
        <v>1462</v>
      </c>
      <c r="DN38" s="117"/>
      <c r="DO38" s="117"/>
      <c r="DP38" s="117"/>
      <c r="DQ38" s="117"/>
      <c r="DR38" s="149" t="s">
        <v>386</v>
      </c>
      <c r="DS38" s="88" t="s">
        <v>386</v>
      </c>
      <c r="DT38" s="88">
        <v>119</v>
      </c>
      <c r="DU38" s="88">
        <v>24.4</v>
      </c>
      <c r="DV38" s="88">
        <v>75.599999999999994</v>
      </c>
      <c r="DW38" s="88" t="s">
        <v>386</v>
      </c>
      <c r="DX38" s="88" t="s">
        <v>386</v>
      </c>
      <c r="DY38" s="88" t="s">
        <v>386</v>
      </c>
      <c r="DZ38" s="88" t="s">
        <v>386</v>
      </c>
      <c r="EA38" s="88">
        <v>0</v>
      </c>
      <c r="EB38" s="503"/>
      <c r="EC38" s="117"/>
      <c r="ED38" s="117">
        <v>3</v>
      </c>
      <c r="EE38" s="117">
        <v>3</v>
      </c>
      <c r="EF38" s="325" t="s">
        <v>386</v>
      </c>
      <c r="EG38" s="117">
        <v>1</v>
      </c>
      <c r="EH38" s="117">
        <v>186</v>
      </c>
      <c r="EI38" s="117">
        <v>86</v>
      </c>
      <c r="EJ38" s="144">
        <f t="shared" si="34"/>
        <v>24.858365128916638</v>
      </c>
      <c r="EK38" s="117">
        <v>1</v>
      </c>
      <c r="EL38" s="117" t="s">
        <v>386</v>
      </c>
      <c r="EM38" s="117" t="s">
        <v>386</v>
      </c>
      <c r="EN38" s="117" t="s">
        <v>386</v>
      </c>
      <c r="EO38" s="117">
        <v>0</v>
      </c>
      <c r="EP38" s="117"/>
      <c r="EQ38" s="629">
        <v>8118</v>
      </c>
      <c r="ER38" s="329">
        <v>75</v>
      </c>
      <c r="ES38" s="298">
        <v>46108</v>
      </c>
      <c r="ET38" s="298">
        <v>2</v>
      </c>
      <c r="EU38" s="304">
        <v>1229.5466666666666</v>
      </c>
      <c r="EV38" s="300">
        <v>1820</v>
      </c>
      <c r="EW38" s="650">
        <v>48.533333333333331</v>
      </c>
      <c r="EX38" s="657">
        <v>145.6</v>
      </c>
      <c r="EY38" s="123"/>
      <c r="EZ38" s="122"/>
      <c r="FA38" s="122"/>
      <c r="FB38" s="122"/>
      <c r="FC38" s="240"/>
      <c r="FD38" s="241"/>
      <c r="FE38" s="241"/>
      <c r="FF38" s="242"/>
      <c r="FG38" s="335"/>
      <c r="FH38" s="228"/>
      <c r="FI38" s="690"/>
      <c r="FJ38" s="557" t="s">
        <v>433</v>
      </c>
      <c r="FK38" s="555"/>
      <c r="FL38" s="692">
        <v>3.9472542725774269</v>
      </c>
      <c r="FM38" s="693">
        <f>EW38/1000</f>
        <v>4.8533333333333331E-2</v>
      </c>
      <c r="FN38" s="555"/>
      <c r="FO38" s="692">
        <v>3.9472542725774269</v>
      </c>
      <c r="FP38" s="693">
        <v>4.8533333333333331E-2</v>
      </c>
      <c r="FQ38" s="696">
        <f>DT38/EW38</f>
        <v>2.4519230769230771</v>
      </c>
      <c r="FR38" s="1680" t="s">
        <v>386</v>
      </c>
      <c r="FS38" s="1680" t="s">
        <v>1215</v>
      </c>
      <c r="FT38" s="1680" t="s">
        <v>1463</v>
      </c>
      <c r="FU38" s="1312">
        <v>0</v>
      </c>
      <c r="FV38" s="1313" t="s">
        <v>386</v>
      </c>
      <c r="FW38" s="1125">
        <v>0</v>
      </c>
      <c r="FX38" s="1316" t="s">
        <v>1464</v>
      </c>
      <c r="FY38" s="1130">
        <v>0</v>
      </c>
      <c r="FZ38" s="1130">
        <v>0</v>
      </c>
      <c r="GA38" s="1130">
        <v>0</v>
      </c>
      <c r="GB38" s="1130">
        <v>0</v>
      </c>
      <c r="GC38" s="1130">
        <v>0</v>
      </c>
      <c r="GD38" s="1130">
        <v>0</v>
      </c>
      <c r="GE38" s="1316" t="s">
        <v>1465</v>
      </c>
      <c r="GF38" s="555"/>
      <c r="GG38" s="699"/>
      <c r="GI38" s="216">
        <v>0.52309297671423005</v>
      </c>
      <c r="GK38" s="565"/>
      <c r="GL38" s="565"/>
      <c r="GM38" s="565"/>
      <c r="GN38" s="565"/>
      <c r="GO38" s="565"/>
      <c r="GP38" s="565"/>
      <c r="GQ38" s="565"/>
      <c r="GR38" s="565"/>
      <c r="GS38" s="565"/>
      <c r="GT38" s="565"/>
      <c r="GU38" s="565"/>
      <c r="GV38" s="565"/>
      <c r="GW38" s="565"/>
      <c r="GX38" s="565"/>
      <c r="GY38" s="565"/>
      <c r="GZ38" s="565"/>
      <c r="HA38" s="565"/>
      <c r="HB38" s="565"/>
      <c r="HC38" s="565"/>
      <c r="HD38" s="565"/>
      <c r="HE38" s="565"/>
      <c r="HF38" s="565"/>
      <c r="HG38" s="565"/>
      <c r="HH38" s="565"/>
      <c r="HI38" s="565"/>
      <c r="HJ38" s="565"/>
      <c r="HK38" s="565"/>
      <c r="HL38" s="565"/>
      <c r="HM38" s="565"/>
      <c r="HN38" s="565"/>
      <c r="HO38" s="565"/>
      <c r="HP38" s="565"/>
      <c r="HQ38" s="565"/>
      <c r="HR38" s="565"/>
      <c r="HS38" s="565"/>
      <c r="HT38" s="565"/>
      <c r="HU38" s="565"/>
      <c r="HV38" s="565"/>
      <c r="HW38" s="565"/>
      <c r="HX38" s="565"/>
      <c r="HY38" s="565"/>
      <c r="HZ38" s="565"/>
      <c r="IA38" s="565"/>
      <c r="IB38" s="565"/>
      <c r="IC38" s="565"/>
      <c r="ID38" s="565"/>
      <c r="IE38" s="565"/>
      <c r="IF38" s="503" t="e">
        <f t="shared" si="27"/>
        <v>#VALUE!</v>
      </c>
      <c r="IG38" s="555"/>
      <c r="IH38" s="555"/>
      <c r="II38" s="555"/>
      <c r="IJ38" s="555"/>
      <c r="IK38" s="555"/>
      <c r="IL38" s="555"/>
      <c r="IM38" s="555"/>
    </row>
    <row r="39" spans="1:247">
      <c r="A39" s="503">
        <v>269</v>
      </c>
      <c r="B39" s="503">
        <f>COUNTIFS($D$4:D39,D39,$F$4:F39,F39)</f>
        <v>1</v>
      </c>
      <c r="C39" s="806">
        <v>7361</v>
      </c>
      <c r="D39" s="812" t="s">
        <v>629</v>
      </c>
      <c r="E39" s="91" t="s">
        <v>481</v>
      </c>
      <c r="F39" s="91">
        <v>375319463</v>
      </c>
      <c r="G39" s="88">
        <f>LEFT(H39,4)-CONCATENATE(IF(LEFT(F39, 2)&lt;MID(H39, 3, 4), 20, 19),LEFT(F39,2))</f>
        <v>80</v>
      </c>
      <c r="H39" s="161" t="s">
        <v>626</v>
      </c>
      <c r="I39" s="318" t="s">
        <v>407</v>
      </c>
      <c r="J39" s="200" t="s">
        <v>427</v>
      </c>
      <c r="K39" s="122" t="s">
        <v>385</v>
      </c>
      <c r="L39" s="88">
        <v>4</v>
      </c>
      <c r="M39" s="91" t="s">
        <v>521</v>
      </c>
      <c r="N39" s="91"/>
      <c r="O39" s="91"/>
      <c r="P39" s="201" t="s">
        <v>615</v>
      </c>
      <c r="Q39" s="201"/>
      <c r="R39" s="201"/>
      <c r="S39" s="288" t="s">
        <v>618</v>
      </c>
      <c r="T39" s="297" t="s">
        <v>621</v>
      </c>
      <c r="U39" s="312" t="s">
        <v>548</v>
      </c>
      <c r="V39" s="288" t="s">
        <v>619</v>
      </c>
      <c r="W39" s="290" t="s">
        <v>620</v>
      </c>
      <c r="X39" s="288" t="s">
        <v>548</v>
      </c>
      <c r="Y39" s="288" t="s">
        <v>548</v>
      </c>
      <c r="Z39" s="532"/>
      <c r="AA39" s="298"/>
      <c r="AB39" s="154">
        <v>706</v>
      </c>
      <c r="AC39" s="542"/>
      <c r="AD39" s="542"/>
      <c r="AE39" s="542"/>
      <c r="AF39" s="542"/>
      <c r="AG39" s="729" t="s">
        <v>433</v>
      </c>
      <c r="AH39" s="555"/>
      <c r="AI39" s="503">
        <v>22.4</v>
      </c>
      <c r="AJ39" s="503">
        <v>86</v>
      </c>
      <c r="AK39" s="567">
        <v>19.263999999999999</v>
      </c>
      <c r="AL39" s="503">
        <v>70366</v>
      </c>
      <c r="AM39" s="569">
        <v>70.366</v>
      </c>
      <c r="AN39" s="503">
        <v>4</v>
      </c>
      <c r="AO39" s="574">
        <v>64.3</v>
      </c>
      <c r="AP39" s="575">
        <v>23.2</v>
      </c>
      <c r="AQ39" s="577">
        <v>11.5</v>
      </c>
      <c r="AR39" s="1100">
        <f t="shared" si="30"/>
        <v>99</v>
      </c>
      <c r="AS39" s="1101">
        <f t="shared" si="31"/>
        <v>2.771551724137931</v>
      </c>
      <c r="AT39" s="750">
        <f t="shared" si="32"/>
        <v>31.872844827586206</v>
      </c>
      <c r="AU39" s="1102">
        <f t="shared" si="33"/>
        <v>1.8530259365994235</v>
      </c>
      <c r="AV39" s="579">
        <v>60.602749999999993</v>
      </c>
      <c r="AW39" s="579">
        <f t="shared" si="29"/>
        <v>94.25</v>
      </c>
      <c r="AX39" s="580">
        <v>0.48224999999999996</v>
      </c>
      <c r="AY39" s="566">
        <v>0.75</v>
      </c>
      <c r="AZ39" s="505" t="s">
        <v>387</v>
      </c>
      <c r="BA39" s="583">
        <v>19.899999999999999</v>
      </c>
      <c r="BB39" s="107">
        <v>7.4423795681063123E-2</v>
      </c>
      <c r="BC39" s="592">
        <v>1.1359551495016604</v>
      </c>
      <c r="BD39" s="592"/>
      <c r="BE39" s="505"/>
      <c r="BF39" s="505"/>
      <c r="BG39" s="505"/>
      <c r="BH39" s="505"/>
      <c r="BJ39" s="505">
        <v>74.900000000000006</v>
      </c>
      <c r="BK39" s="505">
        <v>24.7</v>
      </c>
      <c r="BL39" s="598">
        <v>3.0323886639676116</v>
      </c>
      <c r="BM39" s="600">
        <v>2.7</v>
      </c>
      <c r="BN39" s="614">
        <f t="shared" si="28"/>
        <v>4.1990668740279942</v>
      </c>
      <c r="BO39" s="505" t="s">
        <v>387</v>
      </c>
      <c r="BP39" s="505">
        <v>16.5</v>
      </c>
      <c r="BQ39" s="204">
        <v>13.3</v>
      </c>
      <c r="BR39" s="606">
        <v>0.80606060606060614</v>
      </c>
      <c r="BS39" s="614">
        <f t="shared" si="21"/>
        <v>37.900000000000006</v>
      </c>
      <c r="BT39" s="587">
        <v>90</v>
      </c>
      <c r="BU39" s="609">
        <v>47042</v>
      </c>
      <c r="BV39" s="587">
        <f>100-BT39</f>
        <v>10</v>
      </c>
      <c r="BW39" s="614">
        <f>BY39+CA39+CC39</f>
        <v>23.037599999999998</v>
      </c>
      <c r="BX39" s="587">
        <v>23.1</v>
      </c>
      <c r="BY39" s="566">
        <f>BX39*AP39/100</f>
        <v>5.3592000000000004</v>
      </c>
      <c r="BZ39" s="587">
        <v>14.8</v>
      </c>
      <c r="CA39" s="566">
        <f>BZ39*AP39/100</f>
        <v>3.4336000000000002</v>
      </c>
      <c r="CB39" s="587">
        <v>61.4</v>
      </c>
      <c r="CC39" s="566">
        <f>CB39*AP39/100</f>
        <v>14.2448</v>
      </c>
      <c r="CD39" s="734"/>
      <c r="CE39" s="503"/>
      <c r="CF39" s="503"/>
      <c r="CG39" s="503"/>
      <c r="CH39" s="503"/>
      <c r="CI39" s="503"/>
      <c r="CJ39" s="503"/>
      <c r="CK39" s="503"/>
      <c r="CL39" s="579">
        <f t="shared" si="22"/>
        <v>1.5608108108108107</v>
      </c>
      <c r="CM39" s="503"/>
      <c r="CN39" s="503"/>
      <c r="CO39" s="328">
        <v>21.3</v>
      </c>
      <c r="CP39" s="618">
        <v>44.8</v>
      </c>
      <c r="CQ39" s="618">
        <v>9.5399999999999991</v>
      </c>
      <c r="CR39" s="618">
        <v>9.0500000000000007</v>
      </c>
      <c r="CS39" s="618">
        <v>1.93</v>
      </c>
      <c r="CT39" s="618">
        <v>38</v>
      </c>
      <c r="CU39" s="618">
        <v>8.11</v>
      </c>
      <c r="CV39" s="618">
        <v>1</v>
      </c>
      <c r="CX39" s="503"/>
      <c r="CY39" s="623" t="s">
        <v>397</v>
      </c>
      <c r="CZ39" s="623">
        <v>3</v>
      </c>
      <c r="DA39" s="625" t="s">
        <v>213</v>
      </c>
      <c r="DB39" s="549" t="s">
        <v>213</v>
      </c>
      <c r="DC39" s="531"/>
      <c r="DD39" s="531"/>
      <c r="DE39" s="206">
        <v>51.934469490000005</v>
      </c>
      <c r="DF39" s="291">
        <v>35.866073229999998</v>
      </c>
      <c r="DG39" s="206">
        <v>0.66717700000000013</v>
      </c>
      <c r="DH39" s="207">
        <v>0</v>
      </c>
      <c r="DI39" s="141" t="s">
        <v>393</v>
      </c>
      <c r="DJ39" s="850" t="s">
        <v>433</v>
      </c>
      <c r="DK39" s="218">
        <v>2</v>
      </c>
      <c r="DL39" s="325" t="s">
        <v>1185</v>
      </c>
      <c r="DM39" s="325" t="s">
        <v>1466</v>
      </c>
      <c r="DN39" s="117"/>
      <c r="DO39" s="117"/>
      <c r="DP39" s="148"/>
      <c r="DQ39" s="117"/>
      <c r="DR39" s="149" t="s">
        <v>386</v>
      </c>
      <c r="DS39" s="88" t="s">
        <v>386</v>
      </c>
      <c r="DT39" s="88">
        <v>706</v>
      </c>
      <c r="DU39" s="88">
        <v>12.9</v>
      </c>
      <c r="DV39" s="88">
        <v>87.1</v>
      </c>
      <c r="DW39" s="88" t="s">
        <v>386</v>
      </c>
      <c r="DX39" s="88" t="s">
        <v>386</v>
      </c>
      <c r="DY39" s="88" t="s">
        <v>386</v>
      </c>
      <c r="DZ39" s="88" t="s">
        <v>386</v>
      </c>
      <c r="EA39" s="88">
        <v>0</v>
      </c>
      <c r="EB39" s="503"/>
      <c r="EC39" s="117"/>
      <c r="ED39" s="117" t="s">
        <v>521</v>
      </c>
      <c r="EE39" s="117">
        <v>4</v>
      </c>
      <c r="EF39" s="325" t="s">
        <v>386</v>
      </c>
      <c r="EG39" s="117">
        <v>2</v>
      </c>
      <c r="EH39" s="117">
        <v>168</v>
      </c>
      <c r="EI39" s="117">
        <v>70</v>
      </c>
      <c r="EJ39" s="144">
        <f t="shared" si="34"/>
        <v>24.801587301587301</v>
      </c>
      <c r="EK39" s="117">
        <v>2</v>
      </c>
      <c r="EL39" s="148" t="s">
        <v>386</v>
      </c>
      <c r="EM39" s="117">
        <v>2</v>
      </c>
      <c r="EN39" s="117">
        <v>3</v>
      </c>
      <c r="EO39" s="117">
        <v>0</v>
      </c>
      <c r="EP39" s="327">
        <v>42948</v>
      </c>
      <c r="EQ39" s="629">
        <v>7361</v>
      </c>
      <c r="ER39" s="298"/>
      <c r="ES39" s="298"/>
      <c r="ET39" s="298"/>
      <c r="EU39" s="298"/>
      <c r="EV39" s="300"/>
      <c r="EW39" s="301"/>
      <c r="EX39" s="302"/>
      <c r="EY39" s="303">
        <v>39</v>
      </c>
      <c r="EZ39" s="298">
        <v>365366</v>
      </c>
      <c r="FA39" s="298">
        <v>10</v>
      </c>
      <c r="FB39" s="304">
        <v>936.83589743589744</v>
      </c>
      <c r="FC39" s="305">
        <v>209.85124102564103</v>
      </c>
      <c r="FD39" s="306"/>
      <c r="FE39" s="306"/>
      <c r="FF39" s="308">
        <v>3.3642879429706882</v>
      </c>
      <c r="FG39" s="309"/>
      <c r="FH39" s="214" t="e">
        <v>#REF!</v>
      </c>
      <c r="FI39" s="229">
        <v>706</v>
      </c>
      <c r="FJ39" s="729" t="s">
        <v>433</v>
      </c>
      <c r="FK39" s="555"/>
      <c r="FL39" s="503">
        <v>22.4</v>
      </c>
      <c r="FM39" s="694"/>
      <c r="FN39" s="555"/>
      <c r="FO39" s="692">
        <v>22.4</v>
      </c>
      <c r="FP39" s="693">
        <f>FC39/1000</f>
        <v>0.20985124102564104</v>
      </c>
      <c r="FQ39" s="555"/>
      <c r="FR39" s="1316" t="s">
        <v>386</v>
      </c>
      <c r="FS39" s="1316" t="s">
        <v>1467</v>
      </c>
      <c r="FT39" s="1316" t="s">
        <v>1468</v>
      </c>
      <c r="FU39" s="1312">
        <v>0</v>
      </c>
      <c r="FV39" s="1313" t="s">
        <v>386</v>
      </c>
      <c r="FW39" s="1125">
        <v>0</v>
      </c>
      <c r="FX39" s="1316" t="s">
        <v>1469</v>
      </c>
      <c r="FY39" s="1130">
        <v>0</v>
      </c>
      <c r="FZ39" s="1130">
        <v>0</v>
      </c>
      <c r="GA39" s="1130">
        <v>0</v>
      </c>
      <c r="GB39" s="1130">
        <v>1</v>
      </c>
      <c r="GC39" s="1687" t="s">
        <v>1470</v>
      </c>
      <c r="GD39" s="1687" t="s">
        <v>1471</v>
      </c>
      <c r="GE39" s="1316" t="s">
        <v>1472</v>
      </c>
      <c r="GF39" s="555"/>
      <c r="GG39" s="699"/>
      <c r="GI39" s="216">
        <v>0.44560680190250002</v>
      </c>
      <c r="GK39" s="565"/>
      <c r="GL39" s="565"/>
      <c r="GM39" s="565"/>
      <c r="GN39" s="565"/>
      <c r="GO39" s="565"/>
      <c r="GP39" s="565"/>
      <c r="GQ39" s="565"/>
      <c r="GR39" s="565"/>
      <c r="GS39" s="565"/>
      <c r="GT39" s="565"/>
      <c r="GU39" s="565"/>
      <c r="GV39" s="565"/>
      <c r="GW39" s="565"/>
      <c r="GX39" s="565"/>
      <c r="GY39" s="565"/>
      <c r="GZ39" s="565"/>
      <c r="HA39" s="565"/>
      <c r="HB39" s="565"/>
      <c r="HC39" s="565"/>
      <c r="HD39" s="565"/>
      <c r="HE39" s="565"/>
      <c r="HF39" s="565"/>
      <c r="HG39" s="565"/>
      <c r="HH39" s="565"/>
      <c r="HI39" s="565"/>
      <c r="HJ39" s="565"/>
      <c r="HK39" s="565"/>
      <c r="HL39" s="565"/>
      <c r="HM39" s="565"/>
      <c r="HN39" s="565"/>
      <c r="HO39" s="565"/>
      <c r="HP39" s="565"/>
      <c r="HQ39" s="565"/>
      <c r="HR39" s="565"/>
      <c r="HS39" s="565"/>
      <c r="HT39" s="565"/>
      <c r="HU39" s="565"/>
      <c r="HV39" s="565"/>
      <c r="HW39" s="565"/>
      <c r="HX39" s="565"/>
      <c r="HY39" s="565"/>
      <c r="HZ39" s="565"/>
      <c r="IA39" s="565"/>
      <c r="IB39" s="565"/>
      <c r="IC39" s="565"/>
      <c r="ID39" s="565"/>
      <c r="IE39" s="565"/>
      <c r="IF39" s="503">
        <f t="shared" si="27"/>
        <v>7</v>
      </c>
      <c r="IG39" s="555"/>
      <c r="IH39" s="555"/>
      <c r="II39" s="555"/>
      <c r="IJ39" s="555"/>
      <c r="IK39" s="555"/>
      <c r="IL39" s="555"/>
      <c r="IM39" s="555"/>
    </row>
    <row r="40" spans="1:247">
      <c r="A40" s="503">
        <v>115</v>
      </c>
      <c r="B40" s="503">
        <f>COUNTIFS($D$4:D40,D40,$F$4:F40,F40)</f>
        <v>1</v>
      </c>
      <c r="C40" s="805">
        <v>8694</v>
      </c>
      <c r="D40" s="812" t="s">
        <v>727</v>
      </c>
      <c r="E40" s="91" t="s">
        <v>728</v>
      </c>
      <c r="F40" s="393">
        <v>6162190650</v>
      </c>
      <c r="G40" s="88">
        <v>57</v>
      </c>
      <c r="H40" s="161" t="s">
        <v>729</v>
      </c>
      <c r="I40" s="318" t="s">
        <v>512</v>
      </c>
      <c r="J40" s="200" t="s">
        <v>427</v>
      </c>
      <c r="K40" s="122" t="s">
        <v>385</v>
      </c>
      <c r="L40" s="88">
        <v>9</v>
      </c>
      <c r="M40" s="91">
        <v>6</v>
      </c>
      <c r="N40" s="91" t="s">
        <v>386</v>
      </c>
      <c r="O40" s="88"/>
      <c r="P40" s="91" t="s">
        <v>704</v>
      </c>
      <c r="Q40" s="88"/>
      <c r="R40" s="88"/>
      <c r="S40" s="380" t="s">
        <v>682</v>
      </c>
      <c r="T40" s="297" t="s">
        <v>656</v>
      </c>
      <c r="U40" s="312" t="s">
        <v>548</v>
      </c>
      <c r="V40" s="382" t="s">
        <v>673</v>
      </c>
      <c r="W40" s="288" t="s">
        <v>620</v>
      </c>
      <c r="X40" s="297"/>
      <c r="Y40" s="297"/>
      <c r="Z40" s="531"/>
      <c r="AA40" s="326"/>
      <c r="AB40" s="154"/>
      <c r="AC40" s="746">
        <v>493350</v>
      </c>
      <c r="AD40" s="772">
        <v>123337500</v>
      </c>
      <c r="AE40" s="610">
        <v>4</v>
      </c>
      <c r="AF40" s="610">
        <v>30500</v>
      </c>
      <c r="AG40" s="557" t="s">
        <v>433</v>
      </c>
      <c r="AH40" s="557"/>
      <c r="AI40" s="503"/>
      <c r="AJ40" s="503"/>
      <c r="AK40" s="568"/>
      <c r="AL40" s="503"/>
      <c r="AM40" s="503"/>
      <c r="AN40" s="503"/>
      <c r="AO40" s="574">
        <v>20.3</v>
      </c>
      <c r="AP40" s="575">
        <v>5.2</v>
      </c>
      <c r="AQ40" s="577">
        <v>72.099999999999994</v>
      </c>
      <c r="AR40" s="1100">
        <f t="shared" si="30"/>
        <v>97.6</v>
      </c>
      <c r="AS40" s="1101">
        <f t="shared" si="31"/>
        <v>3.9038461538461537</v>
      </c>
      <c r="AT40" s="750">
        <f t="shared" si="32"/>
        <v>281.46730769230766</v>
      </c>
      <c r="AU40" s="1102">
        <f t="shared" si="33"/>
        <v>0.26261319534282018</v>
      </c>
      <c r="AV40" s="579">
        <v>18.42428</v>
      </c>
      <c r="AW40" s="579">
        <f t="shared" si="29"/>
        <v>90.76</v>
      </c>
      <c r="AX40" s="580">
        <v>0.86072000000000004</v>
      </c>
      <c r="AY40" s="579">
        <v>4.24</v>
      </c>
      <c r="AZ40" s="505" t="s">
        <v>387</v>
      </c>
      <c r="BA40" s="583">
        <v>3</v>
      </c>
      <c r="BB40" s="112">
        <v>0</v>
      </c>
      <c r="BC40" s="595"/>
      <c r="BD40" s="595"/>
      <c r="BE40" s="503"/>
      <c r="BF40" s="503"/>
      <c r="BG40" s="503"/>
      <c r="BH40" s="503"/>
      <c r="BJ40" s="503">
        <v>73.5</v>
      </c>
      <c r="BK40" s="503">
        <v>25.5</v>
      </c>
      <c r="BL40" s="598">
        <v>2.8823529411764706</v>
      </c>
      <c r="BM40" s="600">
        <v>0.48</v>
      </c>
      <c r="BN40" s="614">
        <f t="shared" si="28"/>
        <v>2.3645320197044333</v>
      </c>
      <c r="BO40" s="505" t="s">
        <v>387</v>
      </c>
      <c r="BP40" s="503">
        <v>5.9</v>
      </c>
      <c r="BQ40" s="112">
        <v>6.4</v>
      </c>
      <c r="BR40" s="607"/>
      <c r="BS40" s="614">
        <f t="shared" si="21"/>
        <v>44.430000000000007</v>
      </c>
      <c r="BT40" s="566">
        <v>97.6</v>
      </c>
      <c r="BU40" s="772">
        <v>70315</v>
      </c>
      <c r="BV40" s="566">
        <v>2.4000000000000057</v>
      </c>
      <c r="BW40" s="566">
        <v>8.7199999999999989</v>
      </c>
      <c r="BX40" s="566">
        <v>8.23</v>
      </c>
      <c r="BY40" s="566">
        <v>0.76</v>
      </c>
      <c r="BZ40" s="566">
        <v>36.200000000000003</v>
      </c>
      <c r="CA40" s="566">
        <v>3.32</v>
      </c>
      <c r="CB40" s="566">
        <v>50.6</v>
      </c>
      <c r="CC40" s="566">
        <v>4.6399999999999997</v>
      </c>
      <c r="CD40" s="566">
        <v>0.3</v>
      </c>
      <c r="CE40" s="503"/>
      <c r="CF40" s="503"/>
      <c r="CG40" s="503"/>
      <c r="CH40" s="503"/>
      <c r="CI40" s="503"/>
      <c r="CJ40" s="503"/>
      <c r="CK40" s="503"/>
      <c r="CL40" s="579">
        <f t="shared" si="22"/>
        <v>0.22734806629834253</v>
      </c>
      <c r="CM40" s="503"/>
      <c r="CN40" s="503"/>
      <c r="CO40" s="328"/>
      <c r="CP40" s="618"/>
      <c r="CQ40" s="618"/>
      <c r="CR40" s="618"/>
      <c r="CS40" s="618"/>
      <c r="CT40" s="618"/>
      <c r="CU40" s="618"/>
      <c r="CV40" s="618"/>
      <c r="CX40" s="503"/>
      <c r="CY40" s="623"/>
      <c r="CZ40" s="623">
        <v>5</v>
      </c>
      <c r="DA40" s="625" t="s">
        <v>408</v>
      </c>
      <c r="DB40" s="505" t="s">
        <v>409</v>
      </c>
      <c r="DC40" s="531"/>
      <c r="DD40" s="531"/>
      <c r="DE40" s="88"/>
      <c r="DF40" s="88"/>
      <c r="DG40" s="88"/>
      <c r="DH40" s="252"/>
      <c r="DI40" s="141" t="s">
        <v>393</v>
      </c>
      <c r="DJ40" s="850" t="s">
        <v>433</v>
      </c>
      <c r="DK40" s="218">
        <v>2</v>
      </c>
      <c r="DL40" s="325" t="s">
        <v>1181</v>
      </c>
      <c r="DM40" s="117" t="s">
        <v>1473</v>
      </c>
      <c r="DN40" s="117"/>
      <c r="DO40" s="117"/>
      <c r="DP40" s="117"/>
      <c r="DQ40" s="117"/>
      <c r="DR40" s="149" t="s">
        <v>386</v>
      </c>
      <c r="DS40" s="88" t="s">
        <v>386</v>
      </c>
      <c r="DT40" s="88">
        <v>34135</v>
      </c>
      <c r="DU40" s="88">
        <v>89</v>
      </c>
      <c r="DV40" s="88">
        <v>11</v>
      </c>
      <c r="DW40" s="88">
        <v>41.6</v>
      </c>
      <c r="DX40" s="88" t="s">
        <v>404</v>
      </c>
      <c r="DY40" s="88" t="s">
        <v>386</v>
      </c>
      <c r="DZ40" s="88">
        <v>5.76</v>
      </c>
      <c r="EA40" s="88">
        <v>0</v>
      </c>
      <c r="EB40" s="503"/>
      <c r="EC40" s="117"/>
      <c r="ED40" s="117">
        <v>6</v>
      </c>
      <c r="EE40" s="117">
        <v>9</v>
      </c>
      <c r="EF40" s="117">
        <v>100</v>
      </c>
      <c r="EG40" s="117">
        <v>3</v>
      </c>
      <c r="EH40" s="325" t="s">
        <v>386</v>
      </c>
      <c r="EI40" s="325" t="s">
        <v>386</v>
      </c>
      <c r="EJ40" s="325" t="s">
        <v>386</v>
      </c>
      <c r="EK40" s="117">
        <v>2</v>
      </c>
      <c r="EL40" s="117" t="s">
        <v>386</v>
      </c>
      <c r="EM40" s="117">
        <v>1</v>
      </c>
      <c r="EN40" s="117">
        <v>1</v>
      </c>
      <c r="EO40" s="117">
        <v>0</v>
      </c>
      <c r="EP40" s="117"/>
      <c r="EQ40" s="633">
        <v>8694</v>
      </c>
      <c r="ER40" s="329">
        <v>75</v>
      </c>
      <c r="ES40" s="329">
        <v>636818</v>
      </c>
      <c r="ET40" s="329">
        <v>2</v>
      </c>
      <c r="EU40" s="304">
        <v>16981.813333333332</v>
      </c>
      <c r="EV40" s="378">
        <v>581334</v>
      </c>
      <c r="EW40" s="650">
        <v>15502.24</v>
      </c>
      <c r="EX40" s="657">
        <v>139520.16</v>
      </c>
      <c r="EY40" s="149">
        <v>40</v>
      </c>
      <c r="EZ40" s="662">
        <v>493350</v>
      </c>
      <c r="FA40" s="662">
        <v>10000</v>
      </c>
      <c r="FB40" s="122"/>
      <c r="FC40" s="664">
        <v>12333.75</v>
      </c>
      <c r="FD40" s="666">
        <v>123337.5</v>
      </c>
      <c r="FE40" s="668">
        <v>1.131206324110672</v>
      </c>
      <c r="FF40" s="242"/>
      <c r="FG40" s="243"/>
      <c r="FH40" s="228"/>
      <c r="FI40" s="215"/>
      <c r="FJ40" s="554"/>
      <c r="FK40" s="555"/>
      <c r="FL40" s="692">
        <v>91.287306577389458</v>
      </c>
      <c r="FM40" s="693">
        <f>EW40/1000</f>
        <v>15.50224</v>
      </c>
      <c r="FN40" s="555"/>
      <c r="FO40" s="692">
        <v>91.287306577389458</v>
      </c>
      <c r="FP40" s="693">
        <v>15.50224</v>
      </c>
      <c r="FQ40" s="696">
        <f>DT40/EW40</f>
        <v>2.2019398486928341</v>
      </c>
      <c r="FR40" s="1680" t="s">
        <v>386</v>
      </c>
      <c r="FS40" s="1680" t="s">
        <v>1474</v>
      </c>
      <c r="FT40" s="1680" t="s">
        <v>1179</v>
      </c>
      <c r="FU40" s="1119">
        <v>0</v>
      </c>
      <c r="FV40" s="325">
        <v>6</v>
      </c>
      <c r="FW40" s="1119">
        <v>0</v>
      </c>
      <c r="FX40" s="1127" t="s">
        <v>1475</v>
      </c>
      <c r="FY40" s="1120">
        <v>0</v>
      </c>
      <c r="FZ40" s="1120">
        <v>0</v>
      </c>
      <c r="GA40" s="1120">
        <v>0</v>
      </c>
      <c r="GB40" s="1120">
        <v>1</v>
      </c>
      <c r="GC40" s="1127" t="s">
        <v>1043</v>
      </c>
      <c r="GD40" s="1120" t="s">
        <v>1476</v>
      </c>
      <c r="GE40" s="1120" t="s">
        <v>730</v>
      </c>
      <c r="GF40" s="760">
        <v>8694</v>
      </c>
      <c r="GG40" s="761" t="s">
        <v>665</v>
      </c>
      <c r="GH40" s="379" t="s">
        <v>666</v>
      </c>
      <c r="GI40" s="379">
        <v>41.380812770360002</v>
      </c>
      <c r="GJ40" s="119">
        <v>1.14382206</v>
      </c>
      <c r="GK40" s="549"/>
      <c r="GL40" s="549"/>
      <c r="GM40" s="549"/>
      <c r="GN40" s="549"/>
      <c r="GO40" s="549"/>
      <c r="GP40" s="549"/>
      <c r="GQ40" s="549"/>
      <c r="GR40" s="549"/>
      <c r="GS40" s="549"/>
      <c r="GT40" s="549"/>
      <c r="GU40" s="549"/>
      <c r="GV40" s="549"/>
      <c r="GW40" s="549"/>
      <c r="GX40" s="549"/>
      <c r="GY40" s="549"/>
      <c r="GZ40" s="704"/>
      <c r="HA40" s="549"/>
      <c r="HB40" s="549"/>
      <c r="HC40" s="549"/>
      <c r="HD40" s="549"/>
      <c r="HE40" s="549"/>
      <c r="HF40" s="549"/>
      <c r="HG40" s="549"/>
      <c r="HH40" s="549"/>
      <c r="HI40" s="549"/>
      <c r="HJ40" s="549"/>
      <c r="HK40" s="549"/>
      <c r="HL40" s="549"/>
      <c r="HM40" s="549"/>
      <c r="HN40" s="549"/>
      <c r="HO40" s="549"/>
      <c r="HP40" s="549"/>
      <c r="HQ40" s="549"/>
      <c r="HR40" s="549"/>
      <c r="HS40" s="549"/>
      <c r="HT40" s="549"/>
      <c r="HU40" s="549"/>
      <c r="HV40" s="549"/>
      <c r="HW40" s="549"/>
      <c r="HX40" s="549"/>
      <c r="HY40" s="549"/>
      <c r="HZ40" s="549"/>
      <c r="IA40" s="549"/>
      <c r="IB40" s="549"/>
      <c r="IC40" s="549"/>
      <c r="ID40" s="549"/>
      <c r="IE40" s="549"/>
      <c r="IF40" s="503">
        <f t="shared" si="27"/>
        <v>4</v>
      </c>
      <c r="IG40" s="555"/>
      <c r="IH40" s="555"/>
      <c r="II40" s="555"/>
      <c r="IJ40" s="555"/>
      <c r="IK40" s="555"/>
      <c r="IL40" s="555"/>
      <c r="IM40" s="555"/>
    </row>
    <row r="41" spans="1:247" ht="15.75">
      <c r="A41" s="503">
        <v>89</v>
      </c>
      <c r="B41" s="503">
        <f>COUNTIFS($D$4:D41,D41,$F$4:F41,F41)</f>
        <v>1</v>
      </c>
      <c r="C41" s="805">
        <v>10403</v>
      </c>
      <c r="D41" s="812" t="s">
        <v>922</v>
      </c>
      <c r="E41" s="91" t="s">
        <v>923</v>
      </c>
      <c r="F41" s="91">
        <v>7110054853</v>
      </c>
      <c r="G41" s="88">
        <v>48</v>
      </c>
      <c r="H41" s="161" t="s">
        <v>920</v>
      </c>
      <c r="I41" s="199" t="s">
        <v>399</v>
      </c>
      <c r="J41" s="200" t="s">
        <v>427</v>
      </c>
      <c r="K41" s="88" t="s">
        <v>385</v>
      </c>
      <c r="L41" s="88">
        <v>29</v>
      </c>
      <c r="M41" s="91" t="s">
        <v>822</v>
      </c>
      <c r="N41" s="88" t="s">
        <v>386</v>
      </c>
      <c r="O41" s="88"/>
      <c r="P41" s="88" t="s">
        <v>921</v>
      </c>
      <c r="Q41" s="88"/>
      <c r="R41" s="88"/>
      <c r="S41" s="288" t="s">
        <v>682</v>
      </c>
      <c r="T41" s="288" t="s">
        <v>656</v>
      </c>
      <c r="U41" s="288" t="s">
        <v>548</v>
      </c>
      <c r="V41" s="382" t="s">
        <v>673</v>
      </c>
      <c r="W41" s="288" t="s">
        <v>620</v>
      </c>
      <c r="X41" s="288" t="s">
        <v>548</v>
      </c>
      <c r="Y41" s="329" t="s">
        <v>548</v>
      </c>
      <c r="Z41" s="536" t="s">
        <v>428</v>
      </c>
      <c r="AA41" s="88"/>
      <c r="AB41" s="545"/>
      <c r="AC41" s="552">
        <v>29873</v>
      </c>
      <c r="AD41" s="551">
        <v>2240</v>
      </c>
      <c r="AE41" s="503"/>
      <c r="AF41" s="503"/>
      <c r="AG41" s="557" t="s">
        <v>444</v>
      </c>
      <c r="AH41" s="552">
        <v>3000</v>
      </c>
      <c r="AI41" s="503"/>
      <c r="AJ41" s="503"/>
      <c r="AK41" s="567"/>
      <c r="AL41" s="503"/>
      <c r="AM41" s="503"/>
      <c r="AN41" s="503"/>
      <c r="AO41" s="574">
        <v>75</v>
      </c>
      <c r="AP41" s="575">
        <v>10.1</v>
      </c>
      <c r="AQ41" s="577">
        <v>14.1</v>
      </c>
      <c r="AR41" s="1100">
        <f t="shared" si="30"/>
        <v>99.199999999999989</v>
      </c>
      <c r="AS41" s="1101">
        <f t="shared" si="31"/>
        <v>7.4257425742574261</v>
      </c>
      <c r="AT41" s="750">
        <f t="shared" si="32"/>
        <v>104.70297029702971</v>
      </c>
      <c r="AU41" s="1102">
        <f t="shared" si="33"/>
        <v>3.0991735537190084</v>
      </c>
      <c r="AV41" s="566">
        <v>69.75</v>
      </c>
      <c r="AW41" s="579">
        <f t="shared" si="29"/>
        <v>93</v>
      </c>
      <c r="AX41" s="580">
        <v>1.5</v>
      </c>
      <c r="AY41" s="566">
        <v>2</v>
      </c>
      <c r="AZ41" s="505" t="s">
        <v>387</v>
      </c>
      <c r="BA41" s="584">
        <v>3.2</v>
      </c>
      <c r="BB41" s="204">
        <v>0.26</v>
      </c>
      <c r="BC41" s="1105"/>
      <c r="BD41" s="694"/>
      <c r="BE41" s="565"/>
      <c r="BF41" s="565"/>
      <c r="BG41" s="565"/>
      <c r="BH41" s="565"/>
      <c r="BI41" s="458">
        <v>0.17</v>
      </c>
      <c r="BJ41" s="503">
        <v>38.200000000000003</v>
      </c>
      <c r="BK41" s="503">
        <v>61.8</v>
      </c>
      <c r="BL41" s="599">
        <f>BJ41/BK41</f>
        <v>0.61812297734627841</v>
      </c>
      <c r="BM41" s="600">
        <v>1.9</v>
      </c>
      <c r="BN41" s="614">
        <f t="shared" si="28"/>
        <v>2.5333333333333332</v>
      </c>
      <c r="BO41" s="505" t="s">
        <v>387</v>
      </c>
      <c r="BP41" s="503">
        <v>6.3</v>
      </c>
      <c r="BQ41" s="112">
        <v>5.4</v>
      </c>
      <c r="BR41" s="607"/>
      <c r="BS41" s="614">
        <f t="shared" si="21"/>
        <v>53.3</v>
      </c>
      <c r="BT41" s="505">
        <v>95.6</v>
      </c>
      <c r="BU41" s="610">
        <v>48044</v>
      </c>
      <c r="BV41" s="614">
        <f t="shared" ref="BV41:BV49" si="35">100-BT41</f>
        <v>4.4000000000000057</v>
      </c>
      <c r="BW41" s="614">
        <f t="shared" ref="BW41:BW49" si="36">BY41+CA41+CC41</f>
        <v>9.5731456016177958</v>
      </c>
      <c r="BX41" s="566">
        <v>25.5</v>
      </c>
      <c r="BY41" s="566">
        <f>BX41*AP41/(CB41+BZ41+BX41+BV41)</f>
        <v>2.6041456016177955</v>
      </c>
      <c r="BZ41" s="566">
        <v>27.8</v>
      </c>
      <c r="CA41" s="566">
        <f>BZ41*AP41/100</f>
        <v>2.8077999999999999</v>
      </c>
      <c r="CB41" s="566">
        <v>41.2</v>
      </c>
      <c r="CC41" s="566">
        <f>CB41*AP41/100</f>
        <v>4.1612</v>
      </c>
      <c r="CD41" s="590">
        <v>0.98</v>
      </c>
      <c r="CE41" s="503"/>
      <c r="CF41" s="503"/>
      <c r="CG41" s="503"/>
      <c r="CH41" s="503"/>
      <c r="CI41" s="503"/>
      <c r="CJ41" s="610">
        <v>46</v>
      </c>
      <c r="CK41" s="610">
        <v>57691</v>
      </c>
      <c r="CL41" s="579">
        <f t="shared" si="22"/>
        <v>0.91726618705035967</v>
      </c>
      <c r="CM41" s="503"/>
      <c r="CN41" s="503"/>
      <c r="CP41" s="510"/>
      <c r="CQ41" s="510"/>
      <c r="CR41" s="510"/>
      <c r="CS41" s="510"/>
      <c r="CT41" s="510"/>
      <c r="CU41" s="510"/>
      <c r="CV41" s="620"/>
      <c r="CX41" s="503"/>
      <c r="CY41" s="503"/>
      <c r="CZ41" s="623">
        <v>3</v>
      </c>
      <c r="DA41" s="625" t="s">
        <v>401</v>
      </c>
      <c r="DB41" s="783" t="s">
        <v>401</v>
      </c>
      <c r="DC41" s="531"/>
      <c r="DD41" s="626" t="s">
        <v>836</v>
      </c>
      <c r="DE41" s="88"/>
      <c r="DF41" s="88"/>
      <c r="DG41" s="88"/>
      <c r="DH41" s="252"/>
      <c r="DI41" s="88" t="s">
        <v>390</v>
      </c>
      <c r="DJ41" s="855" t="s">
        <v>444</v>
      </c>
      <c r="DK41" s="117">
        <v>2</v>
      </c>
      <c r="DL41" s="325" t="s">
        <v>1181</v>
      </c>
      <c r="DM41" s="117" t="s">
        <v>399</v>
      </c>
      <c r="DN41" s="117"/>
      <c r="DO41" s="117"/>
      <c r="DP41" s="117"/>
      <c r="DQ41" s="117"/>
      <c r="DR41" s="149" t="s">
        <v>386</v>
      </c>
      <c r="DS41" s="88" t="s">
        <v>386</v>
      </c>
      <c r="DT41" s="88">
        <v>437</v>
      </c>
      <c r="DU41" s="88">
        <v>21.1</v>
      </c>
      <c r="DV41" s="88">
        <v>78.900000000000006</v>
      </c>
      <c r="DW41" s="88" t="s">
        <v>386</v>
      </c>
      <c r="DX41" s="88" t="s">
        <v>386</v>
      </c>
      <c r="DY41" s="88" t="s">
        <v>386</v>
      </c>
      <c r="DZ41" s="88" t="s">
        <v>386</v>
      </c>
      <c r="EA41" s="88">
        <v>0</v>
      </c>
      <c r="EB41" s="503"/>
      <c r="EC41" s="117">
        <v>1</v>
      </c>
      <c r="ED41" s="117"/>
      <c r="EE41" s="117"/>
      <c r="EF41" s="117">
        <v>40</v>
      </c>
      <c r="EG41" s="117">
        <v>3</v>
      </c>
      <c r="EH41" s="325" t="s">
        <v>386</v>
      </c>
      <c r="EI41" s="325" t="s">
        <v>386</v>
      </c>
      <c r="EJ41" s="325" t="s">
        <v>386</v>
      </c>
      <c r="EK41" s="117">
        <v>2</v>
      </c>
      <c r="EL41" s="117"/>
      <c r="EM41" s="117">
        <v>2</v>
      </c>
      <c r="EN41" s="117">
        <v>1</v>
      </c>
      <c r="EO41" s="325">
        <v>0</v>
      </c>
      <c r="EP41" s="143"/>
      <c r="EQ41" s="409">
        <v>10403</v>
      </c>
      <c r="ER41" s="399">
        <v>59</v>
      </c>
      <c r="ES41" s="329">
        <v>22775</v>
      </c>
      <c r="ET41" s="329">
        <v>2</v>
      </c>
      <c r="EU41" s="304">
        <f>ES41/ER41*ET41</f>
        <v>772.03389830508479</v>
      </c>
      <c r="EV41" s="378">
        <v>7946</v>
      </c>
      <c r="EW41" s="650">
        <f>EV41/ER41*ET41</f>
        <v>269.35593220338984</v>
      </c>
      <c r="EX41" s="657">
        <f>L41*EW41</f>
        <v>7811.3220338983056</v>
      </c>
      <c r="EY41" s="123"/>
      <c r="EZ41" s="122"/>
      <c r="FA41" s="122"/>
      <c r="FB41" s="122"/>
      <c r="FC41" s="240"/>
      <c r="FD41" s="241"/>
      <c r="FE41" s="241"/>
      <c r="FF41" s="242"/>
      <c r="FG41" s="243"/>
      <c r="FH41" s="228"/>
      <c r="FI41" s="215"/>
      <c r="FJ41" s="554"/>
      <c r="FK41" s="555"/>
      <c r="FL41" s="692">
        <f>EV41*100/ES41</f>
        <v>34.889132821075741</v>
      </c>
      <c r="FM41" s="693">
        <f>EW41/1000</f>
        <v>0.26935593220338983</v>
      </c>
      <c r="FN41" s="555"/>
      <c r="FO41" s="692">
        <v>34.889132821075741</v>
      </c>
      <c r="FP41" s="693">
        <v>0.26935593220338983</v>
      </c>
      <c r="FQ41" s="696">
        <f>DT41/EW41</f>
        <v>1.6223886232066449</v>
      </c>
      <c r="FR41" s="1680" t="s">
        <v>1182</v>
      </c>
      <c r="FS41" s="1680" t="s">
        <v>386</v>
      </c>
      <c r="FT41" s="1680" t="s">
        <v>1179</v>
      </c>
      <c r="FU41" s="1119">
        <v>0</v>
      </c>
      <c r="FV41" s="325">
        <v>3</v>
      </c>
      <c r="FW41" s="1119">
        <v>1</v>
      </c>
      <c r="FX41" s="1127" t="s">
        <v>1477</v>
      </c>
      <c r="FY41" s="1120">
        <v>0</v>
      </c>
      <c r="FZ41" s="1120">
        <v>0</v>
      </c>
      <c r="GA41" s="1120">
        <v>0</v>
      </c>
      <c r="GB41" s="1120">
        <v>1</v>
      </c>
      <c r="GC41" s="1127" t="s">
        <v>1478</v>
      </c>
      <c r="GD41" s="1127" t="s">
        <v>1478</v>
      </c>
      <c r="GE41" s="1120" t="s">
        <v>1479</v>
      </c>
      <c r="GF41" s="760">
        <v>10403</v>
      </c>
      <c r="GG41" s="761" t="s">
        <v>840</v>
      </c>
      <c r="GH41" s="119">
        <v>0.49520074030000005</v>
      </c>
      <c r="GI41" s="379">
        <v>0.62003254027336174</v>
      </c>
      <c r="GJ41" s="119">
        <v>0.39179763200000023</v>
      </c>
      <c r="GK41" s="549">
        <v>7.98</v>
      </c>
      <c r="GL41" s="549">
        <v>0.64</v>
      </c>
      <c r="GM41" s="549">
        <v>4600000</v>
      </c>
      <c r="GN41" s="614">
        <v>14</v>
      </c>
      <c r="GO41" s="614">
        <v>13</v>
      </c>
      <c r="GP41" s="549">
        <v>3870000</v>
      </c>
      <c r="GQ41" s="762">
        <v>7811.3220338983056</v>
      </c>
      <c r="GR41" s="763">
        <f>GN41*GQ41/100</f>
        <v>1093.5850847457627</v>
      </c>
      <c r="GS41" s="549">
        <v>1.68</v>
      </c>
      <c r="GT41" s="549">
        <v>2530000</v>
      </c>
      <c r="GU41" s="764">
        <f>GO41-GS41</f>
        <v>11.32</v>
      </c>
      <c r="GV41" s="549">
        <f>GP41-GT41</f>
        <v>1340000</v>
      </c>
      <c r="GW41" s="763">
        <f>GR41*GO41/100</f>
        <v>142.16606101694916</v>
      </c>
      <c r="GX41" s="763">
        <f>GS41*GR41/100</f>
        <v>18.372229423728815</v>
      </c>
      <c r="GY41" s="763">
        <f>GW41-GX41</f>
        <v>123.79383159322035</v>
      </c>
      <c r="GZ41" s="704">
        <v>30</v>
      </c>
      <c r="HA41" s="763">
        <f>GW41/GZ41</f>
        <v>4.7388687005649723</v>
      </c>
      <c r="HB41" s="763">
        <f>GX41/GZ41</f>
        <v>0.6124076474576271</v>
      </c>
      <c r="HC41" s="763">
        <f>GR41/GZ41</f>
        <v>36.452836158192092</v>
      </c>
      <c r="HD41" s="614">
        <v>12.4</v>
      </c>
      <c r="HE41" s="614">
        <v>44.6</v>
      </c>
      <c r="HF41" s="549">
        <v>1874</v>
      </c>
      <c r="HG41" s="549">
        <v>0.45</v>
      </c>
      <c r="HH41" s="549">
        <v>5090</v>
      </c>
      <c r="HI41" s="549">
        <v>64</v>
      </c>
      <c r="HJ41" s="549">
        <v>6018</v>
      </c>
      <c r="HK41" s="549">
        <v>0.52</v>
      </c>
      <c r="HL41" s="549">
        <v>8648</v>
      </c>
      <c r="HM41" s="549">
        <v>97.1</v>
      </c>
      <c r="HN41" s="549">
        <v>4492</v>
      </c>
      <c r="HO41" s="549">
        <v>97.5</v>
      </c>
      <c r="HP41" s="549">
        <v>11656</v>
      </c>
      <c r="HQ41" s="614">
        <v>68.900000000000006</v>
      </c>
      <c r="HR41" s="549">
        <v>12</v>
      </c>
      <c r="HS41" s="549">
        <v>74.8</v>
      </c>
      <c r="HT41" s="549">
        <v>3965</v>
      </c>
      <c r="HU41" s="549">
        <v>91.9</v>
      </c>
      <c r="HV41" s="549">
        <v>1460</v>
      </c>
      <c r="HW41" s="549">
        <v>14.5</v>
      </c>
      <c r="HX41" s="549">
        <v>2327</v>
      </c>
      <c r="HY41" s="549">
        <v>59.7</v>
      </c>
      <c r="HZ41" s="549">
        <v>5280</v>
      </c>
      <c r="IA41" s="549">
        <v>1.44</v>
      </c>
      <c r="IB41" s="549">
        <v>2915</v>
      </c>
      <c r="IC41" s="549">
        <v>8.6999999999999993</v>
      </c>
      <c r="ID41" s="549">
        <v>3136</v>
      </c>
      <c r="IE41" s="549">
        <v>16.600000000000001</v>
      </c>
      <c r="IF41" s="503">
        <f t="shared" si="27"/>
        <v>5</v>
      </c>
      <c r="IG41" s="555"/>
      <c r="IH41" s="555"/>
      <c r="II41" s="555"/>
      <c r="IJ41" s="555"/>
      <c r="IK41" s="555"/>
      <c r="IL41" s="555"/>
      <c r="IM41" s="555"/>
    </row>
    <row r="42" spans="1:247">
      <c r="A42" s="503">
        <v>39</v>
      </c>
      <c r="B42" s="503">
        <f>COUNTIFS($D$4:D42,D42,$F$4:F42,F42)</f>
        <v>1</v>
      </c>
      <c r="C42" s="805">
        <v>10207</v>
      </c>
      <c r="D42" s="812" t="s">
        <v>886</v>
      </c>
      <c r="E42" s="91" t="s">
        <v>887</v>
      </c>
      <c r="F42" s="91">
        <v>8809085780</v>
      </c>
      <c r="G42" s="88">
        <f>LEFT(H42,4)-CONCATENATE(19,LEFT(F42,2))</f>
        <v>31</v>
      </c>
      <c r="H42" s="161" t="s">
        <v>880</v>
      </c>
      <c r="I42" s="199" t="s">
        <v>888</v>
      </c>
      <c r="J42" s="200" t="s">
        <v>427</v>
      </c>
      <c r="K42" s="88" t="s">
        <v>385</v>
      </c>
      <c r="L42" s="88">
        <v>12</v>
      </c>
      <c r="M42" s="91" t="s">
        <v>787</v>
      </c>
      <c r="N42" s="91" t="s">
        <v>386</v>
      </c>
      <c r="O42" s="88"/>
      <c r="P42" s="91" t="s">
        <v>867</v>
      </c>
      <c r="Q42" s="88"/>
      <c r="R42" s="88"/>
      <c r="S42" s="288" t="s">
        <v>682</v>
      </c>
      <c r="T42" s="288" t="s">
        <v>656</v>
      </c>
      <c r="U42" s="288" t="s">
        <v>548</v>
      </c>
      <c r="V42" s="382" t="s">
        <v>673</v>
      </c>
      <c r="W42" s="288" t="s">
        <v>620</v>
      </c>
      <c r="X42" s="329" t="s">
        <v>548</v>
      </c>
      <c r="Y42" s="329" t="s">
        <v>548</v>
      </c>
      <c r="Z42" s="536" t="s">
        <v>428</v>
      </c>
      <c r="AA42" s="88"/>
      <c r="AB42" s="122"/>
      <c r="AC42" s="552">
        <v>48336</v>
      </c>
      <c r="AD42" s="551">
        <v>3625</v>
      </c>
      <c r="AE42" s="565"/>
      <c r="AF42" s="565"/>
      <c r="AG42" s="557" t="s">
        <v>444</v>
      </c>
      <c r="AH42" s="552">
        <v>3000</v>
      </c>
      <c r="AI42" s="565"/>
      <c r="AJ42" s="555"/>
      <c r="AK42" s="503"/>
      <c r="AL42" s="503"/>
      <c r="AM42" s="570"/>
      <c r="AN42" s="571"/>
      <c r="AO42" s="574">
        <v>2.0099999999999998</v>
      </c>
      <c r="AP42" s="575">
        <v>2.69</v>
      </c>
      <c r="AQ42" s="577">
        <v>95</v>
      </c>
      <c r="AR42" s="1100">
        <f t="shared" si="30"/>
        <v>99.7</v>
      </c>
      <c r="AS42" s="1101">
        <f t="shared" si="31"/>
        <v>0.74721189591078063</v>
      </c>
      <c r="AT42" s="750">
        <f t="shared" si="32"/>
        <v>70.985130111524157</v>
      </c>
      <c r="AU42" s="1102">
        <f t="shared" si="33"/>
        <v>2.057528918005937E-2</v>
      </c>
      <c r="AV42" s="578">
        <v>1.6079999999999999</v>
      </c>
      <c r="AW42" s="579">
        <f t="shared" si="29"/>
        <v>80</v>
      </c>
      <c r="AX42" s="580">
        <v>0.30149999999999999</v>
      </c>
      <c r="AY42" s="581">
        <v>15</v>
      </c>
      <c r="AZ42" s="605" t="s">
        <v>387</v>
      </c>
      <c r="BA42" s="584" t="s">
        <v>387</v>
      </c>
      <c r="BB42" s="586">
        <v>0</v>
      </c>
      <c r="BC42" s="593"/>
      <c r="BD42" s="593"/>
      <c r="BE42" s="593"/>
      <c r="BF42" s="593"/>
      <c r="BG42" s="593"/>
      <c r="BH42" s="503"/>
      <c r="BI42" s="458">
        <v>3.16</v>
      </c>
      <c r="BJ42" s="503">
        <v>65</v>
      </c>
      <c r="BK42" s="566">
        <v>34.799999999999997</v>
      </c>
      <c r="BL42" s="599">
        <f>BJ42/BK42</f>
        <v>1.8678160919540232</v>
      </c>
      <c r="BM42" s="600">
        <v>0</v>
      </c>
      <c r="BN42" s="614">
        <f t="shared" si="28"/>
        <v>0</v>
      </c>
      <c r="BO42" s="605" t="s">
        <v>387</v>
      </c>
      <c r="BP42" s="503">
        <v>0</v>
      </c>
      <c r="BQ42" s="602">
        <v>0.2</v>
      </c>
      <c r="BR42" s="549"/>
      <c r="BS42" s="614">
        <f t="shared" si="21"/>
        <v>59.1</v>
      </c>
      <c r="BT42" s="505">
        <v>96</v>
      </c>
      <c r="BU42" s="610">
        <v>37622</v>
      </c>
      <c r="BV42" s="614">
        <f t="shared" si="35"/>
        <v>4</v>
      </c>
      <c r="BW42" s="614">
        <f t="shared" si="36"/>
        <v>2.4898696335078534</v>
      </c>
      <c r="BX42" s="566">
        <v>22.5</v>
      </c>
      <c r="BY42" s="566">
        <f>BX42*AP42/(CB42+BZ42+BX42+BV42)</f>
        <v>0.63376963350785342</v>
      </c>
      <c r="BZ42" s="566">
        <v>36.6</v>
      </c>
      <c r="CA42" s="566">
        <f>BZ42*AP42/100</f>
        <v>0.98454000000000008</v>
      </c>
      <c r="CB42" s="566">
        <v>32.4</v>
      </c>
      <c r="CC42" s="566">
        <f>CB42*AP42/100</f>
        <v>0.87155999999999989</v>
      </c>
      <c r="CD42" s="590">
        <v>8.4600000000000005E-3</v>
      </c>
      <c r="CE42" s="503"/>
      <c r="CF42" s="503"/>
      <c r="CG42" s="503"/>
      <c r="CH42" s="503"/>
      <c r="CI42" s="503"/>
      <c r="CJ42" s="610">
        <v>85.1</v>
      </c>
      <c r="CK42" s="610">
        <v>96683</v>
      </c>
      <c r="CL42" s="579">
        <f t="shared" si="22"/>
        <v>0.61475409836065575</v>
      </c>
      <c r="CM42" s="510"/>
      <c r="CN42" s="510"/>
      <c r="CP42" s="510"/>
      <c r="CQ42" s="510"/>
      <c r="CR42" s="510"/>
      <c r="CS42" s="510"/>
      <c r="CT42" s="510"/>
      <c r="CU42" s="503"/>
      <c r="CV42" s="503"/>
      <c r="CW42" s="621"/>
      <c r="CX42" s="623"/>
      <c r="CY42" s="579"/>
      <c r="CZ42" s="623">
        <v>5</v>
      </c>
      <c r="DA42" s="625" t="s">
        <v>388</v>
      </c>
      <c r="DB42" s="549" t="s">
        <v>388</v>
      </c>
      <c r="DC42" s="503"/>
      <c r="DD42" s="626" t="s">
        <v>838</v>
      </c>
      <c r="DE42" s="88"/>
      <c r="DF42" s="88"/>
      <c r="DG42" s="88"/>
      <c r="DH42" s="252"/>
      <c r="DI42" s="88" t="s">
        <v>390</v>
      </c>
      <c r="DJ42" s="855" t="s">
        <v>444</v>
      </c>
      <c r="DK42" s="117">
        <v>2</v>
      </c>
      <c r="DL42" s="325" t="s">
        <v>1181</v>
      </c>
      <c r="DM42" s="117" t="s">
        <v>1480</v>
      </c>
      <c r="DN42" s="117"/>
      <c r="DO42" s="117"/>
      <c r="DP42" s="117"/>
      <c r="DQ42" s="117"/>
      <c r="DR42" s="149" t="s">
        <v>386</v>
      </c>
      <c r="DS42" s="88" t="s">
        <v>386</v>
      </c>
      <c r="DT42" s="88">
        <v>24544</v>
      </c>
      <c r="DU42" s="88">
        <v>92.9</v>
      </c>
      <c r="DV42" s="88">
        <v>7.1</v>
      </c>
      <c r="DW42" s="88" t="s">
        <v>386</v>
      </c>
      <c r="DX42" s="88" t="s">
        <v>386</v>
      </c>
      <c r="DY42" s="88" t="s">
        <v>386</v>
      </c>
      <c r="DZ42" s="88" t="s">
        <v>386</v>
      </c>
      <c r="EA42" s="88">
        <v>0</v>
      </c>
      <c r="EB42" s="503"/>
      <c r="EC42" s="117"/>
      <c r="ED42" s="117"/>
      <c r="EE42" s="117"/>
      <c r="EF42" s="325" t="s">
        <v>386</v>
      </c>
      <c r="EG42" s="117"/>
      <c r="EH42" s="117">
        <v>183</v>
      </c>
      <c r="EI42" s="117">
        <v>86</v>
      </c>
      <c r="EJ42" s="144">
        <f t="shared" si="34"/>
        <v>25.68007405416704</v>
      </c>
      <c r="EK42" s="117">
        <v>1</v>
      </c>
      <c r="EL42" s="117"/>
      <c r="EM42" s="117">
        <v>2</v>
      </c>
      <c r="EN42" s="117">
        <v>3</v>
      </c>
      <c r="EO42" s="324">
        <v>0</v>
      </c>
      <c r="EP42" s="143"/>
      <c r="EQ42" s="409">
        <v>10207</v>
      </c>
      <c r="ER42" s="399">
        <v>67</v>
      </c>
      <c r="ES42" s="329">
        <v>473885</v>
      </c>
      <c r="ET42" s="329">
        <v>2</v>
      </c>
      <c r="EU42" s="304">
        <f>ES42/ER42*ET42</f>
        <v>14145.820895522387</v>
      </c>
      <c r="EV42" s="378">
        <v>347885</v>
      </c>
      <c r="EW42" s="650">
        <f>EV42/ER42*ET42</f>
        <v>10384.626865671642</v>
      </c>
      <c r="EX42" s="657">
        <f>L43*EW42</f>
        <v>67500.07462686568</v>
      </c>
      <c r="EY42" s="660"/>
      <c r="EZ42" s="662"/>
      <c r="FA42" s="662"/>
      <c r="FB42" s="240"/>
      <c r="FC42" s="664"/>
      <c r="FD42" s="666"/>
      <c r="FE42" s="668"/>
      <c r="FF42" s="242"/>
      <c r="FG42" s="678"/>
      <c r="FH42" s="684"/>
      <c r="FI42" s="123"/>
      <c r="FJ42" s="503"/>
      <c r="FK42" s="555"/>
      <c r="FL42" s="692">
        <f>EV42*100/ES42</f>
        <v>73.411270666933959</v>
      </c>
      <c r="FM42" s="693">
        <f>EW42/1000</f>
        <v>10.384626865671642</v>
      </c>
      <c r="FN42" s="555"/>
      <c r="FO42" s="692">
        <v>73.411270666933959</v>
      </c>
      <c r="FP42" s="693">
        <v>10.384626865671642</v>
      </c>
      <c r="FQ42" s="696">
        <f>DT42/EW42</f>
        <v>2.3634936832573983</v>
      </c>
      <c r="FR42" s="1680" t="s">
        <v>1400</v>
      </c>
      <c r="FS42" s="1680" t="s">
        <v>386</v>
      </c>
      <c r="FT42" s="1680" t="s">
        <v>1481</v>
      </c>
      <c r="FU42" s="1119">
        <v>0</v>
      </c>
      <c r="FV42" s="325" t="s">
        <v>386</v>
      </c>
      <c r="FW42" s="1119">
        <v>0</v>
      </c>
      <c r="FX42" s="1120" t="s">
        <v>889</v>
      </c>
      <c r="FY42" s="1120">
        <v>0</v>
      </c>
      <c r="FZ42" s="1120">
        <v>0</v>
      </c>
      <c r="GA42" s="1120">
        <v>0</v>
      </c>
      <c r="GB42" s="1120">
        <v>1</v>
      </c>
      <c r="GC42" s="1127" t="s">
        <v>1458</v>
      </c>
      <c r="GD42" s="1120" t="s">
        <v>1482</v>
      </c>
      <c r="GE42" s="1120" t="s">
        <v>1483</v>
      </c>
      <c r="GF42" s="760">
        <v>10207</v>
      </c>
      <c r="GG42" s="761" t="s">
        <v>840</v>
      </c>
      <c r="GH42" s="119">
        <v>26.733647436300004</v>
      </c>
      <c r="GI42" s="379">
        <v>14.778518698619518</v>
      </c>
      <c r="GJ42" s="119">
        <v>1.2440170919999995</v>
      </c>
      <c r="GK42" s="549">
        <v>1.62</v>
      </c>
      <c r="GL42" s="549">
        <v>4.9000000000000002E-2</v>
      </c>
      <c r="GM42" s="549">
        <v>1870000</v>
      </c>
      <c r="GN42" s="614">
        <v>92.7</v>
      </c>
      <c r="GO42" s="614">
        <v>3.28</v>
      </c>
      <c r="GP42" s="549">
        <v>955000</v>
      </c>
      <c r="GQ42" s="762">
        <v>155769.40298507462</v>
      </c>
      <c r="GR42" s="763">
        <f>GO42*GQ42/100</f>
        <v>5109.236417910447</v>
      </c>
      <c r="GS42" s="549">
        <v>0.44</v>
      </c>
      <c r="GT42" s="549">
        <v>676000</v>
      </c>
      <c r="GU42" s="764">
        <f>GO42-GS42</f>
        <v>2.84</v>
      </c>
      <c r="GV42" s="549">
        <f>GP42-GT42</f>
        <v>279000</v>
      </c>
      <c r="GW42" s="763">
        <f>GR42*GO42/100</f>
        <v>167.58295450746263</v>
      </c>
      <c r="GX42" s="763">
        <f>GS42*GR42/100</f>
        <v>22.480640238805968</v>
      </c>
      <c r="GY42" s="763">
        <f>GW42-GX42</f>
        <v>145.10231426865667</v>
      </c>
      <c r="GZ42" s="704">
        <v>12</v>
      </c>
      <c r="HA42" s="763">
        <f>GW42/GZ42</f>
        <v>13.96524620895522</v>
      </c>
      <c r="HB42" s="763">
        <f>GX42/GZ42</f>
        <v>1.873386686567164</v>
      </c>
      <c r="HC42" s="763">
        <f>GR42/GZ42</f>
        <v>425.76970149253725</v>
      </c>
      <c r="HD42" s="614">
        <v>95.2</v>
      </c>
      <c r="HE42" s="614">
        <v>99</v>
      </c>
      <c r="HF42" s="549">
        <v>4125</v>
      </c>
      <c r="HG42" s="549">
        <v>0.94</v>
      </c>
      <c r="HH42" s="549">
        <v>2271</v>
      </c>
      <c r="HI42" s="549">
        <v>81.7</v>
      </c>
      <c r="HJ42" s="549">
        <v>5982</v>
      </c>
      <c r="HK42" s="549">
        <v>1.0900000000000001</v>
      </c>
      <c r="HL42" s="549">
        <v>15055</v>
      </c>
      <c r="HM42" s="549">
        <v>96.8</v>
      </c>
      <c r="HN42" s="549">
        <v>5264</v>
      </c>
      <c r="HO42" s="549">
        <v>95</v>
      </c>
      <c r="HP42" s="549">
        <v>11550</v>
      </c>
      <c r="HQ42" s="614">
        <v>1.26</v>
      </c>
      <c r="HR42" s="549">
        <v>2.69</v>
      </c>
      <c r="HS42" s="549">
        <v>68.599999999999994</v>
      </c>
      <c r="HT42" s="549">
        <v>8236</v>
      </c>
      <c r="HU42" s="549">
        <v>72.099999999999994</v>
      </c>
      <c r="HV42" s="549">
        <v>1639</v>
      </c>
      <c r="HW42" s="549">
        <v>26.4</v>
      </c>
      <c r="HX42" s="549">
        <v>3619</v>
      </c>
      <c r="HY42" s="549">
        <v>68.3</v>
      </c>
      <c r="HZ42" s="549">
        <v>11102</v>
      </c>
      <c r="IA42" s="549">
        <v>18.8</v>
      </c>
      <c r="IB42" s="549">
        <v>4266</v>
      </c>
      <c r="IC42" s="549">
        <v>18.399999999999999</v>
      </c>
      <c r="ID42" s="549">
        <v>8622</v>
      </c>
      <c r="IE42" s="549">
        <v>3.25</v>
      </c>
      <c r="IF42" s="503">
        <f t="shared" si="27"/>
        <v>6</v>
      </c>
      <c r="IG42" s="555"/>
      <c r="IH42" s="555"/>
      <c r="II42" s="555"/>
      <c r="IJ42" s="555"/>
      <c r="IK42" s="555"/>
      <c r="IL42" s="555"/>
      <c r="IM42" s="555"/>
    </row>
    <row r="43" spans="1:247">
      <c r="A43" s="503">
        <v>281</v>
      </c>
      <c r="B43" s="503">
        <f>COUNTIFS($D$4:D43,D43,$F$4:F43,F43)</f>
        <v>1</v>
      </c>
      <c r="C43" s="805">
        <v>7393</v>
      </c>
      <c r="D43" s="812" t="s">
        <v>637</v>
      </c>
      <c r="E43" s="91" t="s">
        <v>418</v>
      </c>
      <c r="F43" s="91">
        <v>5754020635</v>
      </c>
      <c r="G43" s="88">
        <v>60</v>
      </c>
      <c r="H43" s="161" t="s">
        <v>635</v>
      </c>
      <c r="I43" s="318" t="s">
        <v>399</v>
      </c>
      <c r="J43" s="200" t="s">
        <v>427</v>
      </c>
      <c r="K43" s="122" t="s">
        <v>385</v>
      </c>
      <c r="L43" s="88">
        <v>6.5</v>
      </c>
      <c r="M43" s="91">
        <v>1</v>
      </c>
      <c r="N43" s="91"/>
      <c r="O43" s="91">
        <v>2.5</v>
      </c>
      <c r="P43" s="201" t="s">
        <v>615</v>
      </c>
      <c r="Q43" s="201"/>
      <c r="R43" s="201"/>
      <c r="S43" s="288" t="s">
        <v>618</v>
      </c>
      <c r="T43" s="297" t="s">
        <v>621</v>
      </c>
      <c r="U43" s="312" t="s">
        <v>548</v>
      </c>
      <c r="V43" s="288" t="s">
        <v>619</v>
      </c>
      <c r="W43" s="290" t="s">
        <v>620</v>
      </c>
      <c r="X43" s="288" t="s">
        <v>548</v>
      </c>
      <c r="Y43" s="288" t="s">
        <v>548</v>
      </c>
      <c r="Z43" s="532"/>
      <c r="AA43" s="298"/>
      <c r="AB43" s="154">
        <v>116</v>
      </c>
      <c r="AC43" s="542"/>
      <c r="AD43" s="542"/>
      <c r="AE43" s="542"/>
      <c r="AF43" s="542"/>
      <c r="AG43" s="729" t="s">
        <v>444</v>
      </c>
      <c r="AH43" s="555"/>
      <c r="AI43" s="503">
        <v>6.37</v>
      </c>
      <c r="AJ43" s="503">
        <v>84.1</v>
      </c>
      <c r="AK43" s="567">
        <v>5.35717</v>
      </c>
      <c r="AL43" s="503">
        <v>4888</v>
      </c>
      <c r="AM43" s="569">
        <v>3.008</v>
      </c>
      <c r="AN43" s="503">
        <v>4</v>
      </c>
      <c r="AO43" s="574">
        <v>22.7</v>
      </c>
      <c r="AP43" s="575">
        <v>71.599999999999994</v>
      </c>
      <c r="AQ43" s="577">
        <v>1.3</v>
      </c>
      <c r="AR43" s="1100">
        <f t="shared" si="30"/>
        <v>95.6</v>
      </c>
      <c r="AS43" s="1101">
        <f t="shared" si="31"/>
        <v>0.31703910614525144</v>
      </c>
      <c r="AT43" s="750">
        <f t="shared" si="32"/>
        <v>0.4121508379888269</v>
      </c>
      <c r="AU43" s="1102">
        <f t="shared" si="33"/>
        <v>0.31138545953360769</v>
      </c>
      <c r="AV43" s="566">
        <f>AW43*AO43/100</f>
        <v>20.246129999999997</v>
      </c>
      <c r="AW43" s="579">
        <f t="shared" si="29"/>
        <v>89.19</v>
      </c>
      <c r="AX43" s="580">
        <v>1.1910499999999999</v>
      </c>
      <c r="AY43" s="566">
        <v>5.81</v>
      </c>
      <c r="AZ43" s="505" t="s">
        <v>387</v>
      </c>
      <c r="BA43" s="583">
        <v>50.4</v>
      </c>
      <c r="BB43" s="107">
        <v>6.2533016499383073E-2</v>
      </c>
      <c r="BC43" s="592">
        <v>0.59815107603454787</v>
      </c>
      <c r="BD43" s="592"/>
      <c r="BE43" s="505"/>
      <c r="BF43" s="505"/>
      <c r="BG43" s="505"/>
      <c r="BH43" s="505"/>
      <c r="BJ43" s="505">
        <v>32.700000000000003</v>
      </c>
      <c r="BK43" s="505">
        <v>66.599999999999994</v>
      </c>
      <c r="BL43" s="598">
        <v>0.49099099099099108</v>
      </c>
      <c r="BM43" s="600">
        <v>0.2</v>
      </c>
      <c r="BN43" s="614">
        <f t="shared" si="28"/>
        <v>0.88105726872246704</v>
      </c>
      <c r="BO43" s="505" t="s">
        <v>387</v>
      </c>
      <c r="BP43" s="505">
        <v>15.2</v>
      </c>
      <c r="BQ43" s="204">
        <v>26.1</v>
      </c>
      <c r="BR43" s="606">
        <v>1.7171052631578949</v>
      </c>
      <c r="BS43" s="614">
        <f t="shared" si="21"/>
        <v>43.1</v>
      </c>
      <c r="BT43" s="587">
        <v>92</v>
      </c>
      <c r="BU43" s="1106">
        <v>25583</v>
      </c>
      <c r="BV43" s="587">
        <f t="shared" si="35"/>
        <v>8</v>
      </c>
      <c r="BW43" s="614">
        <f t="shared" si="36"/>
        <v>71.24199999999999</v>
      </c>
      <c r="BX43" s="587">
        <v>21.8</v>
      </c>
      <c r="BY43" s="566">
        <f>BX43*AP43/100</f>
        <v>15.608799999999999</v>
      </c>
      <c r="BZ43" s="587">
        <v>21.3</v>
      </c>
      <c r="CA43" s="566">
        <f>BZ43*AP43/100</f>
        <v>15.2508</v>
      </c>
      <c r="CB43" s="587">
        <v>56.4</v>
      </c>
      <c r="CC43" s="566">
        <f>CB43*AP43/100</f>
        <v>40.382399999999997</v>
      </c>
      <c r="CD43" s="734"/>
      <c r="CE43" s="503"/>
      <c r="CF43" s="503"/>
      <c r="CG43" s="503"/>
      <c r="CH43" s="503"/>
      <c r="CI43" s="503"/>
      <c r="CJ43" s="503"/>
      <c r="CK43" s="503"/>
      <c r="CL43" s="579">
        <f t="shared" si="22"/>
        <v>1.0234741784037558</v>
      </c>
      <c r="CM43" s="503"/>
      <c r="CN43" s="503"/>
      <c r="CO43" s="328">
        <v>68.900000000000006</v>
      </c>
      <c r="CP43" s="618">
        <v>40.9</v>
      </c>
      <c r="CQ43" s="618">
        <v>28.2</v>
      </c>
      <c r="CR43" s="618">
        <v>10.8</v>
      </c>
      <c r="CS43" s="618">
        <v>7.44</v>
      </c>
      <c r="CT43" s="618">
        <v>34</v>
      </c>
      <c r="CU43" s="618">
        <v>23.4</v>
      </c>
      <c r="CV43" s="618">
        <v>5.24</v>
      </c>
      <c r="CX43" s="503"/>
      <c r="CY43" s="623" t="s">
        <v>397</v>
      </c>
      <c r="CZ43" s="623">
        <v>3</v>
      </c>
      <c r="DA43" s="625" t="s">
        <v>212</v>
      </c>
      <c r="DB43" s="549" t="s">
        <v>212</v>
      </c>
      <c r="DC43" s="531"/>
      <c r="DD43" s="531"/>
      <c r="DE43" s="336">
        <v>50.9</v>
      </c>
      <c r="DF43" s="206">
        <v>28.837509869999998</v>
      </c>
      <c r="DG43" s="206">
        <v>0</v>
      </c>
      <c r="DH43" s="207">
        <v>0</v>
      </c>
      <c r="DI43" s="141" t="s">
        <v>393</v>
      </c>
      <c r="DJ43" s="854" t="s">
        <v>444</v>
      </c>
      <c r="DK43" s="218">
        <v>2</v>
      </c>
      <c r="DL43" s="325" t="s">
        <v>1185</v>
      </c>
      <c r="DM43" s="325" t="s">
        <v>399</v>
      </c>
      <c r="DN43" s="117"/>
      <c r="DO43" s="117"/>
      <c r="DP43" s="148"/>
      <c r="DQ43" s="117"/>
      <c r="DR43" s="149" t="s">
        <v>386</v>
      </c>
      <c r="DS43" s="88" t="s">
        <v>386</v>
      </c>
      <c r="DT43" s="88">
        <v>116</v>
      </c>
      <c r="DU43" s="88">
        <v>7.8</v>
      </c>
      <c r="DV43" s="88">
        <v>92.2</v>
      </c>
      <c r="DW43" s="88" t="s">
        <v>386</v>
      </c>
      <c r="DX43" s="88" t="s">
        <v>386</v>
      </c>
      <c r="DY43" s="88" t="s">
        <v>386</v>
      </c>
      <c r="DZ43" s="88" t="s">
        <v>386</v>
      </c>
      <c r="EA43" s="88">
        <v>0</v>
      </c>
      <c r="EB43" s="503"/>
      <c r="EC43" s="117"/>
      <c r="ED43" s="117">
        <v>1</v>
      </c>
      <c r="EE43" s="117">
        <v>6.5</v>
      </c>
      <c r="EF43" s="325">
        <v>10</v>
      </c>
      <c r="EG43" s="117">
        <v>2</v>
      </c>
      <c r="EH43" s="325" t="s">
        <v>386</v>
      </c>
      <c r="EI43" s="325" t="s">
        <v>386</v>
      </c>
      <c r="EJ43" s="325" t="s">
        <v>386</v>
      </c>
      <c r="EK43" s="117">
        <v>2</v>
      </c>
      <c r="EL43" s="148" t="s">
        <v>386</v>
      </c>
      <c r="EM43" s="117">
        <v>2</v>
      </c>
      <c r="EN43" s="117">
        <v>1</v>
      </c>
      <c r="EO43" s="117">
        <v>0</v>
      </c>
      <c r="EP43" s="117"/>
      <c r="EQ43" s="629">
        <v>7393</v>
      </c>
      <c r="ER43" s="298">
        <v>50</v>
      </c>
      <c r="ES43" s="298">
        <v>3094</v>
      </c>
      <c r="ET43" s="329">
        <v>2</v>
      </c>
      <c r="EU43" s="304">
        <v>123.76</v>
      </c>
      <c r="EV43" s="330"/>
      <c r="EW43" s="331">
        <v>7.8835120000000005</v>
      </c>
      <c r="EX43" s="332"/>
      <c r="EY43" s="333">
        <v>60</v>
      </c>
      <c r="EZ43" s="304">
        <v>91214</v>
      </c>
      <c r="FA43" s="304">
        <v>10</v>
      </c>
      <c r="FB43" s="304">
        <v>152.02333333333334</v>
      </c>
      <c r="FC43" s="305">
        <v>9.6838863333333336</v>
      </c>
      <c r="FD43" s="306"/>
      <c r="FE43" s="334">
        <v>0.81408555704168228</v>
      </c>
      <c r="FF43" s="308">
        <v>11.978661872631783</v>
      </c>
      <c r="FG43" s="335">
        <v>14.714254256224889</v>
      </c>
      <c r="FH43" s="214" t="e">
        <v>#DIV/0!</v>
      </c>
      <c r="FI43" s="229">
        <v>116</v>
      </c>
      <c r="FJ43" s="729" t="s">
        <v>444</v>
      </c>
      <c r="FK43" s="555"/>
      <c r="FL43" s="503">
        <v>6.37</v>
      </c>
      <c r="FM43" s="694"/>
      <c r="FN43" s="555"/>
      <c r="FO43" s="692">
        <v>6.37</v>
      </c>
      <c r="FP43" s="693">
        <f>FC43/1000</f>
        <v>9.6838863333333341E-3</v>
      </c>
      <c r="FQ43" s="555"/>
      <c r="FR43" s="1316" t="s">
        <v>1420</v>
      </c>
      <c r="FS43" s="1316" t="s">
        <v>386</v>
      </c>
      <c r="FT43" s="1316" t="s">
        <v>1484</v>
      </c>
      <c r="FU43" s="1312">
        <v>0</v>
      </c>
      <c r="FV43" s="1312">
        <v>4</v>
      </c>
      <c r="FW43" s="1125">
        <v>1</v>
      </c>
      <c r="FX43" s="1316" t="s">
        <v>1464</v>
      </c>
      <c r="FY43" s="1130">
        <v>0</v>
      </c>
      <c r="FZ43" s="1130">
        <v>0</v>
      </c>
      <c r="GA43" s="1130">
        <v>0</v>
      </c>
      <c r="GB43" s="1130">
        <v>1</v>
      </c>
      <c r="GC43" s="1687" t="s">
        <v>1485</v>
      </c>
      <c r="GD43" s="1687" t="s">
        <v>1486</v>
      </c>
      <c r="GE43" s="1316" t="s">
        <v>1487</v>
      </c>
      <c r="GF43" s="555"/>
      <c r="GG43" s="699"/>
      <c r="GI43" s="216">
        <v>0.19880429313535997</v>
      </c>
      <c r="GK43" s="565"/>
      <c r="GL43" s="565"/>
      <c r="GM43" s="565"/>
      <c r="GN43" s="565"/>
      <c r="GO43" s="565"/>
      <c r="GP43" s="565"/>
      <c r="GQ43" s="565"/>
      <c r="GR43" s="565"/>
      <c r="GS43" s="565"/>
      <c r="GT43" s="565"/>
      <c r="GU43" s="565"/>
      <c r="GV43" s="565"/>
      <c r="GW43" s="565"/>
      <c r="GX43" s="565"/>
      <c r="GY43" s="565"/>
      <c r="GZ43" s="565"/>
      <c r="HA43" s="565"/>
      <c r="HB43" s="565"/>
      <c r="HC43" s="565"/>
      <c r="HD43" s="565"/>
      <c r="HE43" s="565"/>
      <c r="HF43" s="565"/>
      <c r="HG43" s="565"/>
      <c r="HH43" s="565"/>
      <c r="HI43" s="565"/>
      <c r="HJ43" s="565"/>
      <c r="HK43" s="565"/>
      <c r="HL43" s="565"/>
      <c r="HM43" s="565"/>
      <c r="HN43" s="565"/>
      <c r="HO43" s="565"/>
      <c r="HP43" s="565"/>
      <c r="HQ43" s="565"/>
      <c r="HR43" s="565"/>
      <c r="HS43" s="565"/>
      <c r="HT43" s="565"/>
      <c r="HU43" s="565"/>
      <c r="HV43" s="565"/>
      <c r="HW43" s="565"/>
      <c r="HX43" s="565"/>
      <c r="HY43" s="565"/>
      <c r="HZ43" s="565"/>
      <c r="IA43" s="565"/>
      <c r="IB43" s="565"/>
      <c r="IC43" s="565"/>
      <c r="ID43" s="565"/>
      <c r="IE43" s="565"/>
      <c r="IF43" s="503">
        <f t="shared" si="27"/>
        <v>5</v>
      </c>
      <c r="IG43" s="555"/>
      <c r="IH43" s="555"/>
      <c r="II43" s="555"/>
      <c r="IJ43" s="555"/>
      <c r="IK43" s="555"/>
      <c r="IL43" s="555"/>
      <c r="IM43" s="555"/>
    </row>
    <row r="44" spans="1:247" s="418" customFormat="1" ht="15.75" thickBot="1">
      <c r="A44" s="162">
        <v>101</v>
      </c>
      <c r="B44" s="503">
        <f>COUNTIFS($D$4:D44,D44,$F$4:F44,F44)</f>
        <v>1</v>
      </c>
      <c r="C44" s="809">
        <v>6256</v>
      </c>
      <c r="D44" s="896" t="s">
        <v>517</v>
      </c>
      <c r="E44" s="163" t="s">
        <v>518</v>
      </c>
      <c r="F44" s="164">
        <v>8060013797</v>
      </c>
      <c r="G44" s="163">
        <v>37</v>
      </c>
      <c r="H44" s="348" t="s">
        <v>519</v>
      </c>
      <c r="I44" s="165" t="s">
        <v>520</v>
      </c>
      <c r="J44" s="166" t="s">
        <v>427</v>
      </c>
      <c r="K44" s="350" t="s">
        <v>385</v>
      </c>
      <c r="L44" s="163">
        <v>9</v>
      </c>
      <c r="M44" s="163" t="s">
        <v>521</v>
      </c>
      <c r="N44" s="163"/>
      <c r="O44" s="163"/>
      <c r="P44" s="168" t="s">
        <v>514</v>
      </c>
      <c r="Q44" s="168"/>
      <c r="R44" s="168"/>
      <c r="S44" s="170" t="s">
        <v>428</v>
      </c>
      <c r="T44" s="170" t="s">
        <v>492</v>
      </c>
      <c r="U44" s="171" t="s">
        <v>429</v>
      </c>
      <c r="V44" s="170" t="s">
        <v>428</v>
      </c>
      <c r="W44" s="777" t="s">
        <v>430</v>
      </c>
      <c r="X44" s="170" t="s">
        <v>462</v>
      </c>
      <c r="Y44" s="170" t="s">
        <v>464</v>
      </c>
      <c r="Z44" s="191"/>
      <c r="AA44" s="163"/>
      <c r="AB44" s="778">
        <v>970</v>
      </c>
      <c r="AC44" s="779"/>
      <c r="AD44" s="779"/>
      <c r="AE44" s="779"/>
      <c r="AF44" s="779"/>
      <c r="AG44" s="191" t="s">
        <v>433</v>
      </c>
      <c r="AH44" s="172"/>
      <c r="AI44" s="167">
        <v>3.11</v>
      </c>
      <c r="AJ44" s="167">
        <v>74.3</v>
      </c>
      <c r="AK44" s="174">
        <v>2.31073</v>
      </c>
      <c r="AL44" s="167">
        <v>12275</v>
      </c>
      <c r="AM44" s="175">
        <v>8.1833333333333336</v>
      </c>
      <c r="AN44" s="162">
        <v>6</v>
      </c>
      <c r="AO44" s="357">
        <v>81.8</v>
      </c>
      <c r="AP44" s="176">
        <v>13.1</v>
      </c>
      <c r="AQ44" s="358">
        <v>2.4900000000000002</v>
      </c>
      <c r="AR44" s="899">
        <f t="shared" si="30"/>
        <v>97.389999999999986</v>
      </c>
      <c r="AS44" s="900">
        <f t="shared" si="31"/>
        <v>6.2442748091603049</v>
      </c>
      <c r="AT44" s="440">
        <f t="shared" si="32"/>
        <v>15.548244274809161</v>
      </c>
      <c r="AU44" s="901">
        <f t="shared" si="33"/>
        <v>5.2469531751122513</v>
      </c>
      <c r="AV44" s="173">
        <v>62.41</v>
      </c>
      <c r="AW44" s="178">
        <f t="shared" si="29"/>
        <v>76.295843520782398</v>
      </c>
      <c r="AX44" s="988">
        <v>15.3</v>
      </c>
      <c r="AY44" s="178">
        <f>AX44*100/AO44</f>
        <v>18.704156479217605</v>
      </c>
      <c r="AZ44" s="162"/>
      <c r="BA44" s="731" t="s">
        <v>387</v>
      </c>
      <c r="BB44" s="184"/>
      <c r="BC44" s="180">
        <v>4.3199999999999985</v>
      </c>
      <c r="BD44" s="180"/>
      <c r="BE44" s="162"/>
      <c r="BF44" s="162"/>
      <c r="BG44" s="162"/>
      <c r="BH44" s="162"/>
      <c r="BI44" s="184"/>
      <c r="BJ44" s="781">
        <v>45.1</v>
      </c>
      <c r="BK44" s="781">
        <v>51.7</v>
      </c>
      <c r="BL44" s="182">
        <v>0.87234042553191482</v>
      </c>
      <c r="BM44" s="782">
        <v>1.84</v>
      </c>
      <c r="BN44" s="427">
        <f t="shared" si="28"/>
        <v>2.2493887530562349</v>
      </c>
      <c r="BO44" s="362">
        <v>0.31</v>
      </c>
      <c r="BP44" s="162"/>
      <c r="BQ44" s="184"/>
      <c r="BR44" s="185" t="s">
        <v>387</v>
      </c>
      <c r="BS44" s="427">
        <f t="shared" si="21"/>
        <v>13.700000000000001</v>
      </c>
      <c r="BT44" s="186">
        <v>89.9</v>
      </c>
      <c r="BU44" s="186" t="s">
        <v>387</v>
      </c>
      <c r="BV44" s="186">
        <f t="shared" si="35"/>
        <v>10.099999999999994</v>
      </c>
      <c r="BW44" s="427">
        <f t="shared" si="36"/>
        <v>12.6022</v>
      </c>
      <c r="BX44" s="186">
        <v>9.8000000000000007</v>
      </c>
      <c r="BY44" s="173">
        <f>BX44*AP44/100</f>
        <v>1.2838000000000001</v>
      </c>
      <c r="BZ44" s="186">
        <v>3.9</v>
      </c>
      <c r="CA44" s="173">
        <f>BZ44*AP44/100</f>
        <v>0.51089999999999991</v>
      </c>
      <c r="CB44" s="186">
        <v>82.5</v>
      </c>
      <c r="CC44" s="173">
        <f>CB44*AP44/100</f>
        <v>10.807499999999999</v>
      </c>
      <c r="CD44" s="186"/>
      <c r="CE44" s="486">
        <v>100</v>
      </c>
      <c r="CF44" s="486"/>
      <c r="CG44" s="989">
        <v>98.2</v>
      </c>
      <c r="CH44" s="486"/>
      <c r="CI44" s="486">
        <v>48.3</v>
      </c>
      <c r="CJ44" s="486">
        <v>57.2</v>
      </c>
      <c r="CK44" s="162"/>
      <c r="CL44" s="178">
        <f t="shared" si="22"/>
        <v>2.5128205128205132</v>
      </c>
      <c r="CM44" s="162"/>
      <c r="CN44" s="162"/>
      <c r="CO44" s="187"/>
      <c r="CP44" s="188"/>
      <c r="CQ44" s="188"/>
      <c r="CR44" s="188"/>
      <c r="CS44" s="188"/>
      <c r="CT44" s="188"/>
      <c r="CU44" s="188"/>
      <c r="CV44" s="188"/>
      <c r="CW44" s="189"/>
      <c r="CX44" s="162"/>
      <c r="CY44" s="167" t="s">
        <v>392</v>
      </c>
      <c r="CZ44" s="167">
        <v>2</v>
      </c>
      <c r="DA44" s="190" t="s">
        <v>213</v>
      </c>
      <c r="DB44" s="366" t="s">
        <v>213</v>
      </c>
      <c r="DC44" s="191"/>
      <c r="DD44" s="191"/>
      <c r="DE44" s="990"/>
      <c r="DF44" s="990"/>
      <c r="DG44" s="990"/>
      <c r="DH44" s="991"/>
      <c r="DI44" s="931" t="s">
        <v>393</v>
      </c>
      <c r="DJ44" s="992" t="s">
        <v>433</v>
      </c>
      <c r="DK44" s="933">
        <v>2</v>
      </c>
      <c r="DL44" s="908" t="s">
        <v>1413</v>
      </c>
      <c r="DM44" s="906" t="s">
        <v>1488</v>
      </c>
      <c r="DN44" s="908">
        <v>0</v>
      </c>
      <c r="DO44" s="908">
        <v>0</v>
      </c>
      <c r="DP44" s="908" t="s">
        <v>386</v>
      </c>
      <c r="DQ44" s="908" t="s">
        <v>386</v>
      </c>
      <c r="DR44" s="430" t="s">
        <v>386</v>
      </c>
      <c r="DS44" s="163" t="s">
        <v>386</v>
      </c>
      <c r="DT44" s="163">
        <v>970</v>
      </c>
      <c r="DU44" s="163">
        <v>3.8</v>
      </c>
      <c r="DV44" s="163">
        <v>96.2</v>
      </c>
      <c r="DW44" s="163" t="s">
        <v>386</v>
      </c>
      <c r="DX44" s="163" t="s">
        <v>386</v>
      </c>
      <c r="DY44" s="163" t="s">
        <v>386</v>
      </c>
      <c r="DZ44" s="163" t="s">
        <v>386</v>
      </c>
      <c r="EA44" s="163">
        <v>0</v>
      </c>
      <c r="EB44" s="162"/>
      <c r="EC44" s="993">
        <v>2</v>
      </c>
      <c r="ED44" s="993">
        <v>3</v>
      </c>
      <c r="EE44" s="993">
        <v>9</v>
      </c>
      <c r="EF44" s="994" t="s">
        <v>386</v>
      </c>
      <c r="EG44" s="908">
        <v>2</v>
      </c>
      <c r="EH44" s="994" t="s">
        <v>386</v>
      </c>
      <c r="EI44" s="994" t="s">
        <v>386</v>
      </c>
      <c r="EJ44" s="994" t="s">
        <v>386</v>
      </c>
      <c r="EK44" s="908">
        <v>2</v>
      </c>
      <c r="EL44" s="950" t="s">
        <v>386</v>
      </c>
      <c r="EM44" s="995">
        <v>0</v>
      </c>
      <c r="EN44" s="908">
        <v>0</v>
      </c>
      <c r="EO44" s="994">
        <v>0</v>
      </c>
      <c r="EP44" s="996"/>
      <c r="EQ44" s="997">
        <v>6256</v>
      </c>
      <c r="ER44" s="163"/>
      <c r="ES44" s="163"/>
      <c r="ET44" s="163"/>
      <c r="EU44" s="163"/>
      <c r="EV44" s="903"/>
      <c r="EW44" s="998"/>
      <c r="EX44" s="999"/>
      <c r="EY44" s="430"/>
      <c r="EZ44" s="163"/>
      <c r="FA44" s="163"/>
      <c r="FB44" s="163"/>
      <c r="FC44" s="348"/>
      <c r="FD44" s="1000"/>
      <c r="FE44" s="1000"/>
      <c r="FF44" s="1001"/>
      <c r="FG44" s="1002"/>
      <c r="FH44" s="1003"/>
      <c r="FI44" s="956">
        <v>970</v>
      </c>
      <c r="FJ44" s="191" t="s">
        <v>433</v>
      </c>
      <c r="FK44" s="172"/>
      <c r="FL44" s="162"/>
      <c r="FM44" s="192"/>
      <c r="FN44" s="172"/>
      <c r="FO44" s="443"/>
      <c r="FP44" s="193">
        <f>DT44/1000</f>
        <v>0.97</v>
      </c>
      <c r="FQ44" s="172"/>
      <c r="FR44" s="1682" t="s">
        <v>386</v>
      </c>
      <c r="FS44" s="1682" t="s">
        <v>1423</v>
      </c>
      <c r="FT44" s="1682" t="s">
        <v>1342</v>
      </c>
      <c r="FU44" s="1320">
        <v>0</v>
      </c>
      <c r="FV44" s="1320">
        <v>1</v>
      </c>
      <c r="FW44" s="1123">
        <v>0</v>
      </c>
      <c r="FX44" s="1682" t="s">
        <v>1489</v>
      </c>
      <c r="FY44" s="1141">
        <v>0</v>
      </c>
      <c r="FZ44" s="1141">
        <v>0</v>
      </c>
      <c r="GA44" s="1141">
        <v>0</v>
      </c>
      <c r="GB44" s="1141">
        <v>1</v>
      </c>
      <c r="GC44" s="1683" t="s">
        <v>1043</v>
      </c>
      <c r="GD44" s="1683" t="s">
        <v>1490</v>
      </c>
      <c r="GE44" s="1682" t="s">
        <v>1491</v>
      </c>
      <c r="GF44" s="172"/>
      <c r="GG44" s="938"/>
      <c r="GH44" s="163"/>
      <c r="GI44" s="163"/>
      <c r="GJ44" s="163"/>
      <c r="IF44" s="162">
        <f t="shared" si="27"/>
        <v>2</v>
      </c>
      <c r="IG44" s="172"/>
      <c r="IH44" s="172"/>
      <c r="II44" s="172"/>
      <c r="IJ44" s="172"/>
      <c r="IK44" s="172"/>
      <c r="IL44" s="172"/>
      <c r="IM44" s="172"/>
    </row>
    <row r="45" spans="1:247">
      <c r="A45" s="503">
        <v>332</v>
      </c>
      <c r="B45" s="503">
        <f>COUNTIFS($D$4:D45,D45,$F$4:F45,F45)</f>
        <v>1</v>
      </c>
      <c r="C45" s="864">
        <v>9948</v>
      </c>
      <c r="D45" s="865" t="s">
        <v>555</v>
      </c>
      <c r="E45" s="866" t="s">
        <v>452</v>
      </c>
      <c r="F45" s="866">
        <v>6503172698</v>
      </c>
      <c r="G45" s="868">
        <f>LEFT(H45,4)-CONCATENATE(19,LEFT(F45,2))</f>
        <v>53</v>
      </c>
      <c r="H45" s="865" t="s">
        <v>833</v>
      </c>
      <c r="I45" s="446" t="s">
        <v>834</v>
      </c>
      <c r="J45" s="369" t="s">
        <v>427</v>
      </c>
      <c r="K45" s="195" t="s">
        <v>385</v>
      </c>
      <c r="L45" s="195">
        <v>16</v>
      </c>
      <c r="M45" s="87" t="s">
        <v>566</v>
      </c>
      <c r="N45" s="195" t="s">
        <v>386</v>
      </c>
      <c r="O45" s="195"/>
      <c r="P45" s="195" t="s">
        <v>829</v>
      </c>
      <c r="Q45" s="195"/>
      <c r="R45" s="195"/>
      <c r="S45" s="372" t="s">
        <v>682</v>
      </c>
      <c r="T45" s="372" t="s">
        <v>656</v>
      </c>
      <c r="U45" s="372" t="s">
        <v>548</v>
      </c>
      <c r="V45" s="447" t="s">
        <v>673</v>
      </c>
      <c r="W45" s="372" t="s">
        <v>620</v>
      </c>
      <c r="X45" s="372" t="s">
        <v>548</v>
      </c>
      <c r="Y45" s="372" t="s">
        <v>548</v>
      </c>
      <c r="Z45" s="531"/>
      <c r="AA45" s="195"/>
      <c r="AB45" s="370"/>
      <c r="AC45" s="552">
        <v>16000</v>
      </c>
      <c r="AD45" s="551">
        <v>1200</v>
      </c>
      <c r="AE45" s="552" t="s">
        <v>548</v>
      </c>
      <c r="AF45" s="552" t="s">
        <v>548</v>
      </c>
      <c r="AG45" s="554" t="s">
        <v>433</v>
      </c>
      <c r="AH45" s="555"/>
      <c r="AI45" s="503"/>
      <c r="AJ45" s="503"/>
      <c r="AK45" s="503"/>
      <c r="AL45" s="503"/>
      <c r="AM45" s="570"/>
      <c r="AN45" s="571"/>
      <c r="AO45" s="574">
        <v>73.8</v>
      </c>
      <c r="AP45" s="575">
        <v>10.1</v>
      </c>
      <c r="AQ45" s="577">
        <v>11.3</v>
      </c>
      <c r="AR45" s="1100">
        <f t="shared" si="30"/>
        <v>95.199999999999989</v>
      </c>
      <c r="AS45" s="1101">
        <f t="shared" si="31"/>
        <v>7.3069306930693072</v>
      </c>
      <c r="AT45" s="750">
        <f t="shared" si="32"/>
        <v>82.568316831683177</v>
      </c>
      <c r="AU45" s="1102">
        <f t="shared" si="33"/>
        <v>3.4485981308411215</v>
      </c>
      <c r="AV45" s="578">
        <v>69.888599999999997</v>
      </c>
      <c r="AW45" s="579">
        <f t="shared" si="29"/>
        <v>94.7</v>
      </c>
      <c r="AX45" s="580">
        <v>0.22139999999999996</v>
      </c>
      <c r="AY45" s="581">
        <v>0.3</v>
      </c>
      <c r="AZ45" s="582" t="s">
        <v>387</v>
      </c>
      <c r="BA45" s="584">
        <v>8</v>
      </c>
      <c r="BB45" s="586">
        <v>0.3</v>
      </c>
      <c r="BC45" s="593"/>
      <c r="BD45" s="593"/>
      <c r="BE45" s="593"/>
      <c r="BF45" s="593"/>
      <c r="BG45" s="593"/>
      <c r="BH45" s="503"/>
      <c r="BJ45" s="503">
        <v>37.6</v>
      </c>
      <c r="BK45" s="566">
        <v>63</v>
      </c>
      <c r="BL45" s="599">
        <f>BJ45/BK45</f>
        <v>0.59682539682539681</v>
      </c>
      <c r="BM45" s="600">
        <v>0.2</v>
      </c>
      <c r="BN45" s="614">
        <f t="shared" si="28"/>
        <v>0.2710027100271003</v>
      </c>
      <c r="BO45" s="505" t="s">
        <v>387</v>
      </c>
      <c r="BP45" s="503">
        <v>8.5</v>
      </c>
      <c r="BQ45" s="602">
        <v>24.1</v>
      </c>
      <c r="BR45" s="549"/>
      <c r="BS45" s="614">
        <f t="shared" si="21"/>
        <v>23.990000000000002</v>
      </c>
      <c r="BT45" s="549">
        <v>91</v>
      </c>
      <c r="BU45" s="610">
        <v>37622</v>
      </c>
      <c r="BV45" s="614">
        <f t="shared" si="35"/>
        <v>9</v>
      </c>
      <c r="BW45" s="614">
        <f t="shared" si="36"/>
        <v>8.9448821895256714</v>
      </c>
      <c r="BX45" s="614">
        <v>14</v>
      </c>
      <c r="BY45" s="566">
        <f>BX45*AP45/(CB45+BZ45+BX45+BV45)</f>
        <v>1.4548821895256714</v>
      </c>
      <c r="BZ45" s="614">
        <v>9.99</v>
      </c>
      <c r="CA45" s="614">
        <v>1.01</v>
      </c>
      <c r="CB45" s="614">
        <v>64.2</v>
      </c>
      <c r="CC45" s="614">
        <v>6.48</v>
      </c>
      <c r="CD45" s="503">
        <v>1.06</v>
      </c>
      <c r="CE45" s="503"/>
      <c r="CF45" s="503"/>
      <c r="CG45" s="503"/>
      <c r="CH45" s="503"/>
      <c r="CI45" s="503"/>
      <c r="CJ45" s="503"/>
      <c r="CK45" s="503"/>
      <c r="CL45" s="579">
        <f t="shared" si="22"/>
        <v>1.4014014014014013</v>
      </c>
      <c r="CM45" s="510"/>
      <c r="CN45" s="510"/>
      <c r="CP45" s="510"/>
      <c r="CQ45" s="510"/>
      <c r="CR45" s="510"/>
      <c r="CS45" s="510"/>
      <c r="CT45" s="510"/>
      <c r="CU45" s="503"/>
      <c r="CV45" s="503"/>
      <c r="CW45" s="621"/>
      <c r="CX45" s="623"/>
      <c r="CY45" s="549"/>
      <c r="CZ45" s="549"/>
      <c r="DA45" s="625" t="s">
        <v>401</v>
      </c>
      <c r="DB45" s="783" t="s">
        <v>401</v>
      </c>
      <c r="DC45" s="503"/>
      <c r="DD45" s="531" t="s">
        <v>835</v>
      </c>
      <c r="DE45" s="195"/>
      <c r="DF45" s="195"/>
      <c r="DG45" s="367"/>
      <c r="DH45" s="721"/>
      <c r="DI45" s="884" t="s">
        <v>390</v>
      </c>
      <c r="DJ45" s="967" t="s">
        <v>433</v>
      </c>
      <c r="DK45" s="875">
        <v>2</v>
      </c>
      <c r="DL45" s="874" t="s">
        <v>1181</v>
      </c>
      <c r="DM45" s="874" t="s">
        <v>1488</v>
      </c>
      <c r="DN45" s="875"/>
      <c r="DO45" s="875"/>
      <c r="DP45" s="875"/>
      <c r="DQ45" s="875"/>
      <c r="DR45" s="448" t="s">
        <v>386</v>
      </c>
      <c r="DS45" s="195" t="s">
        <v>386</v>
      </c>
      <c r="DT45" s="195">
        <v>967</v>
      </c>
      <c r="DU45" s="195">
        <v>11.5</v>
      </c>
      <c r="DV45" s="195">
        <v>88.5</v>
      </c>
      <c r="DW45" s="195" t="s">
        <v>386</v>
      </c>
      <c r="DX45" s="195" t="s">
        <v>386</v>
      </c>
      <c r="DY45" s="195" t="s">
        <v>386</v>
      </c>
      <c r="DZ45" s="195" t="s">
        <v>386</v>
      </c>
      <c r="EA45" s="195">
        <v>0</v>
      </c>
      <c r="EB45" s="503"/>
      <c r="EC45" s="875"/>
      <c r="ED45" s="875"/>
      <c r="EE45" s="875"/>
      <c r="EF45" s="874">
        <v>90</v>
      </c>
      <c r="EG45" s="875"/>
      <c r="EH45" s="874">
        <v>186</v>
      </c>
      <c r="EI45" s="874">
        <v>94</v>
      </c>
      <c r="EJ45" s="874">
        <f t="shared" si="34"/>
        <v>27.17077118742051</v>
      </c>
      <c r="EK45" s="874"/>
      <c r="EL45" s="875"/>
      <c r="EM45" s="874">
        <v>2</v>
      </c>
      <c r="EN45" s="874">
        <v>1</v>
      </c>
      <c r="EO45" s="968">
        <v>0</v>
      </c>
      <c r="EP45" s="875"/>
      <c r="EQ45" s="449">
        <v>9948</v>
      </c>
      <c r="ER45" s="450">
        <v>62</v>
      </c>
      <c r="ES45" s="451">
        <v>673795</v>
      </c>
      <c r="ET45" s="451">
        <v>2</v>
      </c>
      <c r="EU45" s="452">
        <f>ES45/ER45*ET45</f>
        <v>21735.322580645163</v>
      </c>
      <c r="EV45" s="981">
        <v>19275</v>
      </c>
      <c r="EW45" s="982">
        <f>EV45/ER45*ET45</f>
        <v>621.77419354838707</v>
      </c>
      <c r="EX45" s="742">
        <f>L45*EW45</f>
        <v>9948.3870967741932</v>
      </c>
      <c r="EY45" s="983">
        <v>30</v>
      </c>
      <c r="EZ45" s="984">
        <v>19065</v>
      </c>
      <c r="FA45" s="984">
        <v>3000</v>
      </c>
      <c r="FB45" s="847"/>
      <c r="FC45" s="985">
        <f>EZ45/EY45</f>
        <v>635.5</v>
      </c>
      <c r="FD45" s="986">
        <f>FA45*FC45/1000</f>
        <v>1906.5</v>
      </c>
      <c r="FE45" s="780">
        <f>EX45/FD45</f>
        <v>5.2181416715311792</v>
      </c>
      <c r="FF45" s="987"/>
      <c r="FG45" s="756"/>
      <c r="FH45" s="554"/>
      <c r="FI45" s="970"/>
      <c r="FJ45" s="503"/>
      <c r="FK45" s="555"/>
      <c r="FL45" s="692">
        <f>EV45*100/ES45</f>
        <v>2.8606623676340726</v>
      </c>
      <c r="FM45" s="693">
        <f>EW45/1000</f>
        <v>0.62177419354838703</v>
      </c>
      <c r="FN45" s="555"/>
      <c r="FO45" s="692">
        <v>2.8606623676340726</v>
      </c>
      <c r="FP45" s="693">
        <v>0.62177419354838703</v>
      </c>
      <c r="FQ45" s="696">
        <f>DT45/EW45</f>
        <v>1.5552269779507135</v>
      </c>
      <c r="FR45" s="1679" t="s">
        <v>386</v>
      </c>
      <c r="FS45" s="1679" t="s">
        <v>1492</v>
      </c>
      <c r="FT45" s="1679" t="s">
        <v>1493</v>
      </c>
      <c r="FU45" s="1309">
        <v>0</v>
      </c>
      <c r="FV45" s="1309">
        <v>2</v>
      </c>
      <c r="FW45" s="1124">
        <v>0</v>
      </c>
      <c r="FX45" s="1684" t="s">
        <v>1302</v>
      </c>
      <c r="FY45" s="1126">
        <v>0</v>
      </c>
      <c r="FZ45" s="1126">
        <v>0</v>
      </c>
      <c r="GA45" s="1126">
        <v>0</v>
      </c>
      <c r="GB45" s="1126">
        <v>1</v>
      </c>
      <c r="GC45" s="1685" t="s">
        <v>1494</v>
      </c>
      <c r="GD45" s="1685" t="s">
        <v>1495</v>
      </c>
      <c r="GE45" s="1684" t="s">
        <v>1496</v>
      </c>
      <c r="GF45" s="555"/>
      <c r="GG45" s="699"/>
      <c r="GH45" s="195"/>
      <c r="GI45" s="195"/>
      <c r="GJ45" s="195"/>
      <c r="GK45" s="565"/>
      <c r="GL45" s="565"/>
      <c r="GM45" s="565"/>
      <c r="GN45" s="565"/>
      <c r="GO45" s="565"/>
      <c r="GP45" s="565"/>
      <c r="GQ45" s="565"/>
      <c r="GR45" s="565"/>
      <c r="GS45" s="565"/>
      <c r="GT45" s="565"/>
      <c r="GU45" s="565"/>
      <c r="GV45" s="565"/>
      <c r="GW45" s="565"/>
      <c r="GX45" s="565"/>
      <c r="GY45" s="565"/>
      <c r="GZ45" s="565"/>
      <c r="HA45" s="565"/>
      <c r="HB45" s="565"/>
      <c r="HC45" s="565"/>
      <c r="HD45" s="565"/>
      <c r="HE45" s="565"/>
      <c r="HF45" s="565"/>
      <c r="HG45" s="565"/>
      <c r="HH45" s="565"/>
      <c r="HI45" s="565"/>
      <c r="HJ45" s="565"/>
      <c r="HK45" s="565"/>
      <c r="HL45" s="565"/>
      <c r="HM45" s="565"/>
      <c r="HN45" s="565"/>
      <c r="HO45" s="565"/>
      <c r="HP45" s="565"/>
      <c r="HQ45" s="565"/>
      <c r="HR45" s="565"/>
      <c r="HS45" s="565"/>
      <c r="HT45" s="565"/>
      <c r="HU45" s="565"/>
      <c r="HV45" s="565"/>
      <c r="HW45" s="565"/>
      <c r="HX45" s="565"/>
      <c r="HY45" s="565"/>
      <c r="HZ45" s="565"/>
      <c r="IA45" s="565"/>
      <c r="IB45" s="565"/>
      <c r="IC45" s="565"/>
      <c r="ID45" s="565"/>
      <c r="IE45" s="565"/>
      <c r="IF45" s="555"/>
      <c r="IG45" s="555"/>
      <c r="IH45" s="555"/>
      <c r="II45" s="555"/>
      <c r="IJ45" s="555"/>
      <c r="IK45" s="555"/>
      <c r="IL45" s="555"/>
      <c r="IM45" s="555"/>
    </row>
    <row r="46" spans="1:247">
      <c r="A46" s="503">
        <v>25</v>
      </c>
      <c r="B46" s="503">
        <f>COUNTIFS($D$4:D46,D46,$F$4:F46,F46)</f>
        <v>2</v>
      </c>
      <c r="C46" s="842">
        <v>10144</v>
      </c>
      <c r="D46" s="843" t="s">
        <v>555</v>
      </c>
      <c r="E46" s="844" t="s">
        <v>452</v>
      </c>
      <c r="F46" s="844">
        <v>6503172698</v>
      </c>
      <c r="G46" s="840">
        <v>54</v>
      </c>
      <c r="H46" s="843" t="s">
        <v>859</v>
      </c>
      <c r="I46" s="128" t="s">
        <v>834</v>
      </c>
      <c r="J46" s="129" t="s">
        <v>427</v>
      </c>
      <c r="K46" s="127" t="s">
        <v>385</v>
      </c>
      <c r="L46" s="127">
        <v>6</v>
      </c>
      <c r="M46" s="153" t="s">
        <v>816</v>
      </c>
      <c r="N46" s="127" t="s">
        <v>386</v>
      </c>
      <c r="O46" s="127" t="s">
        <v>839</v>
      </c>
      <c r="P46" s="127" t="s">
        <v>839</v>
      </c>
      <c r="Q46" s="127"/>
      <c r="R46" s="127"/>
      <c r="S46" s="311" t="s">
        <v>682</v>
      </c>
      <c r="T46" s="311" t="s">
        <v>656</v>
      </c>
      <c r="U46" s="311" t="s">
        <v>548</v>
      </c>
      <c r="V46" s="385" t="s">
        <v>673</v>
      </c>
      <c r="W46" s="519" t="s">
        <v>620</v>
      </c>
      <c r="X46" s="311" t="s">
        <v>548</v>
      </c>
      <c r="Y46" s="311" t="s">
        <v>548</v>
      </c>
      <c r="Z46" s="461" t="s">
        <v>428</v>
      </c>
      <c r="AA46" s="127"/>
      <c r="AB46" s="122"/>
      <c r="AC46" s="552">
        <v>40714</v>
      </c>
      <c r="AD46" s="551">
        <v>1018</v>
      </c>
      <c r="AE46" s="552"/>
      <c r="AF46" s="552"/>
      <c r="AG46" s="557" t="s">
        <v>433</v>
      </c>
      <c r="AH46" s="552">
        <v>1000</v>
      </c>
      <c r="AI46" s="503"/>
      <c r="AJ46" s="503"/>
      <c r="AK46" s="503"/>
      <c r="AL46" s="503"/>
      <c r="AM46" s="570"/>
      <c r="AN46" s="571"/>
      <c r="AO46" s="574">
        <v>67.2</v>
      </c>
      <c r="AP46" s="575">
        <v>24.4</v>
      </c>
      <c r="AQ46" s="577">
        <v>4.9400000000000004</v>
      </c>
      <c r="AR46" s="1100">
        <f t="shared" si="30"/>
        <v>96.539999999999992</v>
      </c>
      <c r="AS46" s="1101">
        <f t="shared" si="31"/>
        <v>2.7540983606557381</v>
      </c>
      <c r="AT46" s="750">
        <f t="shared" si="32"/>
        <v>13.605245901639348</v>
      </c>
      <c r="AU46" s="1102">
        <f t="shared" si="33"/>
        <v>2.2903885480572597</v>
      </c>
      <c r="AV46" s="578">
        <v>62.361599999999996</v>
      </c>
      <c r="AW46" s="579">
        <f t="shared" si="29"/>
        <v>92.8</v>
      </c>
      <c r="AX46" s="580">
        <v>1.4784000000000004</v>
      </c>
      <c r="AY46" s="581">
        <v>2.2000000000000002</v>
      </c>
      <c r="AZ46" s="582" t="s">
        <v>387</v>
      </c>
      <c r="BA46" s="584">
        <v>11.1</v>
      </c>
      <c r="BB46" s="586">
        <v>0.34</v>
      </c>
      <c r="BC46" s="593"/>
      <c r="BD46" s="593"/>
      <c r="BE46" s="593"/>
      <c r="BF46" s="593"/>
      <c r="BG46" s="593"/>
      <c r="BH46" s="503"/>
      <c r="BI46" s="458">
        <v>0.25</v>
      </c>
      <c r="BJ46" s="503">
        <v>37.700000000000003</v>
      </c>
      <c r="BK46" s="566">
        <v>62.8</v>
      </c>
      <c r="BL46" s="599">
        <f>BJ46/BK46</f>
        <v>0.60031847133757965</v>
      </c>
      <c r="BM46" s="600">
        <v>0.4</v>
      </c>
      <c r="BN46" s="614">
        <f t="shared" si="28"/>
        <v>0.59523809523809523</v>
      </c>
      <c r="BO46" s="584" t="s">
        <v>387</v>
      </c>
      <c r="BP46" s="503">
        <v>9.3000000000000007</v>
      </c>
      <c r="BQ46" s="602">
        <v>16.7</v>
      </c>
      <c r="BR46" s="549"/>
      <c r="BS46" s="614">
        <f t="shared" si="21"/>
        <v>40.46</v>
      </c>
      <c r="BT46" s="505">
        <v>96.8</v>
      </c>
      <c r="BU46" s="610">
        <v>67887</v>
      </c>
      <c r="BV46" s="614">
        <f t="shared" si="35"/>
        <v>3.2000000000000028</v>
      </c>
      <c r="BW46" s="614">
        <f t="shared" si="36"/>
        <v>23.041091503213764</v>
      </c>
      <c r="BX46" s="566">
        <v>31.9</v>
      </c>
      <c r="BY46" s="566">
        <f>BX46*AP46/(CB46+BZ46+BX46+BV46)</f>
        <v>8.0692515032137671</v>
      </c>
      <c r="BZ46" s="566">
        <v>8.56</v>
      </c>
      <c r="CA46" s="566">
        <f>BZ46*AP46/100</f>
        <v>2.0886399999999998</v>
      </c>
      <c r="CB46" s="566">
        <v>52.8</v>
      </c>
      <c r="CC46" s="566">
        <f>CB46*AP46/100</f>
        <v>12.883199999999999</v>
      </c>
      <c r="CD46" s="590">
        <v>1.39</v>
      </c>
      <c r="CE46" s="503"/>
      <c r="CF46" s="503"/>
      <c r="CG46" s="503"/>
      <c r="CH46" s="503"/>
      <c r="CI46" s="503"/>
      <c r="CJ46" s="610">
        <v>47</v>
      </c>
      <c r="CK46" s="610">
        <v>56631</v>
      </c>
      <c r="CL46" s="579">
        <f t="shared" si="22"/>
        <v>3.7266355140186911</v>
      </c>
      <c r="CM46" s="510"/>
      <c r="CN46" s="510"/>
      <c r="CP46" s="510"/>
      <c r="CQ46" s="510"/>
      <c r="CR46" s="510"/>
      <c r="CS46" s="510"/>
      <c r="CT46" s="510"/>
      <c r="CU46" s="503"/>
      <c r="CV46" s="503"/>
      <c r="CW46" s="621"/>
      <c r="CX46" s="623"/>
      <c r="CY46" s="579"/>
      <c r="CZ46" s="623">
        <v>3</v>
      </c>
      <c r="DA46" s="625" t="s">
        <v>398</v>
      </c>
      <c r="DB46" s="505" t="s">
        <v>401</v>
      </c>
      <c r="DC46" s="503"/>
      <c r="DD46" s="626" t="s">
        <v>835</v>
      </c>
      <c r="DE46" s="88"/>
      <c r="DF46" s="88"/>
      <c r="DG46" s="161"/>
      <c r="DH46" s="252"/>
      <c r="DI46" s="88" t="s">
        <v>390</v>
      </c>
      <c r="DJ46" s="848" t="s">
        <v>433</v>
      </c>
      <c r="DK46" s="117">
        <v>2</v>
      </c>
      <c r="DL46" s="874" t="s">
        <v>1181</v>
      </c>
      <c r="DM46" s="117" t="s">
        <v>737</v>
      </c>
      <c r="DN46" s="117"/>
      <c r="DO46" s="117"/>
      <c r="DP46" s="117"/>
      <c r="DQ46" s="117"/>
      <c r="DR46" s="149" t="s">
        <v>386</v>
      </c>
      <c r="DS46" s="88" t="s">
        <v>386</v>
      </c>
      <c r="DT46" s="88">
        <v>941</v>
      </c>
      <c r="DU46" s="88">
        <v>9.8000000000000007</v>
      </c>
      <c r="DV46" s="88">
        <v>90.2</v>
      </c>
      <c r="DW46" s="88" t="s">
        <v>386</v>
      </c>
      <c r="DX46" s="88" t="s">
        <v>386</v>
      </c>
      <c r="DY46" s="88" t="s">
        <v>386</v>
      </c>
      <c r="DZ46" s="88" t="s">
        <v>386</v>
      </c>
      <c r="EA46" s="88">
        <v>0</v>
      </c>
      <c r="EB46" s="503"/>
      <c r="EC46" s="117" t="s">
        <v>391</v>
      </c>
      <c r="ED46" s="117"/>
      <c r="EE46" s="117"/>
      <c r="EF46" s="117">
        <v>100</v>
      </c>
      <c r="EG46" s="117">
        <v>3</v>
      </c>
      <c r="EH46" s="117">
        <v>186</v>
      </c>
      <c r="EI46" s="117">
        <v>94</v>
      </c>
      <c r="EJ46" s="144">
        <f t="shared" si="34"/>
        <v>27.17077118742051</v>
      </c>
      <c r="EK46" s="117">
        <v>0</v>
      </c>
      <c r="EL46" s="117"/>
      <c r="EM46" s="117">
        <v>2</v>
      </c>
      <c r="EN46" s="117">
        <v>1</v>
      </c>
      <c r="EO46" s="325">
        <v>0</v>
      </c>
      <c r="EP46" s="117"/>
      <c r="EQ46" s="409">
        <v>10144</v>
      </c>
      <c r="ER46" s="399">
        <v>65</v>
      </c>
      <c r="ES46" s="329">
        <v>462994</v>
      </c>
      <c r="ET46" s="329">
        <v>2</v>
      </c>
      <c r="EU46" s="304">
        <f>ES46/ER46*ET46</f>
        <v>14245.969230769231</v>
      </c>
      <c r="EV46" s="378">
        <v>19053</v>
      </c>
      <c r="EW46" s="650">
        <f>EV46/ER46*ET46</f>
        <v>586.2461538461539</v>
      </c>
      <c r="EX46" s="657">
        <f>L46*EW46</f>
        <v>3517.4769230769234</v>
      </c>
      <c r="EY46" s="660"/>
      <c r="EZ46" s="662"/>
      <c r="FA46" s="662"/>
      <c r="FB46" s="240"/>
      <c r="FC46" s="664"/>
      <c r="FD46" s="666"/>
      <c r="FE46" s="668"/>
      <c r="FF46" s="242"/>
      <c r="FG46" s="678"/>
      <c r="FH46" s="684"/>
      <c r="FI46" s="123"/>
      <c r="FJ46" s="503"/>
      <c r="FK46" s="555"/>
      <c r="FL46" s="692">
        <f>EV46*100/ES46</f>
        <v>4.1151721188611514</v>
      </c>
      <c r="FM46" s="693">
        <f>EW46/1000</f>
        <v>0.58624615384615386</v>
      </c>
      <c r="FN46" s="555"/>
      <c r="FO46" s="692">
        <v>4.1151721188611514</v>
      </c>
      <c r="FP46" s="693">
        <v>0.58624615384615386</v>
      </c>
      <c r="FQ46" s="696">
        <f>DT46/EW46</f>
        <v>1.6051278013961054</v>
      </c>
      <c r="FR46" s="1680" t="s">
        <v>386</v>
      </c>
      <c r="FS46" s="1680" t="s">
        <v>1492</v>
      </c>
      <c r="FT46" s="1679" t="s">
        <v>1493</v>
      </c>
      <c r="FU46" s="1119">
        <v>0</v>
      </c>
      <c r="FV46" s="325">
        <v>3</v>
      </c>
      <c r="FW46" s="1119">
        <v>0</v>
      </c>
      <c r="FX46" s="1127" t="s">
        <v>1302</v>
      </c>
      <c r="FY46" s="1120">
        <v>0</v>
      </c>
      <c r="FZ46" s="1120">
        <v>0</v>
      </c>
      <c r="GA46" s="1120">
        <v>0</v>
      </c>
      <c r="GB46" s="1120">
        <v>1</v>
      </c>
      <c r="GC46" s="1685" t="s">
        <v>1494</v>
      </c>
      <c r="GD46" s="1685" t="s">
        <v>1495</v>
      </c>
      <c r="GE46" s="1120" t="s">
        <v>1501</v>
      </c>
      <c r="GF46" s="760">
        <v>10144</v>
      </c>
      <c r="GG46" s="761" t="s">
        <v>840</v>
      </c>
      <c r="GH46" s="379">
        <v>1.2386304304</v>
      </c>
      <c r="GI46" s="379">
        <v>0.55843988626797447</v>
      </c>
      <c r="GJ46" s="119">
        <v>0.36500219200000039</v>
      </c>
      <c r="GK46" s="549">
        <v>44.6</v>
      </c>
      <c r="GL46" s="549">
        <v>1.45</v>
      </c>
      <c r="GM46" s="549">
        <v>742000</v>
      </c>
      <c r="GN46" s="784">
        <v>35.700000000000003</v>
      </c>
      <c r="GO46" s="614">
        <v>8.73</v>
      </c>
      <c r="GP46" s="549">
        <v>2110000</v>
      </c>
      <c r="GQ46" s="762">
        <v>3517.4769230769234</v>
      </c>
      <c r="GR46" s="763">
        <f>GO46*GQ46/100</f>
        <v>307.07573538461543</v>
      </c>
      <c r="GS46" s="549">
        <v>1.05</v>
      </c>
      <c r="GT46" s="549">
        <v>1010000</v>
      </c>
      <c r="GU46" s="764">
        <f>GO46-GS46</f>
        <v>7.6800000000000006</v>
      </c>
      <c r="GV46" s="549">
        <f>GP46-GT46</f>
        <v>1100000</v>
      </c>
      <c r="GW46" s="763">
        <f>GR46*GO46/100</f>
        <v>26.807711699076926</v>
      </c>
      <c r="GX46" s="763">
        <f>GS46*GR46/100</f>
        <v>3.2242952215384624</v>
      </c>
      <c r="GY46" s="763">
        <f>GW46-GX46</f>
        <v>23.583416477538464</v>
      </c>
      <c r="GZ46" s="704">
        <v>6</v>
      </c>
      <c r="HA46" s="763">
        <f>GW46/GZ46</f>
        <v>4.467951949846154</v>
      </c>
      <c r="HB46" s="763">
        <f>GX46/GZ46</f>
        <v>0.53738253692307703</v>
      </c>
      <c r="HC46" s="763">
        <f>GR46/GZ46</f>
        <v>51.179289230769236</v>
      </c>
      <c r="HD46" s="784">
        <v>6.24</v>
      </c>
      <c r="HE46" s="614">
        <v>90.2</v>
      </c>
      <c r="HF46" s="549">
        <v>2203</v>
      </c>
      <c r="HG46" s="549">
        <v>0.74</v>
      </c>
      <c r="HH46" s="549">
        <v>2660</v>
      </c>
      <c r="HI46" s="549">
        <v>89.7</v>
      </c>
      <c r="HJ46" s="549">
        <v>7381</v>
      </c>
      <c r="HK46" s="549">
        <v>0.68</v>
      </c>
      <c r="HL46" s="549">
        <v>5410</v>
      </c>
      <c r="HM46" s="549">
        <v>97.4</v>
      </c>
      <c r="HN46" s="549">
        <v>4952</v>
      </c>
      <c r="HO46" s="549">
        <v>97.4</v>
      </c>
      <c r="HP46" s="549">
        <v>9107</v>
      </c>
      <c r="HQ46" s="614">
        <v>65.7</v>
      </c>
      <c r="HR46" s="549">
        <v>23.2</v>
      </c>
      <c r="HS46" s="549">
        <v>65.3</v>
      </c>
      <c r="HT46" s="549">
        <v>8997</v>
      </c>
      <c r="HU46" s="549">
        <v>91.1</v>
      </c>
      <c r="HV46" s="549">
        <v>1863</v>
      </c>
      <c r="HW46" s="549">
        <v>40.1</v>
      </c>
      <c r="HX46" s="549">
        <v>4425</v>
      </c>
      <c r="HY46" s="549">
        <v>61</v>
      </c>
      <c r="HZ46" s="549">
        <v>5964</v>
      </c>
      <c r="IA46" s="549">
        <v>2.48</v>
      </c>
      <c r="IB46" s="549">
        <v>3395</v>
      </c>
      <c r="IC46" s="549">
        <v>1.31</v>
      </c>
      <c r="ID46" s="549">
        <v>3575</v>
      </c>
      <c r="IE46" s="549">
        <v>27.9</v>
      </c>
      <c r="IF46" s="503">
        <f t="shared" ref="IF46:IF56" si="37">EK46+EM46+EN46</f>
        <v>3</v>
      </c>
      <c r="IG46" s="555"/>
      <c r="IH46" s="555"/>
      <c r="II46" s="555"/>
      <c r="IJ46" s="555"/>
      <c r="IK46" s="555"/>
      <c r="IL46" s="555"/>
      <c r="IM46" s="555"/>
    </row>
    <row r="47" spans="1:247" s="418" customFormat="1" ht="14.45" customHeight="1" thickBot="1">
      <c r="A47" s="162">
        <v>226</v>
      </c>
      <c r="B47" s="503">
        <f>COUNTIFS($D$4:D47,D47,$F$4:F47,F47)</f>
        <v>3</v>
      </c>
      <c r="C47" s="960">
        <v>11369</v>
      </c>
      <c r="D47" s="923" t="s">
        <v>555</v>
      </c>
      <c r="E47" s="924" t="s">
        <v>452</v>
      </c>
      <c r="F47" s="924">
        <v>6503172698</v>
      </c>
      <c r="G47" s="925">
        <f>LEFT(H47,4)-CONCATENATE(19,LEFT(F47,2))</f>
        <v>54</v>
      </c>
      <c r="H47" s="923" t="s">
        <v>1010</v>
      </c>
      <c r="I47" s="480" t="s">
        <v>1011</v>
      </c>
      <c r="J47" s="166" t="s">
        <v>427</v>
      </c>
      <c r="K47" s="164" t="s">
        <v>385</v>
      </c>
      <c r="L47" s="163">
        <v>12</v>
      </c>
      <c r="M47" s="164" t="s">
        <v>566</v>
      </c>
      <c r="N47" s="164" t="s">
        <v>645</v>
      </c>
      <c r="O47" s="163"/>
      <c r="P47" s="163" t="s">
        <v>1009</v>
      </c>
      <c r="Q47" s="168"/>
      <c r="R47" s="168"/>
      <c r="S47" s="792"/>
      <c r="T47" s="1479" t="s">
        <v>1000</v>
      </c>
      <c r="U47" s="1479"/>
      <c r="V47" s="793" t="s">
        <v>999</v>
      </c>
      <c r="W47" s="793"/>
      <c r="X47" s="792"/>
      <c r="Y47" s="170"/>
      <c r="Z47" s="798" t="s">
        <v>428</v>
      </c>
      <c r="AA47" s="163" t="s">
        <v>1003</v>
      </c>
      <c r="AB47" s="163"/>
      <c r="AC47" s="484">
        <v>1034</v>
      </c>
      <c r="AD47" s="484">
        <v>12400</v>
      </c>
      <c r="AG47" s="418" t="s">
        <v>433</v>
      </c>
      <c r="AH47" s="484">
        <v>1000</v>
      </c>
      <c r="AJ47" s="162"/>
      <c r="AK47" s="484"/>
      <c r="AL47" s="162"/>
      <c r="AM47" s="162"/>
      <c r="AN47" s="162"/>
      <c r="AO47" s="357">
        <v>42.7</v>
      </c>
      <c r="AP47" s="176">
        <v>24.4</v>
      </c>
      <c r="AQ47" s="358">
        <v>31.9</v>
      </c>
      <c r="AR47" s="899">
        <f t="shared" si="30"/>
        <v>99</v>
      </c>
      <c r="AS47" s="900">
        <f t="shared" si="31"/>
        <v>1.7500000000000002</v>
      </c>
      <c r="AT47" s="440">
        <f t="shared" si="32"/>
        <v>55.825000000000003</v>
      </c>
      <c r="AU47" s="901">
        <f t="shared" si="33"/>
        <v>0.75843694493783309</v>
      </c>
      <c r="AV47" s="178">
        <v>38.045700000000004</v>
      </c>
      <c r="AW47" s="178">
        <f t="shared" si="29"/>
        <v>89.1</v>
      </c>
      <c r="AX47" s="177">
        <v>2.5193000000000003</v>
      </c>
      <c r="AY47" s="178">
        <v>5.9</v>
      </c>
      <c r="AZ47" s="162" t="s">
        <v>387</v>
      </c>
      <c r="BA47" s="731">
        <v>28.3</v>
      </c>
      <c r="BB47" s="184" t="s">
        <v>387</v>
      </c>
      <c r="BC47" s="366" t="s">
        <v>387</v>
      </c>
      <c r="BD47" s="366"/>
      <c r="BE47" s="162"/>
      <c r="BF47" s="162"/>
      <c r="BG47" s="162"/>
      <c r="BH47" s="162"/>
      <c r="BI47" s="181">
        <v>2.4</v>
      </c>
      <c r="BJ47" s="162">
        <v>30.9</v>
      </c>
      <c r="BK47" s="162">
        <v>69.099999999999994</v>
      </c>
      <c r="BL47" s="360">
        <f>BJ47/BK47</f>
        <v>0.447178002894356</v>
      </c>
      <c r="BM47" s="183">
        <v>0.15</v>
      </c>
      <c r="BN47" s="427">
        <f t="shared" si="28"/>
        <v>0.35128805620608899</v>
      </c>
      <c r="BO47" s="162" t="s">
        <v>387</v>
      </c>
      <c r="BP47" s="162">
        <v>74.900000000000006</v>
      </c>
      <c r="BQ47" s="184">
        <v>82.3</v>
      </c>
      <c r="BR47" s="485"/>
      <c r="BS47" s="427">
        <f t="shared" si="21"/>
        <v>66.3</v>
      </c>
      <c r="BT47" s="366">
        <v>70.599999999999994</v>
      </c>
      <c r="BU47" s="366">
        <v>13924</v>
      </c>
      <c r="BV47" s="427">
        <f t="shared" si="35"/>
        <v>29.400000000000006</v>
      </c>
      <c r="BW47" s="427">
        <f t="shared" si="36"/>
        <v>23.765599999999999</v>
      </c>
      <c r="BX47" s="366">
        <v>26.4</v>
      </c>
      <c r="BY47" s="173">
        <f>BX47*AP47/100</f>
        <v>6.4415999999999993</v>
      </c>
      <c r="BZ47" s="366">
        <v>39.9</v>
      </c>
      <c r="CA47" s="173">
        <f>BZ47*AP47/100</f>
        <v>9.7355999999999998</v>
      </c>
      <c r="CB47" s="366">
        <v>31.1</v>
      </c>
      <c r="CC47" s="173">
        <f>CB47*AP47/100</f>
        <v>7.5884</v>
      </c>
      <c r="CD47" s="427">
        <v>0.67</v>
      </c>
      <c r="CE47" s="486"/>
      <c r="CF47" s="486"/>
      <c r="CG47" s="486"/>
      <c r="CH47" s="486"/>
      <c r="CI47" s="486"/>
      <c r="CJ47" s="486">
        <v>98.6</v>
      </c>
      <c r="CK47" s="486">
        <v>11248</v>
      </c>
      <c r="CL47" s="178">
        <f t="shared" si="22"/>
        <v>0.66165413533834583</v>
      </c>
      <c r="CM47" s="162"/>
      <c r="CN47" s="162"/>
      <c r="CO47" s="187"/>
      <c r="CP47" s="188"/>
      <c r="CQ47" s="188"/>
      <c r="CR47" s="188"/>
      <c r="CS47" s="188"/>
      <c r="CT47" s="188"/>
      <c r="CU47" s="188"/>
      <c r="CV47" s="487"/>
      <c r="CW47" s="189"/>
      <c r="CX47" s="162"/>
      <c r="CY47" s="162"/>
      <c r="CZ47" s="365">
        <v>3</v>
      </c>
      <c r="DA47" s="190" t="s">
        <v>389</v>
      </c>
      <c r="DB47" s="488" t="s">
        <v>389</v>
      </c>
      <c r="DC47" s="191"/>
      <c r="DD47" s="490" t="s">
        <v>1012</v>
      </c>
      <c r="DE47" s="163"/>
      <c r="DF47" s="163"/>
      <c r="DG47" s="163"/>
      <c r="DH47" s="903"/>
      <c r="DI47" s="163" t="s">
        <v>390</v>
      </c>
      <c r="DJ47" s="966" t="s">
        <v>433</v>
      </c>
      <c r="DK47" s="905">
        <v>2</v>
      </c>
      <c r="DL47" s="906" t="s">
        <v>1181</v>
      </c>
      <c r="DM47" s="905" t="s">
        <v>1013</v>
      </c>
      <c r="DN47" s="905"/>
      <c r="DO47" s="905"/>
      <c r="DP47" s="905"/>
      <c r="DQ47" s="905"/>
      <c r="DR47" s="430">
        <v>27.5</v>
      </c>
      <c r="DS47" s="163" t="s">
        <v>386</v>
      </c>
      <c r="DT47" s="163" t="s">
        <v>386</v>
      </c>
      <c r="DU47" s="163" t="s">
        <v>386</v>
      </c>
      <c r="DV47" s="163" t="s">
        <v>386</v>
      </c>
      <c r="DW47" s="163" t="s">
        <v>386</v>
      </c>
      <c r="DX47" s="163" t="s">
        <v>386</v>
      </c>
      <c r="DY47" s="163" t="s">
        <v>386</v>
      </c>
      <c r="DZ47" s="163" t="s">
        <v>386</v>
      </c>
      <c r="EA47" s="163" t="s">
        <v>386</v>
      </c>
      <c r="EB47" s="162" t="s">
        <v>386</v>
      </c>
      <c r="EC47" s="907"/>
      <c r="ED47" s="907"/>
      <c r="EE47" s="907"/>
      <c r="EF47" s="905">
        <v>10</v>
      </c>
      <c r="EG47" s="905">
        <v>2</v>
      </c>
      <c r="EH47" s="905">
        <v>186</v>
      </c>
      <c r="EI47" s="905">
        <v>94</v>
      </c>
      <c r="EJ47" s="934">
        <f t="shared" si="34"/>
        <v>27.17077118742051</v>
      </c>
      <c r="EK47" s="905">
        <v>2</v>
      </c>
      <c r="EL47" s="905"/>
      <c r="EM47" s="905">
        <v>2</v>
      </c>
      <c r="EN47" s="905">
        <v>2</v>
      </c>
      <c r="EO47" s="906">
        <v>1</v>
      </c>
      <c r="EP47" s="907"/>
      <c r="EQ47" s="910">
        <v>11369</v>
      </c>
      <c r="ER47" s="492">
        <v>75</v>
      </c>
      <c r="ES47" s="492">
        <v>192150</v>
      </c>
      <c r="ET47" s="492">
        <v>4000</v>
      </c>
      <c r="EU47" s="492">
        <v>38220</v>
      </c>
      <c r="EV47" s="1033">
        <v>8543</v>
      </c>
      <c r="EW47" s="1034">
        <f>EV47/ET47*EU47/ER47</f>
        <v>1088.3781999999999</v>
      </c>
      <c r="EX47" s="1012">
        <f>L47*EW47</f>
        <v>13060.538399999998</v>
      </c>
      <c r="EY47" s="1022"/>
      <c r="EZ47" s="350"/>
      <c r="FA47" s="350"/>
      <c r="FB47" s="350"/>
      <c r="FC47" s="1015"/>
      <c r="FD47" s="1035"/>
      <c r="FE47" s="1035"/>
      <c r="FF47" s="1019"/>
      <c r="FG47" s="913"/>
      <c r="FH47" s="913"/>
      <c r="FI47" s="914"/>
      <c r="FJ47" s="417"/>
      <c r="FK47" s="172"/>
      <c r="FL47" s="162"/>
      <c r="FM47" s="444">
        <f>AC47/1000</f>
        <v>1.034</v>
      </c>
      <c r="FN47" s="172"/>
      <c r="FO47" s="440">
        <f>EV47*100/ES47</f>
        <v>4.446005724694249</v>
      </c>
      <c r="FP47" s="799">
        <f>EW47/1000</f>
        <v>1.0883782</v>
      </c>
      <c r="FQ47" s="445"/>
      <c r="FR47" s="1681" t="s">
        <v>386</v>
      </c>
      <c r="FS47" s="1681" t="s">
        <v>1431</v>
      </c>
      <c r="FT47" s="1679" t="s">
        <v>1497</v>
      </c>
      <c r="FU47" s="1114">
        <v>0</v>
      </c>
      <c r="FV47" s="906">
        <v>1</v>
      </c>
      <c r="FW47" s="1114">
        <v>0</v>
      </c>
      <c r="FX47" s="1128" t="s">
        <v>1302</v>
      </c>
      <c r="FY47" s="1115">
        <v>0</v>
      </c>
      <c r="FZ47" s="1115">
        <v>0</v>
      </c>
      <c r="GA47" s="1115">
        <v>0</v>
      </c>
      <c r="GB47" s="1115">
        <v>1</v>
      </c>
      <c r="GC47" s="1128" t="s">
        <v>1498</v>
      </c>
      <c r="GD47" s="1115" t="s">
        <v>1499</v>
      </c>
      <c r="GE47" s="1115" t="s">
        <v>1500</v>
      </c>
      <c r="GF47" s="785">
        <v>11369</v>
      </c>
      <c r="GG47" s="916" t="s">
        <v>954</v>
      </c>
      <c r="GH47" s="918">
        <v>1.5969136004000002</v>
      </c>
      <c r="GI47" s="918">
        <v>2.5901775226517101</v>
      </c>
      <c r="GJ47" s="917">
        <v>0.26369133999999983</v>
      </c>
      <c r="GK47" s="366" t="s">
        <v>387</v>
      </c>
      <c r="GL47" s="366" t="s">
        <v>387</v>
      </c>
      <c r="GM47" s="366" t="s">
        <v>387</v>
      </c>
      <c r="GN47" s="427">
        <v>26.6</v>
      </c>
      <c r="GO47" s="427">
        <v>27.7</v>
      </c>
      <c r="GP47" s="366">
        <v>59651</v>
      </c>
      <c r="GQ47" s="919">
        <v>13060.538399999998</v>
      </c>
      <c r="GR47" s="920">
        <f>IE47*GQ47/100</f>
        <v>2964.7422167999994</v>
      </c>
      <c r="GS47" s="366">
        <v>1.32</v>
      </c>
      <c r="GT47" s="366">
        <v>44799</v>
      </c>
      <c r="GU47" s="1037">
        <f>GO47-GS47</f>
        <v>26.38</v>
      </c>
      <c r="GV47" s="366">
        <f>GP47-GT47</f>
        <v>14852</v>
      </c>
      <c r="GW47" s="920">
        <f>GR47*GO47/100</f>
        <v>821.23359405359986</v>
      </c>
      <c r="GX47" s="920">
        <f>GS47*GR47/100</f>
        <v>39.134597261759993</v>
      </c>
      <c r="GY47" s="920">
        <f>GW47-GX47</f>
        <v>782.09899679183991</v>
      </c>
      <c r="GZ47" s="921">
        <v>12</v>
      </c>
      <c r="HA47" s="920">
        <f>GW47/GZ47</f>
        <v>68.436132837799988</v>
      </c>
      <c r="HB47" s="920">
        <f>GX47/GZ47</f>
        <v>3.2612164384799995</v>
      </c>
      <c r="HC47" s="920">
        <f>GR47/GZ47</f>
        <v>247.06185139999994</v>
      </c>
      <c r="HD47" s="427">
        <v>26.8</v>
      </c>
      <c r="HE47" s="427">
        <v>98.8</v>
      </c>
      <c r="HF47" s="366">
        <v>4051</v>
      </c>
      <c r="HG47" s="366">
        <v>2.5</v>
      </c>
      <c r="HH47" s="366">
        <v>4998</v>
      </c>
      <c r="HI47" s="366">
        <v>91.6</v>
      </c>
      <c r="HJ47" s="366">
        <v>10040</v>
      </c>
      <c r="HK47" s="366">
        <v>1.95</v>
      </c>
      <c r="HL47" s="366">
        <v>23992</v>
      </c>
      <c r="HM47" s="366">
        <v>96.4</v>
      </c>
      <c r="HN47" s="366">
        <v>5248</v>
      </c>
      <c r="HO47" s="366">
        <v>90.9</v>
      </c>
      <c r="HP47" s="366">
        <v>12928</v>
      </c>
      <c r="HQ47" s="427">
        <v>48.7</v>
      </c>
      <c r="HR47" s="366">
        <v>12.6</v>
      </c>
      <c r="HS47" s="366"/>
      <c r="HT47" s="366"/>
      <c r="HU47" s="366"/>
      <c r="HV47" s="366"/>
      <c r="HW47" s="366"/>
      <c r="HX47" s="366"/>
      <c r="HY47" s="366"/>
      <c r="HZ47" s="366"/>
      <c r="IA47" s="366"/>
      <c r="IB47" s="366"/>
      <c r="IC47" s="366"/>
      <c r="ID47" s="366"/>
      <c r="IE47" s="366">
        <v>22.7</v>
      </c>
      <c r="IF47" s="162">
        <f t="shared" si="37"/>
        <v>6</v>
      </c>
      <c r="IG47" s="172"/>
      <c r="IH47" s="172"/>
      <c r="II47" s="172"/>
      <c r="IJ47" s="172"/>
      <c r="IK47" s="172"/>
      <c r="IL47" s="172"/>
      <c r="IM47" s="172"/>
    </row>
    <row r="48" spans="1:247" ht="14.45" customHeight="1">
      <c r="A48" s="503">
        <v>121</v>
      </c>
      <c r="B48" s="503">
        <f>COUNTIFS($D$4:D48,D48,$F$4:F48,F48)</f>
        <v>1</v>
      </c>
      <c r="C48" s="835">
        <v>6395</v>
      </c>
      <c r="D48" s="823" t="s">
        <v>533</v>
      </c>
      <c r="E48" s="195" t="s">
        <v>534</v>
      </c>
      <c r="F48" s="87">
        <v>455113750</v>
      </c>
      <c r="G48" s="195">
        <v>72</v>
      </c>
      <c r="H48" s="367" t="s">
        <v>535</v>
      </c>
      <c r="I48" s="446" t="s">
        <v>399</v>
      </c>
      <c r="J48" s="369" t="s">
        <v>427</v>
      </c>
      <c r="K48" s="370" t="s">
        <v>385</v>
      </c>
      <c r="L48" s="195">
        <v>8</v>
      </c>
      <c r="M48" s="195">
        <v>6</v>
      </c>
      <c r="N48" s="195"/>
      <c r="O48" s="195"/>
      <c r="P48" s="371" t="s">
        <v>525</v>
      </c>
      <c r="Q48" s="371"/>
      <c r="R48" s="371"/>
      <c r="S48" s="468" t="s">
        <v>536</v>
      </c>
      <c r="T48" s="468" t="s">
        <v>492</v>
      </c>
      <c r="U48" s="708" t="s">
        <v>429</v>
      </c>
      <c r="V48" s="468" t="s">
        <v>428</v>
      </c>
      <c r="W48" s="709" t="s">
        <v>430</v>
      </c>
      <c r="X48" s="468" t="s">
        <v>462</v>
      </c>
      <c r="Y48" s="468" t="s">
        <v>462</v>
      </c>
      <c r="Z48" s="531"/>
      <c r="AA48" s="195"/>
      <c r="AB48" s="796">
        <v>12457</v>
      </c>
      <c r="AC48" s="543"/>
      <c r="AD48" s="543"/>
      <c r="AE48" s="543"/>
      <c r="AF48" s="543"/>
      <c r="AG48" s="561" t="s">
        <v>531</v>
      </c>
      <c r="AH48" s="555"/>
      <c r="AI48" s="505">
        <v>95.8</v>
      </c>
      <c r="AJ48" s="505">
        <v>88.6</v>
      </c>
      <c r="AK48" s="567">
        <v>84.878799999999998</v>
      </c>
      <c r="AL48" s="505">
        <v>468000</v>
      </c>
      <c r="AM48" s="569">
        <v>292.5</v>
      </c>
      <c r="AN48" s="503">
        <v>5</v>
      </c>
      <c r="AO48" s="574">
        <v>10.7</v>
      </c>
      <c r="AP48" s="575">
        <v>3.99</v>
      </c>
      <c r="AQ48" s="577">
        <v>82.8</v>
      </c>
      <c r="AR48" s="1100">
        <f t="shared" si="30"/>
        <v>97.49</v>
      </c>
      <c r="AS48" s="1101">
        <f t="shared" si="31"/>
        <v>2.6817042606516286</v>
      </c>
      <c r="AT48" s="750">
        <f t="shared" si="32"/>
        <v>222.04511278195483</v>
      </c>
      <c r="AU48" s="1102">
        <f t="shared" si="33"/>
        <v>0.12328609286784192</v>
      </c>
      <c r="AV48" s="566">
        <v>9.6949999999999985</v>
      </c>
      <c r="AW48" s="579">
        <f t="shared" si="29"/>
        <v>90.607476635514018</v>
      </c>
      <c r="AX48" s="580">
        <v>0.47</v>
      </c>
      <c r="AY48" s="579">
        <f>AX48*100/AO48</f>
        <v>4.3925233644859816</v>
      </c>
      <c r="AZ48" s="503"/>
      <c r="BA48" s="585" t="s">
        <v>387</v>
      </c>
      <c r="BC48" s="592">
        <v>0.1</v>
      </c>
      <c r="BD48" s="592"/>
      <c r="BE48" s="503"/>
      <c r="BF48" s="503"/>
      <c r="BG48" s="503"/>
      <c r="BH48" s="503"/>
      <c r="BJ48" s="733">
        <v>64.099999999999994</v>
      </c>
      <c r="BK48" s="733">
        <v>34.9</v>
      </c>
      <c r="BL48" s="599">
        <v>1.8366762177650429</v>
      </c>
      <c r="BM48" s="787">
        <v>0.78</v>
      </c>
      <c r="BN48" s="614">
        <f t="shared" si="28"/>
        <v>7.2897196261682247</v>
      </c>
      <c r="BO48" s="587">
        <v>0.09</v>
      </c>
      <c r="BP48" s="503"/>
      <c r="BR48" s="606" t="s">
        <v>387</v>
      </c>
      <c r="BS48" s="614">
        <f t="shared" si="21"/>
        <v>87.600000000000009</v>
      </c>
      <c r="BT48" s="608">
        <v>86.9</v>
      </c>
      <c r="BU48" s="608" t="s">
        <v>387</v>
      </c>
      <c r="BV48" s="608">
        <f t="shared" si="35"/>
        <v>13.099999999999994</v>
      </c>
      <c r="BW48" s="614">
        <f t="shared" si="36"/>
        <v>3.9181800000000004</v>
      </c>
      <c r="BX48" s="608">
        <v>66.400000000000006</v>
      </c>
      <c r="BY48" s="566">
        <f>BX48*AP48/100</f>
        <v>2.6493600000000002</v>
      </c>
      <c r="BZ48" s="608">
        <v>21.2</v>
      </c>
      <c r="CA48" s="566">
        <f>BZ48*AP48/100</f>
        <v>0.84588000000000008</v>
      </c>
      <c r="CB48" s="608">
        <v>10.6</v>
      </c>
      <c r="CC48" s="566">
        <f>CB48*AP48/100</f>
        <v>0.42294000000000004</v>
      </c>
      <c r="CD48" s="608"/>
      <c r="CE48" s="601">
        <v>99.9</v>
      </c>
      <c r="CF48" s="1108"/>
      <c r="CG48" s="601">
        <v>98.6</v>
      </c>
      <c r="CH48" s="601"/>
      <c r="CI48" s="601">
        <v>80.400000000000006</v>
      </c>
      <c r="CJ48" s="601">
        <v>97.5</v>
      </c>
      <c r="CK48" s="503"/>
      <c r="CL48" s="579">
        <f t="shared" si="22"/>
        <v>3.1320754716981134</v>
      </c>
      <c r="CM48" s="503"/>
      <c r="CN48" s="503"/>
      <c r="CP48" s="510"/>
      <c r="CQ48" s="510"/>
      <c r="CR48" s="510"/>
      <c r="CS48" s="510"/>
      <c r="CT48" s="510"/>
      <c r="CU48" s="510"/>
      <c r="CV48" s="510"/>
      <c r="CX48" s="503"/>
      <c r="CY48" s="505" t="s">
        <v>397</v>
      </c>
      <c r="CZ48" s="623">
        <v>5</v>
      </c>
      <c r="DA48" s="625" t="s">
        <v>408</v>
      </c>
      <c r="DB48" s="505" t="s">
        <v>408</v>
      </c>
      <c r="DC48" s="531"/>
      <c r="DD48" s="531"/>
      <c r="DE48" s="882">
        <v>402.99901629999977</v>
      </c>
      <c r="DF48" s="882">
        <v>68.972432669999989</v>
      </c>
      <c r="DG48" s="882">
        <v>7.6109745532000002</v>
      </c>
      <c r="DH48" s="883">
        <v>0</v>
      </c>
      <c r="DI48" s="871" t="s">
        <v>393</v>
      </c>
      <c r="DJ48" s="1004" t="s">
        <v>531</v>
      </c>
      <c r="DK48" s="873">
        <v>2</v>
      </c>
      <c r="DL48" s="886" t="s">
        <v>1185</v>
      </c>
      <c r="DM48" s="886" t="s">
        <v>399</v>
      </c>
      <c r="DN48" s="886"/>
      <c r="DO48" s="886">
        <v>0</v>
      </c>
      <c r="DP48" s="889" t="s">
        <v>386</v>
      </c>
      <c r="DQ48" s="886" t="s">
        <v>386</v>
      </c>
      <c r="DR48" s="448">
        <v>70.900000000000006</v>
      </c>
      <c r="DS48" s="195" t="s">
        <v>386</v>
      </c>
      <c r="DT48" s="195">
        <v>12457</v>
      </c>
      <c r="DU48" s="195">
        <v>0.77600000000000002</v>
      </c>
      <c r="DV48" s="195">
        <v>0.224</v>
      </c>
      <c r="DW48" s="195">
        <v>43.8</v>
      </c>
      <c r="DX48" s="195" t="s">
        <v>404</v>
      </c>
      <c r="DY48" s="195" t="s">
        <v>386</v>
      </c>
      <c r="DZ48" s="195">
        <v>6.04</v>
      </c>
      <c r="EA48" s="195">
        <v>0</v>
      </c>
      <c r="EB48" s="503"/>
      <c r="EC48" s="886">
        <v>3</v>
      </c>
      <c r="ED48" s="886" t="s">
        <v>537</v>
      </c>
      <c r="EE48" s="886">
        <v>8</v>
      </c>
      <c r="EF48" s="886">
        <v>20</v>
      </c>
      <c r="EG48" s="886">
        <v>2</v>
      </c>
      <c r="EH48" s="886">
        <v>151</v>
      </c>
      <c r="EI48" s="886">
        <v>63</v>
      </c>
      <c r="EJ48" s="876">
        <f t="shared" si="34"/>
        <v>27.630367089162757</v>
      </c>
      <c r="EK48" s="886">
        <v>0</v>
      </c>
      <c r="EL48" s="889" t="s">
        <v>386</v>
      </c>
      <c r="EM48" s="890">
        <v>3</v>
      </c>
      <c r="EN48" s="886">
        <v>2</v>
      </c>
      <c r="EO48" s="886">
        <v>0</v>
      </c>
      <c r="EP48" s="886" t="s">
        <v>386</v>
      </c>
      <c r="EQ48" s="892">
        <v>6395</v>
      </c>
      <c r="ER48" s="195"/>
      <c r="ES48" s="195"/>
      <c r="ET48" s="195"/>
      <c r="EU48" s="195"/>
      <c r="EV48" s="721"/>
      <c r="EW48" s="1005"/>
      <c r="EX48" s="273"/>
      <c r="EY48" s="448"/>
      <c r="EZ48" s="195"/>
      <c r="FA48" s="195"/>
      <c r="FB48" s="195"/>
      <c r="FC48" s="367"/>
      <c r="FD48" s="504"/>
      <c r="FE48" s="504"/>
      <c r="FF48" s="1006"/>
      <c r="FG48" s="275"/>
      <c r="FH48" s="683"/>
      <c r="FI48" s="893">
        <v>12457</v>
      </c>
      <c r="FJ48" s="561" t="s">
        <v>531</v>
      </c>
      <c r="FK48" s="555"/>
      <c r="FL48" s="503"/>
      <c r="FM48" s="694"/>
      <c r="FN48" s="555"/>
      <c r="FO48" s="692"/>
      <c r="FP48" s="695">
        <f>DT48/1000</f>
        <v>12.457000000000001</v>
      </c>
      <c r="FQ48" s="555"/>
      <c r="FR48" s="1684" t="s">
        <v>1186</v>
      </c>
      <c r="FS48" s="1684" t="s">
        <v>386</v>
      </c>
      <c r="FT48" s="1684" t="s">
        <v>1179</v>
      </c>
      <c r="FU48" s="1309">
        <v>1</v>
      </c>
      <c r="FV48" s="1309">
        <v>6</v>
      </c>
      <c r="FW48" s="1124">
        <v>1</v>
      </c>
      <c r="FX48" s="1684" t="s">
        <v>1502</v>
      </c>
      <c r="FY48" s="1126">
        <v>1</v>
      </c>
      <c r="FZ48" s="1685" t="s">
        <v>1503</v>
      </c>
      <c r="GA48" s="1685" t="s">
        <v>1504</v>
      </c>
      <c r="GB48" s="1126">
        <v>1</v>
      </c>
      <c r="GC48" s="1685" t="s">
        <v>1505</v>
      </c>
      <c r="GD48" s="1685" t="s">
        <v>1506</v>
      </c>
      <c r="GE48" s="1684" t="s">
        <v>1507</v>
      </c>
      <c r="GF48" s="555"/>
      <c r="GG48" s="699"/>
      <c r="GH48" s="195"/>
      <c r="GI48" s="195">
        <v>23.6</v>
      </c>
      <c r="GJ48" s="195"/>
      <c r="GK48" s="565"/>
      <c r="GL48" s="565"/>
      <c r="GM48" s="565"/>
      <c r="GN48" s="565"/>
      <c r="GO48" s="565"/>
      <c r="GP48" s="565"/>
      <c r="GQ48" s="565"/>
      <c r="GR48" s="565"/>
      <c r="GS48" s="565"/>
      <c r="GT48" s="565"/>
      <c r="GU48" s="565"/>
      <c r="GV48" s="565"/>
      <c r="GW48" s="565"/>
      <c r="GX48" s="565"/>
      <c r="GY48" s="565"/>
      <c r="GZ48" s="565"/>
      <c r="HA48" s="565"/>
      <c r="HB48" s="565"/>
      <c r="HC48" s="565"/>
      <c r="HD48" s="565"/>
      <c r="HE48" s="565"/>
      <c r="HF48" s="565"/>
      <c r="HG48" s="565"/>
      <c r="HH48" s="565"/>
      <c r="HI48" s="565"/>
      <c r="HJ48" s="565"/>
      <c r="HK48" s="565"/>
      <c r="HL48" s="565"/>
      <c r="HM48" s="565"/>
      <c r="HN48" s="565"/>
      <c r="HO48" s="565"/>
      <c r="HP48" s="565"/>
      <c r="HQ48" s="565"/>
      <c r="HR48" s="565"/>
      <c r="HS48" s="565"/>
      <c r="HT48" s="565"/>
      <c r="HU48" s="565"/>
      <c r="HV48" s="565"/>
      <c r="HW48" s="565"/>
      <c r="HX48" s="565"/>
      <c r="HY48" s="565"/>
      <c r="HZ48" s="565"/>
      <c r="IA48" s="565"/>
      <c r="IB48" s="565"/>
      <c r="IC48" s="565"/>
      <c r="ID48" s="565"/>
      <c r="IE48" s="565"/>
      <c r="IF48" s="503">
        <f t="shared" si="37"/>
        <v>5</v>
      </c>
      <c r="IG48" s="555"/>
      <c r="IH48" s="555"/>
      <c r="II48" s="555"/>
      <c r="IJ48" s="555"/>
      <c r="IK48" s="555"/>
      <c r="IL48" s="555"/>
      <c r="IM48" s="555"/>
    </row>
    <row r="49" spans="1:247" ht="14.45" customHeight="1">
      <c r="A49" s="503">
        <v>139</v>
      </c>
      <c r="B49" s="503">
        <f>COUNTIFS($D$4:D49,D49,$F$4:F49,F49)</f>
        <v>1</v>
      </c>
      <c r="C49" s="806">
        <v>6584</v>
      </c>
      <c r="D49" s="812" t="s">
        <v>459</v>
      </c>
      <c r="E49" s="88" t="s">
        <v>460</v>
      </c>
      <c r="F49" s="91">
        <v>490422255</v>
      </c>
      <c r="G49" s="88">
        <v>68</v>
      </c>
      <c r="H49" s="161" t="s">
        <v>549</v>
      </c>
      <c r="I49" s="199" t="s">
        <v>402</v>
      </c>
      <c r="J49" s="200" t="s">
        <v>427</v>
      </c>
      <c r="K49" s="122" t="s">
        <v>385</v>
      </c>
      <c r="L49" s="88" t="s">
        <v>550</v>
      </c>
      <c r="M49" s="88">
        <v>2</v>
      </c>
      <c r="N49" s="88"/>
      <c r="O49" s="88"/>
      <c r="P49" s="201" t="s">
        <v>539</v>
      </c>
      <c r="Q49" s="201"/>
      <c r="R49" s="201"/>
      <c r="S49" s="222" t="s">
        <v>428</v>
      </c>
      <c r="T49" s="222" t="s">
        <v>462</v>
      </c>
      <c r="U49" s="230" t="s">
        <v>545</v>
      </c>
      <c r="V49" s="222" t="s">
        <v>462</v>
      </c>
      <c r="W49" s="223" t="s">
        <v>546</v>
      </c>
      <c r="X49" s="222" t="s">
        <v>462</v>
      </c>
      <c r="Y49" s="222" t="s">
        <v>547</v>
      </c>
      <c r="Z49" s="531"/>
      <c r="AA49" s="88"/>
      <c r="AB49" s="231">
        <v>691</v>
      </c>
      <c r="AC49" s="544"/>
      <c r="AD49" s="544"/>
      <c r="AE49" s="544"/>
      <c r="AF49" s="544"/>
      <c r="AG49" s="557" t="s">
        <v>415</v>
      </c>
      <c r="AH49" s="555"/>
      <c r="AI49" s="503"/>
      <c r="AJ49" s="503"/>
      <c r="AK49" s="568"/>
      <c r="AL49" s="503"/>
      <c r="AM49" s="503"/>
      <c r="AN49" s="503">
        <v>4</v>
      </c>
      <c r="AO49" s="574">
        <v>92</v>
      </c>
      <c r="AP49" s="575">
        <v>4.9000000000000004</v>
      </c>
      <c r="AQ49" s="577">
        <v>2.4</v>
      </c>
      <c r="AR49" s="1100">
        <f t="shared" si="30"/>
        <v>99.300000000000011</v>
      </c>
      <c r="AS49" s="1101">
        <f t="shared" si="31"/>
        <v>18.77551020408163</v>
      </c>
      <c r="AT49" s="750">
        <f t="shared" si="32"/>
        <v>45.061224489795912</v>
      </c>
      <c r="AU49" s="1102">
        <f t="shared" si="33"/>
        <v>12.602739726027396</v>
      </c>
      <c r="AV49" s="503"/>
      <c r="AW49" s="503"/>
      <c r="AX49" s="800"/>
      <c r="AY49" s="503"/>
      <c r="AZ49" s="503"/>
      <c r="BA49" s="585" t="s">
        <v>387</v>
      </c>
      <c r="BC49" s="592">
        <v>18.399999999999999</v>
      </c>
      <c r="BD49" s="592"/>
      <c r="BE49" s="503"/>
      <c r="BF49" s="503"/>
      <c r="BG49" s="503"/>
      <c r="BH49" s="503"/>
      <c r="BJ49" s="503"/>
      <c r="BK49" s="503"/>
      <c r="BL49" s="797"/>
      <c r="BM49" s="601"/>
      <c r="BN49" s="601"/>
      <c r="BO49" s="503"/>
      <c r="BP49" s="503"/>
      <c r="BR49" s="606" t="s">
        <v>387</v>
      </c>
      <c r="BS49" s="614">
        <f t="shared" ref="BS49:BS80" si="38">BX49+BZ49</f>
        <v>15.440000000000001</v>
      </c>
      <c r="BT49" s="608">
        <v>73.7</v>
      </c>
      <c r="BU49" s="608" t="s">
        <v>387</v>
      </c>
      <c r="BV49" s="608">
        <f t="shared" si="35"/>
        <v>26.299999999999997</v>
      </c>
      <c r="BW49" s="614">
        <f t="shared" si="36"/>
        <v>4.8578600000000005</v>
      </c>
      <c r="BX49" s="608">
        <v>7.04</v>
      </c>
      <c r="BY49" s="566">
        <f>BX49*AP49/100</f>
        <v>0.34496000000000004</v>
      </c>
      <c r="BZ49" s="608">
        <v>8.4</v>
      </c>
      <c r="CA49" s="566">
        <f>BZ49*AP49/100</f>
        <v>0.41160000000000002</v>
      </c>
      <c r="CB49" s="608">
        <v>83.7</v>
      </c>
      <c r="CC49" s="566">
        <f>CB49*AP49/100</f>
        <v>4.1013000000000002</v>
      </c>
      <c r="CD49" s="608"/>
      <c r="CE49" s="601">
        <v>97.4</v>
      </c>
      <c r="CF49" s="1108"/>
      <c r="CG49" s="601">
        <v>92.4</v>
      </c>
      <c r="CH49" s="601"/>
      <c r="CI49" s="601">
        <v>28.5</v>
      </c>
      <c r="CJ49" s="601">
        <v>39</v>
      </c>
      <c r="CK49" s="601"/>
      <c r="CL49" s="579">
        <f t="shared" ref="CL49:CL80" si="39">BX49/BZ49</f>
        <v>0.83809523809523812</v>
      </c>
      <c r="CM49" s="503"/>
      <c r="CN49" s="503"/>
      <c r="CP49" s="510"/>
      <c r="CQ49" s="510"/>
      <c r="CR49" s="510"/>
      <c r="CS49" s="510"/>
      <c r="CT49" s="510"/>
      <c r="CU49" s="510"/>
      <c r="CV49" s="510"/>
      <c r="CX49" s="503"/>
      <c r="CY49" s="505" t="s">
        <v>392</v>
      </c>
      <c r="CZ49" s="505">
        <v>2</v>
      </c>
      <c r="DA49" s="625" t="s">
        <v>401</v>
      </c>
      <c r="DB49" s="505" t="s">
        <v>401</v>
      </c>
      <c r="DC49" s="531"/>
      <c r="DD49" s="531"/>
      <c r="DE49" s="206"/>
      <c r="DF49" s="206"/>
      <c r="DG49" s="206"/>
      <c r="DH49" s="207"/>
      <c r="DI49" s="116" t="s">
        <v>390</v>
      </c>
      <c r="DJ49" s="1004" t="s">
        <v>531</v>
      </c>
      <c r="DK49" s="218">
        <v>2</v>
      </c>
      <c r="DL49" s="118" t="s">
        <v>1185</v>
      </c>
      <c r="DM49" s="118" t="s">
        <v>402</v>
      </c>
      <c r="DN49" s="118"/>
      <c r="DO49" s="118">
        <v>0</v>
      </c>
      <c r="DP49" s="148" t="s">
        <v>386</v>
      </c>
      <c r="DQ49" s="118" t="s">
        <v>386</v>
      </c>
      <c r="DR49" s="149" t="s">
        <v>386</v>
      </c>
      <c r="DS49" s="88" t="s">
        <v>386</v>
      </c>
      <c r="DT49" s="88">
        <v>691</v>
      </c>
      <c r="DU49" s="88">
        <v>7.4999999999999997E-2</v>
      </c>
      <c r="DV49" s="88">
        <v>0.92500000000000004</v>
      </c>
      <c r="DW49" s="88" t="s">
        <v>386</v>
      </c>
      <c r="DX49" s="88" t="s">
        <v>386</v>
      </c>
      <c r="DY49" s="88" t="s">
        <v>386</v>
      </c>
      <c r="DZ49" s="88" t="s">
        <v>386</v>
      </c>
      <c r="EA49" s="88">
        <v>0</v>
      </c>
      <c r="EB49" s="503"/>
      <c r="EC49" s="118">
        <v>2</v>
      </c>
      <c r="ED49" s="118">
        <v>2</v>
      </c>
      <c r="EE49" s="118" t="s">
        <v>550</v>
      </c>
      <c r="EF49" s="118">
        <v>15</v>
      </c>
      <c r="EG49" s="118">
        <v>2</v>
      </c>
      <c r="EH49" s="118">
        <v>180</v>
      </c>
      <c r="EI49" s="118">
        <v>88</v>
      </c>
      <c r="EJ49" s="144">
        <f t="shared" si="34"/>
        <v>27.160493827160494</v>
      </c>
      <c r="EK49" s="118">
        <v>0</v>
      </c>
      <c r="EL49" s="148" t="s">
        <v>386</v>
      </c>
      <c r="EM49" s="155">
        <v>2</v>
      </c>
      <c r="EN49" s="118">
        <v>1</v>
      </c>
      <c r="EO49" s="118">
        <v>0</v>
      </c>
      <c r="EP49" s="148">
        <v>42710</v>
      </c>
      <c r="EQ49" s="236">
        <v>6584</v>
      </c>
      <c r="ER49" s="88"/>
      <c r="ES49" s="88"/>
      <c r="ET49" s="88"/>
      <c r="EU49" s="88"/>
      <c r="EV49" s="252"/>
      <c r="EW49" s="253"/>
      <c r="EX49" s="254"/>
      <c r="EY49" s="149"/>
      <c r="EZ49" s="88"/>
      <c r="FA49" s="88"/>
      <c r="FB49" s="88"/>
      <c r="FC49" s="161"/>
      <c r="FD49" s="157"/>
      <c r="FE49" s="157"/>
      <c r="FF49" s="255"/>
      <c r="FG49" s="256"/>
      <c r="FH49" s="214"/>
      <c r="FI49" s="233">
        <v>691</v>
      </c>
      <c r="FJ49" s="554" t="s">
        <v>415</v>
      </c>
      <c r="FK49" s="555"/>
      <c r="FL49" s="503"/>
      <c r="FM49" s="694"/>
      <c r="FN49" s="555"/>
      <c r="FO49" s="692"/>
      <c r="FP49" s="695">
        <f>DT49/1000</f>
        <v>0.69099999999999995</v>
      </c>
      <c r="FQ49" s="555"/>
      <c r="FR49" s="1316" t="s">
        <v>1346</v>
      </c>
      <c r="FS49" s="1316" t="s">
        <v>386</v>
      </c>
      <c r="FT49" s="1316" t="s">
        <v>1508</v>
      </c>
      <c r="FU49" s="1312">
        <v>0</v>
      </c>
      <c r="FV49" s="1312">
        <v>0</v>
      </c>
      <c r="FW49" s="1125">
        <v>1</v>
      </c>
      <c r="FX49" s="1316" t="s">
        <v>1509</v>
      </c>
      <c r="FY49" s="1130">
        <v>0</v>
      </c>
      <c r="FZ49" s="1130">
        <v>0</v>
      </c>
      <c r="GA49" s="1130">
        <v>0</v>
      </c>
      <c r="GB49" s="1130">
        <v>0</v>
      </c>
      <c r="GC49" s="1687" t="s">
        <v>1179</v>
      </c>
      <c r="GD49" s="1687" t="s">
        <v>1510</v>
      </c>
      <c r="GE49" s="1316" t="s">
        <v>1507</v>
      </c>
      <c r="GF49" s="555"/>
      <c r="GG49" s="699"/>
      <c r="GK49" s="565"/>
      <c r="GL49" s="565"/>
      <c r="GM49" s="565"/>
      <c r="GN49" s="565"/>
      <c r="GO49" s="565"/>
      <c r="GP49" s="565"/>
      <c r="GQ49" s="565"/>
      <c r="GR49" s="565"/>
      <c r="GS49" s="565"/>
      <c r="GT49" s="565"/>
      <c r="GU49" s="565"/>
      <c r="GV49" s="565"/>
      <c r="GW49" s="565"/>
      <c r="GX49" s="565"/>
      <c r="GY49" s="565"/>
      <c r="GZ49" s="565"/>
      <c r="HA49" s="565"/>
      <c r="HB49" s="565"/>
      <c r="HC49" s="565"/>
      <c r="HD49" s="565"/>
      <c r="HE49" s="565"/>
      <c r="HF49" s="565"/>
      <c r="HG49" s="565"/>
      <c r="HH49" s="565"/>
      <c r="HI49" s="565"/>
      <c r="HJ49" s="565"/>
      <c r="HK49" s="565"/>
      <c r="HL49" s="565"/>
      <c r="HM49" s="565"/>
      <c r="HN49" s="565"/>
      <c r="HO49" s="565"/>
      <c r="HP49" s="565"/>
      <c r="HQ49" s="565"/>
      <c r="HR49" s="565"/>
      <c r="HS49" s="565"/>
      <c r="HT49" s="565"/>
      <c r="HU49" s="565"/>
      <c r="HV49" s="565"/>
      <c r="HW49" s="565"/>
      <c r="HX49" s="565"/>
      <c r="HY49" s="565"/>
      <c r="HZ49" s="565"/>
      <c r="IA49" s="565"/>
      <c r="IB49" s="565"/>
      <c r="IC49" s="565"/>
      <c r="ID49" s="565"/>
      <c r="IE49" s="565"/>
      <c r="IF49" s="503">
        <f t="shared" si="37"/>
        <v>3</v>
      </c>
      <c r="IG49" s="555"/>
      <c r="IH49" s="555"/>
      <c r="II49" s="555"/>
      <c r="IJ49" s="555"/>
      <c r="IK49" s="555"/>
      <c r="IL49" s="555"/>
      <c r="IM49" s="555"/>
    </row>
    <row r="50" spans="1:247" ht="14.45" customHeight="1">
      <c r="A50" s="503">
        <v>175</v>
      </c>
      <c r="B50" s="503">
        <f>COUNTIFS($D$4:D50,D50,$F$4:F50,F50)</f>
        <v>1</v>
      </c>
      <c r="C50" s="811">
        <v>8991</v>
      </c>
      <c r="D50" s="815" t="s">
        <v>759</v>
      </c>
      <c r="E50" s="153" t="s">
        <v>431</v>
      </c>
      <c r="F50" s="404">
        <v>5857130708</v>
      </c>
      <c r="G50" s="88">
        <v>60</v>
      </c>
      <c r="H50" s="212" t="s">
        <v>758</v>
      </c>
      <c r="I50" s="319" t="s">
        <v>760</v>
      </c>
      <c r="J50" s="129" t="s">
        <v>427</v>
      </c>
      <c r="K50" s="158" t="s">
        <v>385</v>
      </c>
      <c r="L50" s="127">
        <v>3</v>
      </c>
      <c r="M50" s="153">
        <v>8</v>
      </c>
      <c r="N50" s="153" t="s">
        <v>386</v>
      </c>
      <c r="O50" s="127"/>
      <c r="P50" s="153" t="s">
        <v>761</v>
      </c>
      <c r="Q50" s="127"/>
      <c r="R50" s="127"/>
      <c r="S50" s="311" t="s">
        <v>548</v>
      </c>
      <c r="T50" s="316" t="s">
        <v>656</v>
      </c>
      <c r="U50" s="311" t="s">
        <v>548</v>
      </c>
      <c r="V50" s="385" t="s">
        <v>673</v>
      </c>
      <c r="W50" s="519" t="s">
        <v>620</v>
      </c>
      <c r="X50" s="311" t="s">
        <v>548</v>
      </c>
      <c r="Y50" s="311" t="s">
        <v>548</v>
      </c>
      <c r="Z50" s="397" t="s">
        <v>548</v>
      </c>
      <c r="AA50" s="398" t="s">
        <v>548</v>
      </c>
      <c r="AB50" s="122"/>
      <c r="AC50" s="503"/>
      <c r="AD50" s="552"/>
      <c r="AE50" s="552" t="s">
        <v>548</v>
      </c>
      <c r="AF50" s="552" t="s">
        <v>548</v>
      </c>
      <c r="AG50" s="557" t="s">
        <v>433</v>
      </c>
      <c r="AH50" s="505" t="s">
        <v>754</v>
      </c>
      <c r="AI50" s="503"/>
      <c r="AJ50" s="503"/>
      <c r="AK50" s="567">
        <v>17</v>
      </c>
      <c r="AL50" s="503"/>
      <c r="AM50" s="503"/>
      <c r="AN50" s="503"/>
      <c r="AO50" s="574">
        <v>64.5</v>
      </c>
      <c r="AP50" s="575">
        <v>25</v>
      </c>
      <c r="AQ50" s="577">
        <v>9.02</v>
      </c>
      <c r="AR50" s="1100">
        <f t="shared" si="30"/>
        <v>98.52</v>
      </c>
      <c r="AS50" s="1101">
        <f t="shared" si="31"/>
        <v>2.58</v>
      </c>
      <c r="AT50" s="750">
        <f t="shared" si="32"/>
        <v>23.271599999999999</v>
      </c>
      <c r="AU50" s="1102">
        <f t="shared" si="33"/>
        <v>1.8959435626102294</v>
      </c>
      <c r="AV50" s="579">
        <v>59.469000000000008</v>
      </c>
      <c r="AW50" s="579">
        <f t="shared" ref="AW50:AW58" si="40">95-AY50</f>
        <v>92.2</v>
      </c>
      <c r="AX50" s="580">
        <v>1.806</v>
      </c>
      <c r="AY50" s="579">
        <v>2.8</v>
      </c>
      <c r="AZ50" s="505" t="s">
        <v>387</v>
      </c>
      <c r="BA50" s="585">
        <v>19.5</v>
      </c>
      <c r="BB50" s="204">
        <v>0.14000000000000001</v>
      </c>
      <c r="BC50" s="595"/>
      <c r="BD50" s="595"/>
      <c r="BE50" s="503"/>
      <c r="BF50" s="503"/>
      <c r="BG50" s="503"/>
      <c r="BH50" s="503"/>
      <c r="BJ50" s="503">
        <v>47</v>
      </c>
      <c r="BK50" s="503">
        <v>52</v>
      </c>
      <c r="BL50" s="599">
        <v>0.90384615384615385</v>
      </c>
      <c r="BM50" s="600">
        <v>0.2</v>
      </c>
      <c r="BN50" s="614">
        <f>BM50*100/AO50</f>
        <v>0.31007751937984496</v>
      </c>
      <c r="BO50" s="505" t="s">
        <v>387</v>
      </c>
      <c r="BP50" s="505">
        <v>4.5999999999999996</v>
      </c>
      <c r="BQ50" s="112">
        <v>8.8000000000000007</v>
      </c>
      <c r="BR50" s="607"/>
      <c r="BS50" s="614">
        <f t="shared" si="38"/>
        <v>27.9</v>
      </c>
      <c r="BT50" s="566">
        <v>85.4</v>
      </c>
      <c r="BU50" s="772">
        <v>45469</v>
      </c>
      <c r="BV50" s="566">
        <v>14.599999999999994</v>
      </c>
      <c r="BW50" s="614">
        <v>20.86</v>
      </c>
      <c r="BX50" s="566">
        <v>11.6</v>
      </c>
      <c r="BY50" s="566">
        <v>2.89</v>
      </c>
      <c r="BZ50" s="566">
        <v>16.3</v>
      </c>
      <c r="CA50" s="566">
        <v>4.07</v>
      </c>
      <c r="CB50" s="566">
        <v>55.7</v>
      </c>
      <c r="CC50" s="566">
        <v>13.9</v>
      </c>
      <c r="CD50" s="566">
        <v>1.17</v>
      </c>
      <c r="CE50" s="503"/>
      <c r="CF50" s="503"/>
      <c r="CG50" s="503"/>
      <c r="CH50" s="503"/>
      <c r="CI50" s="503"/>
      <c r="CJ50" s="503"/>
      <c r="CK50" s="503"/>
      <c r="CL50" s="579">
        <f t="shared" si="39"/>
        <v>0.71165644171779141</v>
      </c>
      <c r="CM50" s="503"/>
      <c r="CN50" s="503"/>
      <c r="CO50" s="328"/>
      <c r="CP50" s="618"/>
      <c r="CQ50" s="618"/>
      <c r="CR50" s="618"/>
      <c r="CS50" s="618"/>
      <c r="CT50" s="618"/>
      <c r="CU50" s="618"/>
      <c r="CV50" s="618"/>
      <c r="CX50" s="503"/>
      <c r="CY50" s="623"/>
      <c r="CZ50" s="623">
        <v>3</v>
      </c>
      <c r="DA50" s="625" t="s">
        <v>213</v>
      </c>
      <c r="DB50" s="783" t="s">
        <v>213</v>
      </c>
      <c r="DC50" s="531"/>
      <c r="DD50" s="531"/>
      <c r="DE50" s="88"/>
      <c r="DF50" s="88"/>
      <c r="DG50" s="88"/>
      <c r="DH50" s="252"/>
      <c r="DI50" s="141" t="s">
        <v>393</v>
      </c>
      <c r="DJ50" s="848" t="s">
        <v>433</v>
      </c>
      <c r="DK50" s="117">
        <v>2</v>
      </c>
      <c r="DL50" s="325" t="s">
        <v>1185</v>
      </c>
      <c r="DM50" s="117" t="s">
        <v>399</v>
      </c>
      <c r="DN50" s="117"/>
      <c r="DO50" s="117"/>
      <c r="DP50" s="117"/>
      <c r="DQ50" s="117"/>
      <c r="DR50" s="149">
        <v>1</v>
      </c>
      <c r="DS50" s="88" t="s">
        <v>386</v>
      </c>
      <c r="DT50" s="88">
        <v>115</v>
      </c>
      <c r="DU50" s="88">
        <v>5.2</v>
      </c>
      <c r="DV50" s="88">
        <v>94.8</v>
      </c>
      <c r="DW50" s="88" t="s">
        <v>386</v>
      </c>
      <c r="DX50" s="88" t="s">
        <v>386</v>
      </c>
      <c r="DY50" s="88" t="s">
        <v>386</v>
      </c>
      <c r="DZ50" s="88" t="s">
        <v>386</v>
      </c>
      <c r="EA50" s="88">
        <v>0</v>
      </c>
      <c r="EB50" s="503"/>
      <c r="EC50" s="117"/>
      <c r="ED50" s="117"/>
      <c r="EE50" s="117"/>
      <c r="EF50" s="117">
        <v>20</v>
      </c>
      <c r="EG50" s="117">
        <v>2</v>
      </c>
      <c r="EH50" s="325" t="s">
        <v>386</v>
      </c>
      <c r="EI50" s="325" t="s">
        <v>386</v>
      </c>
      <c r="EJ50" s="325" t="s">
        <v>386</v>
      </c>
      <c r="EK50" s="117">
        <v>2</v>
      </c>
      <c r="EL50" s="117"/>
      <c r="EM50" s="117">
        <v>2</v>
      </c>
      <c r="EN50" s="117">
        <v>2</v>
      </c>
      <c r="EO50" s="325">
        <v>0</v>
      </c>
      <c r="EP50" s="143"/>
      <c r="EQ50" s="400">
        <v>8991</v>
      </c>
      <c r="ER50" s="399">
        <v>60</v>
      </c>
      <c r="ES50" s="329">
        <v>14625</v>
      </c>
      <c r="ET50" s="329">
        <v>2</v>
      </c>
      <c r="EU50" s="304">
        <v>487.5</v>
      </c>
      <c r="EV50" s="378">
        <v>2289</v>
      </c>
      <c r="EW50" s="650">
        <v>76.3</v>
      </c>
      <c r="EX50" s="657">
        <v>228.89999999999998</v>
      </c>
      <c r="EY50" s="660">
        <v>29</v>
      </c>
      <c r="EZ50" s="662">
        <v>3859</v>
      </c>
      <c r="FA50" s="662">
        <v>100</v>
      </c>
      <c r="FB50" s="122"/>
      <c r="FC50" s="664">
        <v>133.06896551724137</v>
      </c>
      <c r="FD50" s="666">
        <v>13.306896551724137</v>
      </c>
      <c r="FE50" s="668">
        <v>17.201606633842967</v>
      </c>
      <c r="FF50" s="242"/>
      <c r="FG50" s="243"/>
      <c r="FH50" s="228"/>
      <c r="FI50" s="215"/>
      <c r="FJ50" s="554"/>
      <c r="FK50" s="555"/>
      <c r="FL50" s="692">
        <v>15.651282051282051</v>
      </c>
      <c r="FM50" s="693">
        <f>EW50/1000</f>
        <v>7.6299999999999993E-2</v>
      </c>
      <c r="FN50" s="555"/>
      <c r="FO50" s="692">
        <v>15.651282051282051</v>
      </c>
      <c r="FP50" s="693">
        <v>7.6299999999999993E-2</v>
      </c>
      <c r="FQ50" s="696">
        <f>DT50/EW50</f>
        <v>1.507208387942333</v>
      </c>
      <c r="FR50" s="1680" t="s">
        <v>386</v>
      </c>
      <c r="FS50" s="1680" t="s">
        <v>1186</v>
      </c>
      <c r="FT50" s="1680" t="s">
        <v>1179</v>
      </c>
      <c r="FU50" s="1119">
        <v>0</v>
      </c>
      <c r="FV50" s="325" t="s">
        <v>386</v>
      </c>
      <c r="FW50" s="1119">
        <v>0</v>
      </c>
      <c r="FX50" s="1127" t="s">
        <v>1511</v>
      </c>
      <c r="FY50" s="1120">
        <v>0</v>
      </c>
      <c r="FZ50" s="1120">
        <v>0</v>
      </c>
      <c r="GA50" s="1120">
        <v>0</v>
      </c>
      <c r="GB50" s="1120">
        <v>1</v>
      </c>
      <c r="GC50" s="1127" t="s">
        <v>1463</v>
      </c>
      <c r="GD50" s="1120" t="s">
        <v>1512</v>
      </c>
      <c r="GE50" s="1120" t="s">
        <v>1507</v>
      </c>
      <c r="GF50" s="760">
        <v>8991</v>
      </c>
      <c r="GG50" s="761" t="s">
        <v>750</v>
      </c>
      <c r="GH50" s="119">
        <v>6.8299408299999947E-2</v>
      </c>
      <c r="GI50" s="379">
        <v>0.69581036714489619</v>
      </c>
      <c r="GJ50" s="119">
        <v>0.32403555299999925</v>
      </c>
      <c r="GK50" s="549">
        <v>19.8</v>
      </c>
      <c r="GL50" s="549">
        <v>0.3</v>
      </c>
      <c r="GM50" s="549">
        <v>2510000</v>
      </c>
      <c r="GN50" s="614">
        <v>7.72</v>
      </c>
      <c r="GO50" s="614">
        <v>53.9</v>
      </c>
      <c r="GP50" s="549">
        <v>1820000</v>
      </c>
      <c r="GQ50" s="646">
        <v>228.89999999999998</v>
      </c>
      <c r="GR50" s="763">
        <f>GN50*GQ50/100</f>
        <v>17.671079999999996</v>
      </c>
      <c r="GS50" s="549">
        <v>4.7699999999999996</v>
      </c>
      <c r="GT50" s="549">
        <v>1230000</v>
      </c>
      <c r="GU50" s="764">
        <f>GO50-GS50</f>
        <v>49.129999999999995</v>
      </c>
      <c r="GV50" s="549">
        <f>GP50-GT50</f>
        <v>590000</v>
      </c>
      <c r="GW50" s="763">
        <f>GR50*GO50/100</f>
        <v>9.5247121199999984</v>
      </c>
      <c r="GX50" s="763">
        <f>GS50*GR50/100</f>
        <v>0.84291051599999978</v>
      </c>
      <c r="GY50" s="763">
        <f>GW50-GX50</f>
        <v>8.6818016039999986</v>
      </c>
      <c r="GZ50" s="704">
        <v>10</v>
      </c>
      <c r="HA50" s="763">
        <f>GW50/GZ50</f>
        <v>0.95247121199999984</v>
      </c>
      <c r="HB50" s="763">
        <f>GX50/GZ50</f>
        <v>8.4291051599999972E-2</v>
      </c>
      <c r="HC50" s="763">
        <f>GR50/GZ50</f>
        <v>1.7671079999999997</v>
      </c>
      <c r="HD50" s="614"/>
      <c r="HE50" s="614"/>
      <c r="HF50" s="549"/>
      <c r="HG50" s="549"/>
      <c r="HH50" s="549"/>
      <c r="HI50" s="549"/>
      <c r="HJ50" s="549"/>
      <c r="HK50" s="549"/>
      <c r="HL50" s="549"/>
      <c r="HM50" s="549"/>
      <c r="HN50" s="549"/>
      <c r="HO50" s="549"/>
      <c r="HP50" s="549"/>
      <c r="HQ50" s="614"/>
      <c r="HR50" s="549"/>
      <c r="HS50" s="549"/>
      <c r="HT50" s="549"/>
      <c r="HU50" s="549"/>
      <c r="HV50" s="549"/>
      <c r="HW50" s="549"/>
      <c r="HX50" s="549"/>
      <c r="HY50" s="549"/>
      <c r="HZ50" s="549"/>
      <c r="IA50" s="549"/>
      <c r="IB50" s="549"/>
      <c r="IC50" s="549"/>
      <c r="ID50" s="549"/>
      <c r="IE50" s="549"/>
      <c r="IF50" s="503">
        <f t="shared" si="37"/>
        <v>6</v>
      </c>
      <c r="IG50" s="555"/>
      <c r="IH50" s="555"/>
      <c r="II50" s="555"/>
      <c r="IJ50" s="555"/>
      <c r="IK50" s="555"/>
      <c r="IL50" s="555"/>
      <c r="IM50" s="555"/>
    </row>
    <row r="51" spans="1:247" ht="14.45" customHeight="1">
      <c r="A51" s="503">
        <v>13</v>
      </c>
      <c r="B51" s="503">
        <f>COUNTIFS($D$4:D51,D51,$F$4:F51,F51)</f>
        <v>1</v>
      </c>
      <c r="C51" s="805">
        <v>7822</v>
      </c>
      <c r="D51" s="812" t="s">
        <v>659</v>
      </c>
      <c r="E51" s="91" t="s">
        <v>403</v>
      </c>
      <c r="F51" s="91">
        <v>6601070685</v>
      </c>
      <c r="G51" s="88">
        <v>52</v>
      </c>
      <c r="H51" s="161" t="s">
        <v>658</v>
      </c>
      <c r="I51" s="318" t="s">
        <v>660</v>
      </c>
      <c r="J51" s="129" t="s">
        <v>427</v>
      </c>
      <c r="K51" s="158" t="s">
        <v>385</v>
      </c>
      <c r="L51" s="503">
        <v>6</v>
      </c>
      <c r="M51" s="505" t="s">
        <v>601</v>
      </c>
      <c r="N51" s="505" t="s">
        <v>645</v>
      </c>
      <c r="O51" s="505" t="s">
        <v>462</v>
      </c>
      <c r="P51" s="201" t="s">
        <v>655</v>
      </c>
      <c r="Q51" s="510"/>
      <c r="R51" s="510"/>
      <c r="S51" s="288" t="s">
        <v>618</v>
      </c>
      <c r="T51" s="297" t="s">
        <v>621</v>
      </c>
      <c r="U51" s="312" t="s">
        <v>548</v>
      </c>
      <c r="V51" s="288" t="s">
        <v>619</v>
      </c>
      <c r="W51" s="290" t="s">
        <v>620</v>
      </c>
      <c r="X51" s="288" t="s">
        <v>548</v>
      </c>
      <c r="Y51" s="288" t="s">
        <v>548</v>
      </c>
      <c r="Z51" s="532"/>
      <c r="AA51" s="298"/>
      <c r="AB51" s="154"/>
      <c r="AC51" s="542"/>
      <c r="AD51" s="542"/>
      <c r="AE51" s="542"/>
      <c r="AF51" s="542"/>
      <c r="AG51" s="557" t="s">
        <v>433</v>
      </c>
      <c r="AH51" s="555"/>
      <c r="AI51" s="503"/>
      <c r="AJ51" s="503"/>
      <c r="AK51" s="567"/>
      <c r="AL51" s="503"/>
      <c r="AM51" s="569"/>
      <c r="AN51" s="503"/>
      <c r="AO51" s="574">
        <v>1.9</v>
      </c>
      <c r="AP51" s="575">
        <v>5.69</v>
      </c>
      <c r="AQ51" s="577">
        <v>85.9</v>
      </c>
      <c r="AR51" s="1100">
        <f t="shared" si="30"/>
        <v>93.490000000000009</v>
      </c>
      <c r="AS51" s="1101">
        <f t="shared" si="31"/>
        <v>0.33391915641476272</v>
      </c>
      <c r="AT51" s="750">
        <f t="shared" si="32"/>
        <v>28.68365553602812</v>
      </c>
      <c r="AU51" s="1102">
        <f t="shared" si="33"/>
        <v>2.0744622775412162E-2</v>
      </c>
      <c r="AV51" s="579">
        <v>1.7084799999999998</v>
      </c>
      <c r="AW51" s="579">
        <f t="shared" si="40"/>
        <v>89.92</v>
      </c>
      <c r="AX51" s="580">
        <v>9.6519999999999995E-2</v>
      </c>
      <c r="AY51" s="566">
        <v>5.08</v>
      </c>
      <c r="AZ51" s="505" t="s">
        <v>387</v>
      </c>
      <c r="BA51" s="583">
        <v>0.87</v>
      </c>
      <c r="BB51" s="107">
        <v>8.1499999999999993E-3</v>
      </c>
      <c r="BC51" s="592">
        <v>0.37180000000000002</v>
      </c>
      <c r="BD51" s="592"/>
      <c r="BE51" s="505"/>
      <c r="BF51" s="505"/>
      <c r="BG51" s="505"/>
      <c r="BH51" s="505"/>
      <c r="BJ51" s="505">
        <v>76.7</v>
      </c>
      <c r="BK51" s="505">
        <v>23.3</v>
      </c>
      <c r="BL51" s="598">
        <v>3.2918454935622319</v>
      </c>
      <c r="BM51" s="600">
        <v>3.2000000000000002E-3</v>
      </c>
      <c r="BN51" s="614">
        <f>BM51*100/AO51</f>
        <v>0.16842105263157897</v>
      </c>
      <c r="BO51" s="505" t="s">
        <v>387</v>
      </c>
      <c r="BP51" s="566">
        <v>7.39</v>
      </c>
      <c r="BQ51" s="344">
        <v>11.8</v>
      </c>
      <c r="BR51" s="606"/>
      <c r="BS51" s="614">
        <f t="shared" si="38"/>
        <v>63.7</v>
      </c>
      <c r="BT51" s="587">
        <v>95.7</v>
      </c>
      <c r="BU51" s="609">
        <v>23462</v>
      </c>
      <c r="BV51" s="587">
        <f>100-BT51</f>
        <v>4.2999999999999972</v>
      </c>
      <c r="BW51" s="614">
        <f>BY51+CA51+CC51</f>
        <v>5.2575600000000007</v>
      </c>
      <c r="BX51" s="587">
        <v>17.5</v>
      </c>
      <c r="BY51" s="566">
        <f>BX51*AP51/100</f>
        <v>0.99575000000000002</v>
      </c>
      <c r="BZ51" s="587">
        <v>46.2</v>
      </c>
      <c r="CA51" s="566">
        <f>BZ51*AP51/100</f>
        <v>2.6287800000000003</v>
      </c>
      <c r="CB51" s="587">
        <v>28.7</v>
      </c>
      <c r="CC51" s="566">
        <f>CB51*AP51/100</f>
        <v>1.63303</v>
      </c>
      <c r="CD51" s="587"/>
      <c r="CE51" s="503"/>
      <c r="CF51" s="503"/>
      <c r="CG51" s="503"/>
      <c r="CH51" s="503"/>
      <c r="CI51" s="503"/>
      <c r="CJ51" s="503"/>
      <c r="CK51" s="503"/>
      <c r="CL51" s="579">
        <f t="shared" si="39"/>
        <v>0.37878787878787878</v>
      </c>
      <c r="CM51" s="503"/>
      <c r="CN51" s="503"/>
      <c r="CO51" s="328">
        <v>12.9</v>
      </c>
      <c r="CP51" s="618">
        <v>82.6</v>
      </c>
      <c r="CQ51" s="618">
        <v>10.6</v>
      </c>
      <c r="CR51" s="618">
        <v>8.68</v>
      </c>
      <c r="CS51" s="618">
        <v>1.1200000000000001</v>
      </c>
      <c r="CT51" s="618">
        <v>2.37</v>
      </c>
      <c r="CU51" s="618">
        <v>0.3</v>
      </c>
      <c r="CV51" s="618">
        <v>6.2E-2</v>
      </c>
      <c r="CX51" s="503"/>
      <c r="CY51" s="623"/>
      <c r="CZ51" s="623">
        <v>5</v>
      </c>
      <c r="DA51" s="625" t="s">
        <v>388</v>
      </c>
      <c r="DB51" s="505" t="s">
        <v>388</v>
      </c>
      <c r="DC51" s="531"/>
      <c r="DD51" s="531"/>
      <c r="DE51" s="88"/>
      <c r="DF51" s="88"/>
      <c r="DG51" s="88"/>
      <c r="DH51" s="252"/>
      <c r="DI51" s="141" t="s">
        <v>390</v>
      </c>
      <c r="DJ51" s="850" t="s">
        <v>433</v>
      </c>
      <c r="DK51" s="218">
        <v>2</v>
      </c>
      <c r="DL51" s="325" t="s">
        <v>1181</v>
      </c>
      <c r="DM51" s="325" t="s">
        <v>1198</v>
      </c>
      <c r="DN51" s="117"/>
      <c r="DO51" s="117"/>
      <c r="DP51" s="148"/>
      <c r="DQ51" s="117"/>
      <c r="DR51" s="149" t="s">
        <v>386</v>
      </c>
      <c r="DS51" s="88" t="s">
        <v>386</v>
      </c>
      <c r="DT51" s="88">
        <v>20178</v>
      </c>
      <c r="DU51" s="88">
        <v>84</v>
      </c>
      <c r="DV51" s="88">
        <v>16</v>
      </c>
      <c r="DW51" s="88" t="s">
        <v>386</v>
      </c>
      <c r="DX51" s="88" t="s">
        <v>386</v>
      </c>
      <c r="DY51" s="88" t="s">
        <v>386</v>
      </c>
      <c r="DZ51" s="88" t="s">
        <v>386</v>
      </c>
      <c r="EA51" s="88">
        <v>0</v>
      </c>
      <c r="EB51" s="503"/>
      <c r="EC51" s="117"/>
      <c r="ED51" s="117" t="s">
        <v>601</v>
      </c>
      <c r="EE51" s="117">
        <v>6</v>
      </c>
      <c r="EF51" s="325">
        <v>120</v>
      </c>
      <c r="EG51" s="117">
        <v>2</v>
      </c>
      <c r="EH51" s="325">
        <v>194</v>
      </c>
      <c r="EI51" s="325">
        <v>93.9</v>
      </c>
      <c r="EJ51" s="325">
        <f t="shared" si="34"/>
        <v>24.949516420448507</v>
      </c>
      <c r="EK51" s="117">
        <v>2</v>
      </c>
      <c r="EL51" s="148" t="s">
        <v>386</v>
      </c>
      <c r="EM51" s="117">
        <v>4</v>
      </c>
      <c r="EN51" s="117">
        <v>3</v>
      </c>
      <c r="EO51" s="117">
        <v>0</v>
      </c>
      <c r="EP51" s="117"/>
      <c r="EQ51" s="260">
        <v>7822</v>
      </c>
      <c r="ER51" s="329" t="s">
        <v>387</v>
      </c>
      <c r="ES51" s="298" t="s">
        <v>387</v>
      </c>
      <c r="ET51" s="298" t="s">
        <v>387</v>
      </c>
      <c r="EU51" s="298" t="s">
        <v>387</v>
      </c>
      <c r="EV51" s="300" t="s">
        <v>387</v>
      </c>
      <c r="EW51" s="790">
        <v>26172</v>
      </c>
      <c r="EX51" s="657">
        <v>157032</v>
      </c>
      <c r="EY51" s="303"/>
      <c r="EZ51" s="298"/>
      <c r="FA51" s="298"/>
      <c r="FB51" s="298"/>
      <c r="FC51" s="345"/>
      <c r="FD51" s="307"/>
      <c r="FE51" s="307"/>
      <c r="FF51" s="754"/>
      <c r="FG51" s="335"/>
      <c r="FH51" s="685"/>
      <c r="FI51" s="689">
        <v>20178</v>
      </c>
      <c r="FJ51" s="729" t="s">
        <v>433</v>
      </c>
      <c r="FK51" s="555"/>
      <c r="FL51" s="692">
        <v>68.400000000000006</v>
      </c>
      <c r="FM51" s="693">
        <f>EW51/1000</f>
        <v>26.172000000000001</v>
      </c>
      <c r="FN51" s="555"/>
      <c r="FO51" s="692">
        <v>68.400000000000006</v>
      </c>
      <c r="FP51" s="693">
        <v>26.172000000000001</v>
      </c>
      <c r="FQ51" s="696">
        <f>DT51/EW51</f>
        <v>0.77097661623108671</v>
      </c>
      <c r="FR51" s="1680" t="s">
        <v>386</v>
      </c>
      <c r="FS51" s="1680" t="s">
        <v>1346</v>
      </c>
      <c r="FT51" s="1680" t="s">
        <v>1514</v>
      </c>
      <c r="FU51" s="1312">
        <v>0</v>
      </c>
      <c r="FV51" s="1312">
        <v>5</v>
      </c>
      <c r="FW51" s="1125">
        <v>1</v>
      </c>
      <c r="FX51" s="1316" t="s">
        <v>1513</v>
      </c>
      <c r="FY51" s="1130">
        <v>0</v>
      </c>
      <c r="FZ51" s="1130">
        <v>0</v>
      </c>
      <c r="GA51" s="1130">
        <v>0</v>
      </c>
      <c r="GB51" s="1130">
        <v>0</v>
      </c>
      <c r="GC51" s="1687" t="s">
        <v>1179</v>
      </c>
      <c r="GD51" s="1687" t="s">
        <v>1179</v>
      </c>
      <c r="GE51" s="1316" t="s">
        <v>1515</v>
      </c>
      <c r="GF51" s="555"/>
      <c r="GG51" s="699"/>
      <c r="GK51" s="565"/>
      <c r="GL51" s="565"/>
      <c r="GM51" s="565"/>
      <c r="GN51" s="565"/>
      <c r="GO51" s="565"/>
      <c r="GP51" s="565"/>
      <c r="GQ51" s="565"/>
      <c r="GR51" s="565"/>
      <c r="GS51" s="565"/>
      <c r="GT51" s="565"/>
      <c r="GU51" s="565"/>
      <c r="GV51" s="565"/>
      <c r="GW51" s="565"/>
      <c r="GX51" s="565"/>
      <c r="GY51" s="565"/>
      <c r="GZ51" s="565"/>
      <c r="HA51" s="565"/>
      <c r="HB51" s="565"/>
      <c r="HC51" s="565"/>
      <c r="HD51" s="565"/>
      <c r="HE51" s="565"/>
      <c r="HF51" s="565"/>
      <c r="HG51" s="565"/>
      <c r="HH51" s="565"/>
      <c r="HI51" s="565"/>
      <c r="HJ51" s="565"/>
      <c r="HK51" s="565"/>
      <c r="HL51" s="565"/>
      <c r="HM51" s="565"/>
      <c r="HN51" s="565"/>
      <c r="HO51" s="565"/>
      <c r="HP51" s="565"/>
      <c r="HQ51" s="565"/>
      <c r="HR51" s="565"/>
      <c r="HS51" s="565"/>
      <c r="HT51" s="565"/>
      <c r="HU51" s="565"/>
      <c r="HV51" s="565"/>
      <c r="HW51" s="565"/>
      <c r="HX51" s="565"/>
      <c r="HY51" s="565"/>
      <c r="HZ51" s="565"/>
      <c r="IA51" s="565"/>
      <c r="IB51" s="565"/>
      <c r="IC51" s="565"/>
      <c r="ID51" s="565"/>
      <c r="IE51" s="565"/>
      <c r="IF51" s="503">
        <f t="shared" si="37"/>
        <v>9</v>
      </c>
      <c r="IG51" s="555"/>
      <c r="IH51" s="555"/>
      <c r="II51" s="555"/>
      <c r="IJ51" s="555"/>
      <c r="IK51" s="555"/>
      <c r="IL51" s="555"/>
      <c r="IM51" s="555"/>
    </row>
    <row r="52" spans="1:247" ht="14.45" customHeight="1">
      <c r="A52" s="503">
        <v>6</v>
      </c>
      <c r="B52" s="503">
        <f>COUNTIFS($D$4:D52,D52,$F$4:F52,F52)</f>
        <v>1</v>
      </c>
      <c r="C52" s="805">
        <v>10045</v>
      </c>
      <c r="D52" s="812" t="s">
        <v>845</v>
      </c>
      <c r="E52" s="91" t="s">
        <v>846</v>
      </c>
      <c r="F52" s="91">
        <v>6102080677</v>
      </c>
      <c r="G52" s="88">
        <v>58</v>
      </c>
      <c r="H52" s="161" t="s">
        <v>847</v>
      </c>
      <c r="I52" s="199" t="s">
        <v>848</v>
      </c>
      <c r="J52" s="129" t="s">
        <v>427</v>
      </c>
      <c r="K52" s="127" t="s">
        <v>385</v>
      </c>
      <c r="L52" s="88">
        <v>6</v>
      </c>
      <c r="M52" s="91">
        <v>6</v>
      </c>
      <c r="N52" s="91" t="s">
        <v>386</v>
      </c>
      <c r="O52" s="88"/>
      <c r="P52" s="88" t="s">
        <v>839</v>
      </c>
      <c r="Q52" s="88"/>
      <c r="R52" s="88"/>
      <c r="S52" s="288" t="s">
        <v>682</v>
      </c>
      <c r="T52" s="288" t="s">
        <v>656</v>
      </c>
      <c r="U52" s="288" t="s">
        <v>548</v>
      </c>
      <c r="V52" s="382" t="s">
        <v>673</v>
      </c>
      <c r="W52" s="288" t="s">
        <v>620</v>
      </c>
      <c r="X52" s="288"/>
      <c r="Y52" s="288"/>
      <c r="Z52" s="536" t="s">
        <v>428</v>
      </c>
      <c r="AA52" s="88"/>
      <c r="AB52" s="122"/>
      <c r="AC52" s="552">
        <v>44010</v>
      </c>
      <c r="AD52" s="551">
        <v>1100</v>
      </c>
      <c r="AE52" s="554" t="s">
        <v>416</v>
      </c>
      <c r="AF52" s="555"/>
      <c r="AG52" s="557" t="s">
        <v>444</v>
      </c>
      <c r="AH52" s="552">
        <v>1000</v>
      </c>
      <c r="AI52" s="565"/>
      <c r="AJ52" s="503"/>
      <c r="AK52" s="503"/>
      <c r="AL52" s="503"/>
      <c r="AM52" s="570"/>
      <c r="AN52" s="571"/>
      <c r="AO52" s="574">
        <v>63.4</v>
      </c>
      <c r="AP52" s="575">
        <v>25</v>
      </c>
      <c r="AQ52" s="577">
        <v>8.18</v>
      </c>
      <c r="AR52" s="1100">
        <f t="shared" si="30"/>
        <v>96.580000000000013</v>
      </c>
      <c r="AS52" s="1101">
        <f t="shared" si="31"/>
        <v>2.536</v>
      </c>
      <c r="AT52" s="750">
        <f t="shared" si="32"/>
        <v>20.744479999999999</v>
      </c>
      <c r="AU52" s="1102">
        <f t="shared" si="33"/>
        <v>1.9107896323086195</v>
      </c>
      <c r="AV52" s="578">
        <v>59.659399999999998</v>
      </c>
      <c r="AW52" s="579">
        <f t="shared" si="40"/>
        <v>94.1</v>
      </c>
      <c r="AX52" s="580">
        <v>0.5706</v>
      </c>
      <c r="AY52" s="581">
        <v>0.9</v>
      </c>
      <c r="AZ52" s="582" t="s">
        <v>387</v>
      </c>
      <c r="BA52" s="584">
        <v>22</v>
      </c>
      <c r="BB52" s="586">
        <v>0.09</v>
      </c>
      <c r="BC52" s="593"/>
      <c r="BD52" s="593"/>
      <c r="BE52" s="593"/>
      <c r="BF52" s="593"/>
      <c r="BG52" s="593"/>
      <c r="BH52" s="503"/>
      <c r="BI52" s="458">
        <v>0.53</v>
      </c>
      <c r="BJ52" s="503">
        <v>33.9</v>
      </c>
      <c r="BK52" s="566">
        <v>66.599999999999994</v>
      </c>
      <c r="BL52" s="598">
        <f>BJ52/BK52</f>
        <v>0.50900900900900903</v>
      </c>
      <c r="BM52" s="600">
        <v>0.5</v>
      </c>
      <c r="BN52" s="614">
        <f>BM52*100/AO52</f>
        <v>0.78864353312302837</v>
      </c>
      <c r="BO52" s="584" t="s">
        <v>387</v>
      </c>
      <c r="BP52" s="503">
        <v>10.199999999999999</v>
      </c>
      <c r="BQ52" s="602">
        <v>16.399999999999999</v>
      </c>
      <c r="BR52" s="549"/>
      <c r="BS52" s="614">
        <f t="shared" si="38"/>
        <v>52.3</v>
      </c>
      <c r="BT52" s="505">
        <v>94.8</v>
      </c>
      <c r="BU52" s="610">
        <v>53160</v>
      </c>
      <c r="BV52" s="614">
        <f>100-BT52</f>
        <v>5.2000000000000028</v>
      </c>
      <c r="BW52" s="614">
        <f>BY52+CA52+CC52</f>
        <v>23.25601233299075</v>
      </c>
      <c r="BX52" s="566">
        <v>33.299999999999997</v>
      </c>
      <c r="BY52" s="566">
        <f>BX52*AP52/(CB52+BZ52+BX52+BV52)</f>
        <v>8.5560123329907487</v>
      </c>
      <c r="BZ52" s="566">
        <v>19</v>
      </c>
      <c r="CA52" s="566">
        <f>BZ52*AP52/100</f>
        <v>4.75</v>
      </c>
      <c r="CB52" s="566">
        <v>39.799999999999997</v>
      </c>
      <c r="CC52" s="566">
        <f>CB52*AP52/100</f>
        <v>9.9499999999999993</v>
      </c>
      <c r="CD52" s="590">
        <v>3.11</v>
      </c>
      <c r="CE52" s="503"/>
      <c r="CF52" s="503"/>
      <c r="CG52" s="503"/>
      <c r="CH52" s="503"/>
      <c r="CI52" s="503"/>
      <c r="CJ52" s="610">
        <v>78.3</v>
      </c>
      <c r="CK52" s="610">
        <v>72076</v>
      </c>
      <c r="CL52" s="579">
        <f t="shared" si="39"/>
        <v>1.7526315789473683</v>
      </c>
      <c r="CM52" s="510"/>
      <c r="CN52" s="510"/>
      <c r="CP52" s="510"/>
      <c r="CQ52" s="510"/>
      <c r="CR52" s="510"/>
      <c r="CS52" s="510"/>
      <c r="CT52" s="510"/>
      <c r="CU52" s="503"/>
      <c r="CV52" s="503"/>
      <c r="CW52" s="621"/>
      <c r="CX52" s="623"/>
      <c r="CY52" s="579"/>
      <c r="CZ52" s="623">
        <v>3</v>
      </c>
      <c r="DA52" s="625" t="s">
        <v>398</v>
      </c>
      <c r="DB52" s="505" t="s">
        <v>401</v>
      </c>
      <c r="DC52" s="503"/>
      <c r="DD52" s="626" t="s">
        <v>835</v>
      </c>
      <c r="DE52" s="88"/>
      <c r="DF52" s="88"/>
      <c r="DG52" s="161"/>
      <c r="DH52" s="252"/>
      <c r="DI52" s="88" t="s">
        <v>390</v>
      </c>
      <c r="DJ52" s="855" t="s">
        <v>444</v>
      </c>
      <c r="DK52" s="117">
        <v>2</v>
      </c>
      <c r="DL52" s="325" t="s">
        <v>1185</v>
      </c>
      <c r="DM52" s="117" t="s">
        <v>848</v>
      </c>
      <c r="DN52" s="117"/>
      <c r="DO52" s="117"/>
      <c r="DP52" s="117"/>
      <c r="DQ52" s="117"/>
      <c r="DR52" s="149" t="s">
        <v>386</v>
      </c>
      <c r="DS52" s="88" t="s">
        <v>386</v>
      </c>
      <c r="DT52" s="88">
        <v>1285</v>
      </c>
      <c r="DU52" s="88">
        <v>6.3</v>
      </c>
      <c r="DV52" s="88">
        <v>93.7</v>
      </c>
      <c r="DW52" s="88" t="s">
        <v>386</v>
      </c>
      <c r="DX52" s="88" t="s">
        <v>386</v>
      </c>
      <c r="DY52" s="88" t="s">
        <v>386</v>
      </c>
      <c r="DZ52" s="88" t="s">
        <v>386</v>
      </c>
      <c r="EA52" s="88">
        <v>0</v>
      </c>
      <c r="EB52" s="503"/>
      <c r="EC52" s="117" t="s">
        <v>748</v>
      </c>
      <c r="ED52" s="117"/>
      <c r="EE52" s="117"/>
      <c r="EF52" s="117">
        <v>15</v>
      </c>
      <c r="EG52" s="117">
        <v>2</v>
      </c>
      <c r="EH52" s="325" t="s">
        <v>386</v>
      </c>
      <c r="EI52" s="325" t="s">
        <v>386</v>
      </c>
      <c r="EJ52" s="325" t="s">
        <v>386</v>
      </c>
      <c r="EK52" s="117">
        <v>1</v>
      </c>
      <c r="EL52" s="117"/>
      <c r="EM52" s="117">
        <v>2</v>
      </c>
      <c r="EN52" s="117">
        <v>1</v>
      </c>
      <c r="EO52" s="325">
        <v>0</v>
      </c>
      <c r="EP52" s="117"/>
      <c r="EQ52" s="409">
        <v>10045</v>
      </c>
      <c r="ER52" s="399">
        <v>58</v>
      </c>
      <c r="ES52" s="329">
        <v>172534</v>
      </c>
      <c r="ET52" s="329">
        <v>2</v>
      </c>
      <c r="EU52" s="304">
        <f>ES52/ER52*ET52</f>
        <v>5949.4482758620688</v>
      </c>
      <c r="EV52" s="378">
        <v>16324</v>
      </c>
      <c r="EW52" s="650">
        <f>EV52/ER52*ET52</f>
        <v>562.89655172413791</v>
      </c>
      <c r="EX52" s="657">
        <f>L52*EW52</f>
        <v>3377.3793103448274</v>
      </c>
      <c r="EY52" s="660">
        <v>37</v>
      </c>
      <c r="EZ52" s="662">
        <v>42296</v>
      </c>
      <c r="FA52" s="662">
        <v>1000</v>
      </c>
      <c r="FB52" s="240"/>
      <c r="FC52" s="664">
        <f>EZ52/EY52</f>
        <v>1143.1351351351352</v>
      </c>
      <c r="FD52" s="666">
        <f>FA52*FC52/1000</f>
        <v>1143.1351351351352</v>
      </c>
      <c r="FE52" s="668">
        <f>EX52/FD52</f>
        <v>2.954488237250771</v>
      </c>
      <c r="FF52" s="242"/>
      <c r="FG52" s="678"/>
      <c r="FH52" s="684"/>
      <c r="FI52" s="123"/>
      <c r="FJ52" s="503"/>
      <c r="FK52" s="555"/>
      <c r="FL52" s="692">
        <f>EV52*100/ES52</f>
        <v>9.4613235652103356</v>
      </c>
      <c r="FM52" s="693">
        <f>EW52/1000</f>
        <v>0.56289655172413788</v>
      </c>
      <c r="FN52" s="555"/>
      <c r="FO52" s="692">
        <v>9.4613235652103356</v>
      </c>
      <c r="FP52" s="693">
        <v>0.56289655172413788</v>
      </c>
      <c r="FQ52" s="696">
        <f>DT52/EW52</f>
        <v>2.2828350894388629</v>
      </c>
      <c r="FR52" s="1680" t="s">
        <v>1182</v>
      </c>
      <c r="FS52" s="1680" t="s">
        <v>386</v>
      </c>
      <c r="FT52" s="1680" t="s">
        <v>1516</v>
      </c>
      <c r="FU52" s="1119">
        <v>0</v>
      </c>
      <c r="FV52" s="325">
        <v>0</v>
      </c>
      <c r="FW52" s="1119">
        <v>0</v>
      </c>
      <c r="FX52" s="1127" t="s">
        <v>1517</v>
      </c>
      <c r="FY52" s="1120">
        <v>0</v>
      </c>
      <c r="FZ52" s="1120">
        <v>0</v>
      </c>
      <c r="GA52" s="1120">
        <v>0</v>
      </c>
      <c r="GB52" s="1120">
        <v>1</v>
      </c>
      <c r="GC52" s="1127" t="s">
        <v>1518</v>
      </c>
      <c r="GD52" s="1120" t="s">
        <v>762</v>
      </c>
      <c r="GE52" s="1120" t="s">
        <v>1519</v>
      </c>
      <c r="GF52" s="760">
        <v>10045</v>
      </c>
      <c r="GG52" s="761" t="s">
        <v>840</v>
      </c>
      <c r="GH52" s="119">
        <v>1.1170129967999998</v>
      </c>
      <c r="GI52" s="379">
        <v>2.4260852460116382</v>
      </c>
      <c r="GJ52" s="119">
        <v>0.34675682500000082</v>
      </c>
      <c r="GK52" s="549">
        <v>24.3</v>
      </c>
      <c r="GL52" s="549">
        <v>0.28999999999999998</v>
      </c>
      <c r="GM52" s="549">
        <v>2140000</v>
      </c>
      <c r="GN52" s="614">
        <v>13.2</v>
      </c>
      <c r="GO52" s="614">
        <v>5.19</v>
      </c>
      <c r="GP52" s="549">
        <v>1850000</v>
      </c>
      <c r="GQ52" s="762">
        <v>3377.3793103448274</v>
      </c>
      <c r="GR52" s="763">
        <f>GO52*GQ52/100</f>
        <v>175.28598620689655</v>
      </c>
      <c r="GS52" s="549">
        <v>1.04</v>
      </c>
      <c r="GT52" s="549">
        <v>1890000</v>
      </c>
      <c r="GU52" s="764">
        <f>GO52-GS52</f>
        <v>4.1500000000000004</v>
      </c>
      <c r="GV52" s="549"/>
      <c r="GW52" s="763">
        <f>GR52*GO52/100</f>
        <v>9.0973426841379315</v>
      </c>
      <c r="GX52" s="763">
        <f>GS52*GR52/100</f>
        <v>1.8229742565517242</v>
      </c>
      <c r="GY52" s="763">
        <f>GW52-GX52</f>
        <v>7.2743684275862073</v>
      </c>
      <c r="GZ52" s="704">
        <v>6</v>
      </c>
      <c r="HA52" s="763">
        <f>GW52/GZ52</f>
        <v>1.5162237806896552</v>
      </c>
      <c r="HB52" s="763">
        <f>GX52/GZ52</f>
        <v>0.30382904275862072</v>
      </c>
      <c r="HC52" s="763">
        <f>GR52/GZ52</f>
        <v>29.214331034482758</v>
      </c>
      <c r="HD52" s="614">
        <v>6.96</v>
      </c>
      <c r="HE52" s="614">
        <v>95.7</v>
      </c>
      <c r="HF52" s="549">
        <v>10606</v>
      </c>
      <c r="HG52" s="549">
        <v>22.6</v>
      </c>
      <c r="HH52" s="549">
        <v>14603</v>
      </c>
      <c r="HI52" s="549">
        <v>86.9</v>
      </c>
      <c r="HJ52" s="549">
        <v>5510</v>
      </c>
      <c r="HK52" s="549">
        <v>20.6</v>
      </c>
      <c r="HL52" s="549">
        <v>36196</v>
      </c>
      <c r="HM52" s="549">
        <v>96.7</v>
      </c>
      <c r="HN52" s="549">
        <v>4892</v>
      </c>
      <c r="HO52" s="549">
        <v>91.6</v>
      </c>
      <c r="HP52" s="549">
        <v>10319</v>
      </c>
      <c r="HQ52" s="614">
        <v>55.8</v>
      </c>
      <c r="HR52" s="549">
        <v>22.2</v>
      </c>
      <c r="HS52" s="549">
        <v>92.5</v>
      </c>
      <c r="HT52" s="549">
        <v>9768</v>
      </c>
      <c r="HU52" s="549">
        <v>90.3</v>
      </c>
      <c r="HV52" s="549">
        <v>2718</v>
      </c>
      <c r="HW52" s="549">
        <v>12.5</v>
      </c>
      <c r="HX52" s="549">
        <v>3253</v>
      </c>
      <c r="HY52" s="549">
        <v>81.400000000000006</v>
      </c>
      <c r="HZ52" s="549">
        <v>8943</v>
      </c>
      <c r="IA52" s="549">
        <v>0.99</v>
      </c>
      <c r="IB52" s="549">
        <v>5680</v>
      </c>
      <c r="IC52" s="549">
        <v>1.51</v>
      </c>
      <c r="ID52" s="549">
        <v>6861</v>
      </c>
      <c r="IE52" s="549">
        <v>31.8</v>
      </c>
      <c r="IF52" s="503">
        <f t="shared" si="37"/>
        <v>4</v>
      </c>
      <c r="IG52" s="555"/>
      <c r="IH52" s="555"/>
      <c r="II52" s="555"/>
      <c r="IJ52" s="555"/>
      <c r="IK52" s="555"/>
      <c r="IL52" s="555"/>
      <c r="IM52" s="555"/>
    </row>
    <row r="53" spans="1:247" ht="14.45" customHeight="1">
      <c r="A53" s="503">
        <v>48</v>
      </c>
      <c r="B53" s="503">
        <f>COUNTIFS($D$4:D53,D53,$F$4:F53,F53)</f>
        <v>1</v>
      </c>
      <c r="C53" s="811">
        <v>8093</v>
      </c>
      <c r="D53" s="815" t="s">
        <v>663</v>
      </c>
      <c r="E53" s="153" t="s">
        <v>455</v>
      </c>
      <c r="F53" s="705">
        <v>500422049</v>
      </c>
      <c r="G53" s="88">
        <v>68</v>
      </c>
      <c r="H53" s="212" t="s">
        <v>674</v>
      </c>
      <c r="I53" s="319" t="s">
        <v>664</v>
      </c>
      <c r="J53" s="129" t="s">
        <v>427</v>
      </c>
      <c r="K53" s="158" t="s">
        <v>385</v>
      </c>
      <c r="L53" s="153">
        <v>10</v>
      </c>
      <c r="M53" s="321">
        <v>9</v>
      </c>
      <c r="N53" s="153" t="s">
        <v>386</v>
      </c>
      <c r="O53" s="127"/>
      <c r="P53" s="91" t="s">
        <v>670</v>
      </c>
      <c r="Q53" s="127"/>
      <c r="R53" s="127"/>
      <c r="S53" s="381" t="s">
        <v>618</v>
      </c>
      <c r="T53" s="316" t="s">
        <v>656</v>
      </c>
      <c r="U53" s="317" t="s">
        <v>548</v>
      </c>
      <c r="V53" s="385" t="s">
        <v>673</v>
      </c>
      <c r="W53" s="288" t="s">
        <v>620</v>
      </c>
      <c r="X53" s="288"/>
      <c r="Y53" s="288"/>
      <c r="Z53" s="532"/>
      <c r="AA53" s="298"/>
      <c r="AB53" s="88"/>
      <c r="AC53" s="503"/>
      <c r="AD53" s="503"/>
      <c r="AE53" s="503"/>
      <c r="AF53" s="503"/>
      <c r="AG53" s="557" t="s">
        <v>433</v>
      </c>
      <c r="AH53" s="565" t="s">
        <v>675</v>
      </c>
      <c r="AI53" s="503"/>
      <c r="AJ53" s="503"/>
      <c r="AK53" s="568"/>
      <c r="AL53" s="503"/>
      <c r="AM53" s="503"/>
      <c r="AN53" s="503"/>
      <c r="AO53" s="574">
        <v>22.3</v>
      </c>
      <c r="AP53" s="575">
        <v>71.3</v>
      </c>
      <c r="AQ53" s="577">
        <v>6.16</v>
      </c>
      <c r="AR53" s="1100">
        <f t="shared" si="30"/>
        <v>99.759999999999991</v>
      </c>
      <c r="AS53" s="1101">
        <f t="shared" si="31"/>
        <v>0.31276297335203368</v>
      </c>
      <c r="AT53" s="750">
        <f t="shared" si="32"/>
        <v>1.9266199158485275</v>
      </c>
      <c r="AU53" s="1102">
        <f t="shared" si="33"/>
        <v>0.28789052414149241</v>
      </c>
      <c r="AV53" s="566">
        <f>AW53*AO53/100</f>
        <v>20.005330000000001</v>
      </c>
      <c r="AW53" s="579">
        <f t="shared" si="40"/>
        <v>89.71</v>
      </c>
      <c r="AX53" s="580">
        <v>1.0950299999999999</v>
      </c>
      <c r="AY53" s="579">
        <v>5.29</v>
      </c>
      <c r="AZ53" s="505" t="s">
        <v>387</v>
      </c>
      <c r="BA53" s="585">
        <v>9.9</v>
      </c>
      <c r="BB53" s="107">
        <v>0.12</v>
      </c>
      <c r="BC53" s="592">
        <v>2.1819999999999999</v>
      </c>
      <c r="BD53" s="592"/>
      <c r="BE53" s="503"/>
      <c r="BF53" s="503"/>
      <c r="BG53" s="503"/>
      <c r="BH53" s="503"/>
      <c r="BJ53" s="503">
        <v>43.9</v>
      </c>
      <c r="BK53" s="503">
        <v>56.1</v>
      </c>
      <c r="BL53" s="599">
        <v>0.78253119429590012</v>
      </c>
      <c r="BM53" s="600">
        <v>7.8E-2</v>
      </c>
      <c r="BN53" s="614">
        <f>BM53*100/AO53</f>
        <v>0.34977578475336318</v>
      </c>
      <c r="BO53" s="505" t="s">
        <v>387</v>
      </c>
      <c r="BP53" s="579">
        <v>5.3</v>
      </c>
      <c r="BQ53" s="109">
        <v>8.1999999999999993</v>
      </c>
      <c r="BR53" s="607"/>
      <c r="BS53" s="614">
        <f t="shared" si="38"/>
        <v>62.3</v>
      </c>
      <c r="BT53" s="614">
        <v>88.3</v>
      </c>
      <c r="BU53" s="772">
        <v>44221</v>
      </c>
      <c r="BV53" s="614">
        <v>11.700000000000003</v>
      </c>
      <c r="BW53" s="614">
        <v>48.9</v>
      </c>
      <c r="BX53" s="614">
        <v>36.5</v>
      </c>
      <c r="BY53" s="614">
        <v>20.399999999999999</v>
      </c>
      <c r="BZ53" s="614">
        <v>25.8</v>
      </c>
      <c r="CA53" s="614">
        <v>14.4</v>
      </c>
      <c r="CB53" s="614">
        <v>25.2</v>
      </c>
      <c r="CC53" s="614">
        <v>14.1</v>
      </c>
      <c r="CD53" s="614">
        <v>1.1399999999999999</v>
      </c>
      <c r="CE53" s="503"/>
      <c r="CF53" s="503"/>
      <c r="CG53" s="503"/>
      <c r="CH53" s="503"/>
      <c r="CI53" s="503"/>
      <c r="CJ53" s="503"/>
      <c r="CK53" s="503"/>
      <c r="CL53" s="579">
        <f t="shared" si="39"/>
        <v>1.4147286821705427</v>
      </c>
      <c r="CM53" s="503"/>
      <c r="CN53" s="503"/>
      <c r="CO53" s="328">
        <v>49.8</v>
      </c>
      <c r="CP53" s="618">
        <v>66.900000000000006</v>
      </c>
      <c r="CQ53" s="618">
        <v>33.299999999999997</v>
      </c>
      <c r="CR53" s="618">
        <v>7.64</v>
      </c>
      <c r="CS53" s="618">
        <v>3.81</v>
      </c>
      <c r="CT53" s="618">
        <v>13.5</v>
      </c>
      <c r="CU53" s="618">
        <v>6.7</v>
      </c>
      <c r="CV53" s="618">
        <v>2.5099999999999998</v>
      </c>
      <c r="CW53" s="383"/>
      <c r="CX53" s="503"/>
      <c r="CY53" s="623"/>
      <c r="CZ53" s="623">
        <v>3</v>
      </c>
      <c r="DA53" s="625" t="s">
        <v>398</v>
      </c>
      <c r="DB53" s="783" t="s">
        <v>398</v>
      </c>
      <c r="DC53" s="531"/>
      <c r="DD53" s="531"/>
      <c r="DE53" s="88"/>
      <c r="DF53" s="88"/>
      <c r="DG53" s="88"/>
      <c r="DH53" s="252"/>
      <c r="DI53" s="116" t="s">
        <v>390</v>
      </c>
      <c r="DJ53" s="850" t="s">
        <v>433</v>
      </c>
      <c r="DK53" s="218">
        <v>2</v>
      </c>
      <c r="DL53" s="325" t="s">
        <v>1413</v>
      </c>
      <c r="DM53" s="325" t="s">
        <v>469</v>
      </c>
      <c r="DN53" s="117"/>
      <c r="DO53" s="117"/>
      <c r="DP53" s="117"/>
      <c r="DQ53" s="117"/>
      <c r="DR53" s="149" t="s">
        <v>386</v>
      </c>
      <c r="DS53" s="88" t="s">
        <v>386</v>
      </c>
      <c r="DT53" s="88">
        <v>519</v>
      </c>
      <c r="DU53" s="88">
        <v>7.1</v>
      </c>
      <c r="DV53" s="88">
        <v>92.9</v>
      </c>
      <c r="DW53" s="88">
        <v>2.4</v>
      </c>
      <c r="DX53" s="88">
        <v>1851</v>
      </c>
      <c r="DY53" s="88" t="s">
        <v>386</v>
      </c>
      <c r="DZ53" s="88">
        <v>3.05</v>
      </c>
      <c r="EA53" s="88" t="s">
        <v>386</v>
      </c>
      <c r="EB53" s="503"/>
      <c r="EC53" s="117"/>
      <c r="ED53" s="117">
        <v>9</v>
      </c>
      <c r="EE53" s="117">
        <v>10</v>
      </c>
      <c r="EF53" s="325">
        <v>25</v>
      </c>
      <c r="EG53" s="117">
        <v>2</v>
      </c>
      <c r="EH53" s="117">
        <v>184</v>
      </c>
      <c r="EI53" s="117">
        <v>100</v>
      </c>
      <c r="EJ53" s="144">
        <f t="shared" si="34"/>
        <v>29.536862003780715</v>
      </c>
      <c r="EK53" s="117">
        <v>0</v>
      </c>
      <c r="EL53" s="117" t="s">
        <v>386</v>
      </c>
      <c r="EM53" s="117">
        <v>0</v>
      </c>
      <c r="EN53" s="117">
        <v>0</v>
      </c>
      <c r="EO53" s="325">
        <v>0</v>
      </c>
      <c r="EP53" s="327">
        <v>43122</v>
      </c>
      <c r="EQ53" s="221">
        <v>8093</v>
      </c>
      <c r="ER53" s="329">
        <v>75</v>
      </c>
      <c r="ES53" s="298">
        <v>541213</v>
      </c>
      <c r="ET53" s="298">
        <v>2</v>
      </c>
      <c r="EU53" s="304">
        <v>14432.346666666666</v>
      </c>
      <c r="EV53" s="300">
        <v>7696</v>
      </c>
      <c r="EW53" s="650">
        <v>205.22666666666666</v>
      </c>
      <c r="EX53" s="657">
        <v>2052.2666666666664</v>
      </c>
      <c r="EY53" s="123"/>
      <c r="EZ53" s="122"/>
      <c r="FA53" s="122"/>
      <c r="FB53" s="122"/>
      <c r="FC53" s="240"/>
      <c r="FD53" s="241"/>
      <c r="FE53" s="241"/>
      <c r="FF53" s="242"/>
      <c r="FG53" s="335"/>
      <c r="FH53" s="228"/>
      <c r="FI53" s="690"/>
      <c r="FJ53" s="557" t="s">
        <v>433</v>
      </c>
      <c r="FK53" s="555"/>
      <c r="FL53" s="692">
        <v>1.4219909721311204</v>
      </c>
      <c r="FM53" s="693">
        <f>EW53/1000</f>
        <v>0.20522666666666667</v>
      </c>
      <c r="FN53" s="555"/>
      <c r="FO53" s="692">
        <v>1.4219909721311204</v>
      </c>
      <c r="FP53" s="693">
        <v>0.20522666666666667</v>
      </c>
      <c r="FQ53" s="696">
        <f>DT53/EW53</f>
        <v>2.5289111226611229</v>
      </c>
      <c r="FR53" s="1680" t="s">
        <v>386</v>
      </c>
      <c r="FS53" s="1680" t="s">
        <v>1420</v>
      </c>
      <c r="FT53" s="1680" t="s">
        <v>1520</v>
      </c>
      <c r="FU53" s="1312">
        <v>0</v>
      </c>
      <c r="FV53" s="1313" t="s">
        <v>386</v>
      </c>
      <c r="FW53" s="1125">
        <v>1</v>
      </c>
      <c r="FX53" s="1316" t="s">
        <v>1302</v>
      </c>
      <c r="FY53" s="1130">
        <v>0</v>
      </c>
      <c r="FZ53" s="1130">
        <v>0</v>
      </c>
      <c r="GA53" s="1130">
        <v>0</v>
      </c>
      <c r="GB53" s="1130">
        <v>1</v>
      </c>
      <c r="GC53" s="1687" t="s">
        <v>1521</v>
      </c>
      <c r="GD53" s="1687" t="s">
        <v>1522</v>
      </c>
      <c r="GE53" s="1316" t="s">
        <v>1523</v>
      </c>
      <c r="GF53" s="555"/>
      <c r="GG53" s="699"/>
      <c r="GI53" s="156">
        <v>2.4</v>
      </c>
      <c r="GK53" s="565"/>
      <c r="GL53" s="565"/>
      <c r="GM53" s="565"/>
      <c r="GN53" s="565"/>
      <c r="GO53" s="565"/>
      <c r="GP53" s="565"/>
      <c r="GQ53" s="565"/>
      <c r="GR53" s="565"/>
      <c r="GS53" s="565"/>
      <c r="GT53" s="565"/>
      <c r="GU53" s="565"/>
      <c r="GV53" s="565"/>
      <c r="GW53" s="565"/>
      <c r="GX53" s="565"/>
      <c r="GY53" s="565"/>
      <c r="GZ53" s="565"/>
      <c r="HA53" s="565"/>
      <c r="HB53" s="565"/>
      <c r="HC53" s="565"/>
      <c r="HD53" s="565"/>
      <c r="HE53" s="565"/>
      <c r="HF53" s="565"/>
      <c r="HG53" s="565"/>
      <c r="HH53" s="565"/>
      <c r="HI53" s="565"/>
      <c r="HJ53" s="565"/>
      <c r="HK53" s="565"/>
      <c r="HL53" s="565"/>
      <c r="HM53" s="565"/>
      <c r="HN53" s="565"/>
      <c r="HO53" s="565"/>
      <c r="HP53" s="565"/>
      <c r="HQ53" s="565"/>
      <c r="HR53" s="565"/>
      <c r="HS53" s="565"/>
      <c r="HT53" s="565"/>
      <c r="HU53" s="565"/>
      <c r="HV53" s="565"/>
      <c r="HW53" s="565"/>
      <c r="HX53" s="565"/>
      <c r="HY53" s="565"/>
      <c r="HZ53" s="565"/>
      <c r="IA53" s="565"/>
      <c r="IB53" s="565"/>
      <c r="IC53" s="565"/>
      <c r="ID53" s="565"/>
      <c r="IE53" s="565"/>
      <c r="IF53" s="503">
        <f t="shared" si="37"/>
        <v>0</v>
      </c>
      <c r="IG53" s="555"/>
      <c r="IH53" s="555"/>
      <c r="II53" s="555"/>
      <c r="IJ53" s="555"/>
      <c r="IK53" s="555"/>
      <c r="IL53" s="555"/>
      <c r="IM53" s="555"/>
    </row>
    <row r="54" spans="1:247" ht="14.45" customHeight="1">
      <c r="A54" s="503">
        <v>162</v>
      </c>
      <c r="B54" s="503">
        <f>COUNTIFS($D$4:D54,D54,$F$4:F54,F54)</f>
        <v>1</v>
      </c>
      <c r="C54" s="808">
        <v>6702</v>
      </c>
      <c r="D54" s="815" t="s">
        <v>557</v>
      </c>
      <c r="E54" s="127" t="s">
        <v>558</v>
      </c>
      <c r="F54" s="153">
        <v>6710291324</v>
      </c>
      <c r="G54" s="88">
        <v>50</v>
      </c>
      <c r="H54" s="212" t="s">
        <v>556</v>
      </c>
      <c r="I54" s="128" t="s">
        <v>399</v>
      </c>
      <c r="J54" s="129" t="s">
        <v>427</v>
      </c>
      <c r="K54" s="158" t="s">
        <v>385</v>
      </c>
      <c r="L54" s="127">
        <v>10</v>
      </c>
      <c r="M54" s="127">
        <v>3</v>
      </c>
      <c r="N54" s="127"/>
      <c r="O54" s="127"/>
      <c r="P54" s="131" t="s">
        <v>552</v>
      </c>
      <c r="Q54" s="131"/>
      <c r="R54" s="131"/>
      <c r="S54" s="311" t="s">
        <v>559</v>
      </c>
      <c r="T54" s="311" t="s">
        <v>462</v>
      </c>
      <c r="U54" s="776" t="s">
        <v>545</v>
      </c>
      <c r="V54" s="311" t="s">
        <v>462</v>
      </c>
      <c r="W54" s="526" t="s">
        <v>546</v>
      </c>
      <c r="X54" s="311" t="s">
        <v>462</v>
      </c>
      <c r="Y54" s="311" t="s">
        <v>548</v>
      </c>
      <c r="Z54" s="387"/>
      <c r="AA54" s="314"/>
      <c r="AB54" s="224">
        <v>470</v>
      </c>
      <c r="AC54" s="235"/>
      <c r="AD54" s="235"/>
      <c r="AE54" s="235"/>
      <c r="AF54" s="235"/>
      <c r="AG54" s="831" t="s">
        <v>444</v>
      </c>
      <c r="AH54" s="555" t="s">
        <v>560</v>
      </c>
      <c r="AI54" s="503">
        <v>94.9</v>
      </c>
      <c r="AJ54" s="503">
        <v>28.9</v>
      </c>
      <c r="AK54" s="567">
        <v>27.426100000000002</v>
      </c>
      <c r="AL54" s="503">
        <v>4854</v>
      </c>
      <c r="AM54" s="569">
        <v>1.4561999999999999</v>
      </c>
      <c r="AN54" s="503">
        <v>3</v>
      </c>
      <c r="AO54" s="574">
        <v>7.6</v>
      </c>
      <c r="AP54" s="575">
        <v>80.599999999999994</v>
      </c>
      <c r="AQ54" s="577">
        <v>5.0999999999999996</v>
      </c>
      <c r="AR54" s="1100">
        <f t="shared" si="30"/>
        <v>93.299999999999983</v>
      </c>
      <c r="AS54" s="1101">
        <f t="shared" si="31"/>
        <v>9.4292803970223327E-2</v>
      </c>
      <c r="AT54" s="750">
        <f t="shared" si="32"/>
        <v>0.48089330024813892</v>
      </c>
      <c r="AU54" s="1102">
        <f t="shared" si="33"/>
        <v>8.8681446907817971E-2</v>
      </c>
      <c r="AV54" s="579">
        <v>7.0199999999999987</v>
      </c>
      <c r="AW54" s="579">
        <f t="shared" si="40"/>
        <v>92.368421052631575</v>
      </c>
      <c r="AX54" s="580">
        <v>0.2</v>
      </c>
      <c r="AY54" s="566">
        <f>AX54*100/AO54</f>
        <v>2.6315789473684212</v>
      </c>
      <c r="AZ54" s="503"/>
      <c r="BA54" s="585" t="s">
        <v>387</v>
      </c>
      <c r="BC54" s="592">
        <v>1.1000000000000001</v>
      </c>
      <c r="BD54" s="592"/>
      <c r="BE54" s="503"/>
      <c r="BF54" s="503"/>
      <c r="BG54" s="503"/>
      <c r="BH54" s="503"/>
      <c r="BJ54" s="505">
        <v>68.2</v>
      </c>
      <c r="BK54" s="505">
        <v>31.8</v>
      </c>
      <c r="BL54" s="599">
        <v>2.1446540880503147</v>
      </c>
      <c r="BM54" s="601" t="s">
        <v>387</v>
      </c>
      <c r="BN54" s="503" t="s">
        <v>387</v>
      </c>
      <c r="BO54" s="505" t="s">
        <v>387</v>
      </c>
      <c r="BP54" s="503">
        <v>13.8</v>
      </c>
      <c r="BQ54" s="112">
        <v>11.1</v>
      </c>
      <c r="BR54" s="606">
        <v>0.80434782608695643</v>
      </c>
      <c r="BS54" s="614">
        <f t="shared" si="38"/>
        <v>17.77</v>
      </c>
      <c r="BT54" s="608">
        <v>94.1</v>
      </c>
      <c r="BU54" s="608" t="s">
        <v>387</v>
      </c>
      <c r="BV54" s="608">
        <f>100-BT54</f>
        <v>5.9000000000000057</v>
      </c>
      <c r="BW54" s="614">
        <f>BY54+CA54+CC54</f>
        <v>80.575819999999993</v>
      </c>
      <c r="BX54" s="608">
        <v>2.37</v>
      </c>
      <c r="BY54" s="566">
        <f>BX54*AP54/100</f>
        <v>1.9102199999999998</v>
      </c>
      <c r="BZ54" s="608">
        <v>15.4</v>
      </c>
      <c r="CA54" s="566">
        <f>BZ54*AP54/100</f>
        <v>12.4124</v>
      </c>
      <c r="CB54" s="608">
        <v>82.2</v>
      </c>
      <c r="CC54" s="566">
        <f>CB54*AP54/100</f>
        <v>66.253199999999993</v>
      </c>
      <c r="CD54" s="787"/>
      <c r="CE54" s="601">
        <v>97</v>
      </c>
      <c r="CF54" s="1108"/>
      <c r="CG54" s="601">
        <v>99.3</v>
      </c>
      <c r="CH54" s="601"/>
      <c r="CI54" s="601">
        <v>80.900000000000006</v>
      </c>
      <c r="CJ54" s="601">
        <v>84.2</v>
      </c>
      <c r="CK54" s="601"/>
      <c r="CL54" s="579">
        <f t="shared" si="39"/>
        <v>0.15389610389610389</v>
      </c>
      <c r="CM54" s="503"/>
      <c r="CN54" s="503"/>
      <c r="CP54" s="510"/>
      <c r="CQ54" s="510"/>
      <c r="CR54" s="510"/>
      <c r="CS54" s="510"/>
      <c r="CT54" s="510"/>
      <c r="CU54" s="510"/>
      <c r="CV54" s="510"/>
      <c r="CX54" s="503"/>
      <c r="CY54" s="505" t="s">
        <v>397</v>
      </c>
      <c r="CZ54" s="505">
        <v>3</v>
      </c>
      <c r="DA54" s="625" t="s">
        <v>398</v>
      </c>
      <c r="DB54" s="549" t="s">
        <v>398</v>
      </c>
      <c r="DC54" s="531"/>
      <c r="DD54" s="531"/>
      <c r="DE54" s="206">
        <v>242.53917879999972</v>
      </c>
      <c r="DF54" s="206">
        <v>26.64324603</v>
      </c>
      <c r="DG54" s="206">
        <v>0</v>
      </c>
      <c r="DH54" s="207">
        <v>33.233232639999983</v>
      </c>
      <c r="DI54" s="116" t="s">
        <v>390</v>
      </c>
      <c r="DJ54" s="856" t="s">
        <v>444</v>
      </c>
      <c r="DK54" s="218">
        <v>2</v>
      </c>
      <c r="DL54" s="118" t="s">
        <v>1185</v>
      </c>
      <c r="DM54" s="118" t="s">
        <v>399</v>
      </c>
      <c r="DN54" s="118"/>
      <c r="DO54" s="118">
        <v>0</v>
      </c>
      <c r="DP54" s="148" t="s">
        <v>386</v>
      </c>
      <c r="DQ54" s="118" t="s">
        <v>386</v>
      </c>
      <c r="DR54" s="149">
        <v>0.6</v>
      </c>
      <c r="DS54" s="88" t="s">
        <v>386</v>
      </c>
      <c r="DT54" s="88">
        <v>470</v>
      </c>
      <c r="DU54" s="88">
        <v>5.2999999999999999E-2</v>
      </c>
      <c r="DV54" s="88">
        <v>0.94699999999999995</v>
      </c>
      <c r="DW54" s="88" t="s">
        <v>386</v>
      </c>
      <c r="DX54" s="88" t="s">
        <v>386</v>
      </c>
      <c r="DY54" s="88" t="s">
        <v>386</v>
      </c>
      <c r="DZ54" s="88" t="s">
        <v>386</v>
      </c>
      <c r="EA54" s="88">
        <v>0</v>
      </c>
      <c r="EB54" s="503"/>
      <c r="EC54" s="118">
        <v>3</v>
      </c>
      <c r="ED54" s="118">
        <v>3</v>
      </c>
      <c r="EE54" s="118">
        <v>10</v>
      </c>
      <c r="EF54" s="118">
        <v>20</v>
      </c>
      <c r="EG54" s="118">
        <v>2</v>
      </c>
      <c r="EH54" s="118">
        <v>176</v>
      </c>
      <c r="EI54" s="118">
        <v>69</v>
      </c>
      <c r="EJ54" s="144">
        <f t="shared" si="34"/>
        <v>22.275309917355372</v>
      </c>
      <c r="EK54" s="118">
        <v>1</v>
      </c>
      <c r="EL54" s="148" t="s">
        <v>386</v>
      </c>
      <c r="EM54" s="155">
        <v>2</v>
      </c>
      <c r="EN54" s="118">
        <v>1</v>
      </c>
      <c r="EO54" s="118">
        <v>0</v>
      </c>
      <c r="EP54" s="118" t="s">
        <v>386</v>
      </c>
      <c r="EQ54" s="236">
        <v>6702</v>
      </c>
      <c r="ER54" s="298"/>
      <c r="ES54" s="298"/>
      <c r="ET54" s="298"/>
      <c r="EU54" s="298"/>
      <c r="EV54" s="300"/>
      <c r="EW54" s="301"/>
      <c r="EX54" s="302"/>
      <c r="EY54" s="303"/>
      <c r="EZ54" s="298"/>
      <c r="FA54" s="298"/>
      <c r="FB54" s="298"/>
      <c r="FC54" s="345"/>
      <c r="FD54" s="307"/>
      <c r="FE54" s="307"/>
      <c r="FF54" s="676"/>
      <c r="FG54" s="681"/>
      <c r="FH54" s="214"/>
      <c r="FI54" s="229">
        <v>470</v>
      </c>
      <c r="FJ54" s="730" t="s">
        <v>561</v>
      </c>
      <c r="FK54" s="555"/>
      <c r="FL54" s="503"/>
      <c r="FM54" s="694"/>
      <c r="FN54" s="555"/>
      <c r="FO54" s="692"/>
      <c r="FP54" s="695">
        <f>DT54/1000</f>
        <v>0.47</v>
      </c>
      <c r="FQ54" s="555"/>
      <c r="FR54" s="1316" t="s">
        <v>1186</v>
      </c>
      <c r="FS54" s="1316" t="s">
        <v>386</v>
      </c>
      <c r="FT54" s="1316" t="s">
        <v>1524</v>
      </c>
      <c r="FU54" s="1312">
        <v>0</v>
      </c>
      <c r="FV54" s="1312">
        <v>4</v>
      </c>
      <c r="FW54" s="1125">
        <v>1</v>
      </c>
      <c r="FX54" s="1316" t="s">
        <v>1475</v>
      </c>
      <c r="FY54" s="1130">
        <v>0</v>
      </c>
      <c r="FZ54" s="1130">
        <v>0</v>
      </c>
      <c r="GA54" s="1130">
        <v>0</v>
      </c>
      <c r="GB54" s="1130">
        <v>1</v>
      </c>
      <c r="GC54" s="1687" t="s">
        <v>1525</v>
      </c>
      <c r="GD54" s="1687" t="s">
        <v>1525</v>
      </c>
      <c r="GE54" s="1316" t="s">
        <v>1526</v>
      </c>
      <c r="GF54" s="555"/>
      <c r="GG54" s="699"/>
      <c r="GI54" s="216">
        <v>0.15576861529466002</v>
      </c>
      <c r="GK54" s="565"/>
      <c r="GL54" s="565"/>
      <c r="GM54" s="565"/>
      <c r="GN54" s="565"/>
      <c r="GO54" s="565"/>
      <c r="GP54" s="565"/>
      <c r="GQ54" s="565"/>
      <c r="GR54" s="565"/>
      <c r="GS54" s="565"/>
      <c r="GT54" s="565"/>
      <c r="GU54" s="565"/>
      <c r="GV54" s="565"/>
      <c r="GW54" s="565"/>
      <c r="GX54" s="565"/>
      <c r="GY54" s="565"/>
      <c r="GZ54" s="565"/>
      <c r="HA54" s="565"/>
      <c r="HB54" s="565"/>
      <c r="HC54" s="565"/>
      <c r="HD54" s="565"/>
      <c r="HE54" s="565"/>
      <c r="HF54" s="565"/>
      <c r="HG54" s="565"/>
      <c r="HH54" s="565"/>
      <c r="HI54" s="565"/>
      <c r="HJ54" s="565"/>
      <c r="HK54" s="565"/>
      <c r="HL54" s="565"/>
      <c r="HM54" s="565"/>
      <c r="HN54" s="565"/>
      <c r="HO54" s="565"/>
      <c r="HP54" s="565"/>
      <c r="HQ54" s="565"/>
      <c r="HR54" s="565"/>
      <c r="HS54" s="565"/>
      <c r="HT54" s="565"/>
      <c r="HU54" s="565"/>
      <c r="HV54" s="565"/>
      <c r="HW54" s="565"/>
      <c r="HX54" s="565"/>
      <c r="HY54" s="565"/>
      <c r="HZ54" s="565"/>
      <c r="IA54" s="565"/>
      <c r="IB54" s="565"/>
      <c r="IC54" s="565"/>
      <c r="ID54" s="565"/>
      <c r="IE54" s="565"/>
      <c r="IF54" s="503">
        <f t="shared" si="37"/>
        <v>4</v>
      </c>
      <c r="IG54" s="555"/>
      <c r="IH54" s="555"/>
      <c r="II54" s="555"/>
      <c r="IJ54" s="555"/>
      <c r="IK54" s="555"/>
      <c r="IL54" s="555"/>
      <c r="IM54" s="555"/>
    </row>
    <row r="55" spans="1:247" s="418" customFormat="1" ht="14.45" customHeight="1" thickBot="1">
      <c r="A55" s="162">
        <v>33</v>
      </c>
      <c r="B55" s="503">
        <f>COUNTIFS($D$4:D55,D55,$F$4:F55,F55)</f>
        <v>1</v>
      </c>
      <c r="C55" s="895">
        <v>10159</v>
      </c>
      <c r="D55" s="896" t="s">
        <v>832</v>
      </c>
      <c r="E55" s="164" t="s">
        <v>417</v>
      </c>
      <c r="F55" s="164">
        <v>450501500</v>
      </c>
      <c r="G55" s="163">
        <f>LEFT(H55,4)-CONCATENATE(19,LEFT(F55,2))</f>
        <v>74</v>
      </c>
      <c r="H55" s="348" t="s">
        <v>872</v>
      </c>
      <c r="I55" s="165" t="s">
        <v>399</v>
      </c>
      <c r="J55" s="508" t="s">
        <v>463</v>
      </c>
      <c r="K55" s="163" t="s">
        <v>385</v>
      </c>
      <c r="L55" s="163">
        <v>7</v>
      </c>
      <c r="M55" s="164" t="s">
        <v>841</v>
      </c>
      <c r="N55" s="164" t="s">
        <v>386</v>
      </c>
      <c r="O55" s="163"/>
      <c r="P55" s="164" t="s">
        <v>867</v>
      </c>
      <c r="Q55" s="163"/>
      <c r="R55" s="163"/>
      <c r="S55" s="351" t="s">
        <v>548</v>
      </c>
      <c r="T55" s="351" t="s">
        <v>548</v>
      </c>
      <c r="U55" s="351" t="s">
        <v>548</v>
      </c>
      <c r="V55" s="523" t="s">
        <v>781</v>
      </c>
      <c r="W55" s="351" t="s">
        <v>548</v>
      </c>
      <c r="X55" s="433" t="s">
        <v>548</v>
      </c>
      <c r="Y55" s="433" t="s">
        <v>548</v>
      </c>
      <c r="Z55" s="798" t="s">
        <v>428</v>
      </c>
      <c r="AA55" s="163"/>
      <c r="AB55" s="350"/>
      <c r="AC55" s="416">
        <v>16682</v>
      </c>
      <c r="AD55" s="415">
        <v>166</v>
      </c>
      <c r="AG55" s="562" t="s">
        <v>433</v>
      </c>
      <c r="AH55" s="416">
        <v>400</v>
      </c>
      <c r="AJ55" s="172"/>
      <c r="AK55" s="162"/>
      <c r="AL55" s="162"/>
      <c r="AM55" s="419"/>
      <c r="AN55" s="420"/>
      <c r="AO55" s="357">
        <v>3.11</v>
      </c>
      <c r="AP55" s="176">
        <v>21.3</v>
      </c>
      <c r="AQ55" s="358">
        <v>71.400000000000006</v>
      </c>
      <c r="AR55" s="899">
        <f t="shared" si="30"/>
        <v>95.81</v>
      </c>
      <c r="AS55" s="900">
        <f t="shared" si="31"/>
        <v>0.14600938967136148</v>
      </c>
      <c r="AT55" s="440">
        <f t="shared" si="32"/>
        <v>10.42507042253521</v>
      </c>
      <c r="AU55" s="901">
        <f t="shared" si="33"/>
        <v>3.3549083063646165E-2</v>
      </c>
      <c r="AV55" s="421">
        <v>2.2920699999999998</v>
      </c>
      <c r="AW55" s="178">
        <f t="shared" si="40"/>
        <v>73.7</v>
      </c>
      <c r="AX55" s="177">
        <v>0.66242999999999996</v>
      </c>
      <c r="AY55" s="173">
        <v>21.3</v>
      </c>
      <c r="AZ55" s="1024" t="s">
        <v>387</v>
      </c>
      <c r="BA55" s="1025">
        <v>0.68</v>
      </c>
      <c r="BB55" s="1026" t="s">
        <v>387</v>
      </c>
      <c r="BC55" s="425"/>
      <c r="BD55" s="425"/>
      <c r="BE55" s="425"/>
      <c r="BF55" s="425"/>
      <c r="BG55" s="425"/>
      <c r="BH55" s="162"/>
      <c r="BI55" s="977"/>
      <c r="BJ55" s="167">
        <v>58.4</v>
      </c>
      <c r="BK55" s="167">
        <v>40.799999999999997</v>
      </c>
      <c r="BL55" s="182">
        <f>BJ55/BK55</f>
        <v>1.4313725490196079</v>
      </c>
      <c r="BM55" s="1024" t="s">
        <v>387</v>
      </c>
      <c r="BN55" s="162" t="s">
        <v>387</v>
      </c>
      <c r="BO55" s="1024" t="s">
        <v>387</v>
      </c>
      <c r="BP55" s="173">
        <v>0</v>
      </c>
      <c r="BQ55" s="173">
        <v>0</v>
      </c>
      <c r="BR55" s="366"/>
      <c r="BS55" s="427">
        <f t="shared" si="38"/>
        <v>50.51</v>
      </c>
      <c r="BT55" s="1024" t="s">
        <v>387</v>
      </c>
      <c r="BU55" s="1027" t="s">
        <v>387</v>
      </c>
      <c r="BV55" s="1024" t="s">
        <v>387</v>
      </c>
      <c r="BW55" s="427">
        <f>BY55+CA55+CC55</f>
        <v>21.300000000000004</v>
      </c>
      <c r="BX55" s="173">
        <v>8.7100000000000009</v>
      </c>
      <c r="BY55" s="173">
        <f>BX55*AP55/(CB55+BZ55+BX55)</f>
        <v>1.9734389958515055</v>
      </c>
      <c r="BZ55" s="173">
        <v>41.8</v>
      </c>
      <c r="CA55" s="173">
        <f>BZ55*AP55/(CB55+BZ55+BX55)</f>
        <v>9.4706946069567071</v>
      </c>
      <c r="CB55" s="173">
        <v>43.5</v>
      </c>
      <c r="CC55" s="173">
        <f>CB55*AP55/(CB55+BZ55+BX55)</f>
        <v>9.8558663971917895</v>
      </c>
      <c r="CD55" s="1024" t="s">
        <v>387</v>
      </c>
      <c r="CE55" s="162"/>
      <c r="CF55" s="162"/>
      <c r="CG55" s="162"/>
      <c r="CH55" s="162"/>
      <c r="CI55" s="162"/>
      <c r="CJ55" s="426"/>
      <c r="CK55" s="426"/>
      <c r="CL55" s="178">
        <f t="shared" si="39"/>
        <v>0.20837320574162682</v>
      </c>
      <c r="CM55" s="188"/>
      <c r="CN55" s="188"/>
      <c r="CO55" s="187"/>
      <c r="CP55" s="188"/>
      <c r="CQ55" s="188"/>
      <c r="CR55" s="188"/>
      <c r="CS55" s="188"/>
      <c r="CT55" s="188"/>
      <c r="CU55" s="162"/>
      <c r="CV55" s="162"/>
      <c r="CW55" s="622"/>
      <c r="CX55" s="365"/>
      <c r="CY55" s="178"/>
      <c r="CZ55" s="365">
        <v>5</v>
      </c>
      <c r="DA55" s="190" t="s">
        <v>388</v>
      </c>
      <c r="DB55" s="488" t="s">
        <v>494</v>
      </c>
      <c r="DC55" s="162"/>
      <c r="DD55" s="490"/>
      <c r="DE55" s="163"/>
      <c r="DF55" s="163"/>
      <c r="DG55" s="348"/>
      <c r="DH55" s="903"/>
      <c r="DI55" s="163" t="s">
        <v>390</v>
      </c>
      <c r="DJ55" s="1008" t="s">
        <v>433</v>
      </c>
      <c r="DK55" s="905">
        <v>2</v>
      </c>
      <c r="DL55" s="906" t="s">
        <v>1185</v>
      </c>
      <c r="DM55" s="905" t="s">
        <v>399</v>
      </c>
      <c r="DN55" s="905"/>
      <c r="DO55" s="905"/>
      <c r="DP55" s="905"/>
      <c r="DQ55" s="905"/>
      <c r="DR55" s="430">
        <v>22.5</v>
      </c>
      <c r="DS55" s="163" t="s">
        <v>386</v>
      </c>
      <c r="DT55" s="163" t="s">
        <v>386</v>
      </c>
      <c r="DU55" s="163" t="s">
        <v>386</v>
      </c>
      <c r="DV55" s="163" t="s">
        <v>386</v>
      </c>
      <c r="DW55" s="163" t="s">
        <v>386</v>
      </c>
      <c r="DX55" s="163" t="s">
        <v>386</v>
      </c>
      <c r="DY55" s="163" t="s">
        <v>386</v>
      </c>
      <c r="DZ55" s="163" t="s">
        <v>386</v>
      </c>
      <c r="EA55" s="163">
        <v>0</v>
      </c>
      <c r="EB55" s="162"/>
      <c r="EC55" s="905" t="s">
        <v>748</v>
      </c>
      <c r="ED55" s="905"/>
      <c r="EE55" s="905"/>
      <c r="EF55" s="905">
        <v>10</v>
      </c>
      <c r="EG55" s="905">
        <v>2</v>
      </c>
      <c r="EH55" s="905">
        <v>178</v>
      </c>
      <c r="EI55" s="905">
        <v>87</v>
      </c>
      <c r="EJ55" s="934">
        <f t="shared" si="34"/>
        <v>27.458654210326973</v>
      </c>
      <c r="EK55" s="905">
        <v>3</v>
      </c>
      <c r="EL55" s="905"/>
      <c r="EM55" s="905">
        <v>3</v>
      </c>
      <c r="EN55" s="905">
        <v>3</v>
      </c>
      <c r="EO55" s="1009">
        <v>0</v>
      </c>
      <c r="EP55" s="907"/>
      <c r="EQ55" s="431">
        <v>10159</v>
      </c>
      <c r="ER55" s="432">
        <v>75</v>
      </c>
      <c r="ES55" s="433">
        <v>633733</v>
      </c>
      <c r="ET55" s="433">
        <v>2</v>
      </c>
      <c r="EU55" s="434">
        <f>ES55/ER55*ET55</f>
        <v>16899.546666666665</v>
      </c>
      <c r="EV55" s="1010">
        <v>272999</v>
      </c>
      <c r="EW55" s="1011">
        <f>EV55/ER55*ET55</f>
        <v>7279.9733333333334</v>
      </c>
      <c r="EX55" s="1012">
        <f>L55*EW55</f>
        <v>50959.813333333332</v>
      </c>
      <c r="EY55" s="1013"/>
      <c r="EZ55" s="1014"/>
      <c r="FA55" s="1014"/>
      <c r="FB55" s="1015"/>
      <c r="FC55" s="1016"/>
      <c r="FD55" s="1017"/>
      <c r="FE55" s="1018"/>
      <c r="FF55" s="1019"/>
      <c r="FG55" s="1020"/>
      <c r="FH55" s="1021"/>
      <c r="FI55" s="1022"/>
      <c r="FJ55" s="162"/>
      <c r="FK55" s="172"/>
      <c r="FL55" s="443">
        <f>EV55*100/ES55</f>
        <v>43.077920827856524</v>
      </c>
      <c r="FM55" s="444">
        <f>EW55/1000</f>
        <v>7.2799733333333334</v>
      </c>
      <c r="FN55" s="172"/>
      <c r="FO55" s="443">
        <v>43.077920827856524</v>
      </c>
      <c r="FP55" s="444">
        <v>7.2799733333333334</v>
      </c>
      <c r="FQ55" s="445"/>
      <c r="FR55" s="1681" t="s">
        <v>386</v>
      </c>
      <c r="FS55" s="1681" t="s">
        <v>1591</v>
      </c>
      <c r="FT55" s="1681" t="s">
        <v>1592</v>
      </c>
      <c r="FU55" s="1114">
        <v>0</v>
      </c>
      <c r="FV55" s="906">
        <v>7</v>
      </c>
      <c r="FW55" s="1114">
        <v>0</v>
      </c>
      <c r="FX55" s="1115" t="s">
        <v>1593</v>
      </c>
      <c r="FY55" s="1115">
        <v>0</v>
      </c>
      <c r="FZ55" s="1115">
        <v>0</v>
      </c>
      <c r="GA55" s="1115">
        <v>0</v>
      </c>
      <c r="GB55" s="1115">
        <v>1</v>
      </c>
      <c r="GC55" s="1128" t="s">
        <v>1259</v>
      </c>
      <c r="GD55" s="1115" t="s">
        <v>873</v>
      </c>
      <c r="GE55" s="1115" t="s">
        <v>874</v>
      </c>
      <c r="GF55" s="785">
        <v>10159</v>
      </c>
      <c r="GG55" s="916" t="s">
        <v>840</v>
      </c>
      <c r="GH55" s="917">
        <v>9.3123251706999994</v>
      </c>
      <c r="GI55" s="918">
        <v>3.75560113823424</v>
      </c>
      <c r="GJ55" s="917">
        <v>0.57500569999999929</v>
      </c>
      <c r="GK55" s="366" t="s">
        <v>387</v>
      </c>
      <c r="GL55" s="366" t="s">
        <v>387</v>
      </c>
      <c r="GM55" s="366" t="s">
        <v>387</v>
      </c>
      <c r="GN55" s="366" t="s">
        <v>387</v>
      </c>
      <c r="GO55" s="366" t="s">
        <v>387</v>
      </c>
      <c r="GP55" s="366" t="s">
        <v>387</v>
      </c>
      <c r="GQ55" s="919">
        <v>50959.813333333332</v>
      </c>
      <c r="GR55" s="920">
        <f>IE55*GQ55/100</f>
        <v>16765.778586666667</v>
      </c>
      <c r="GS55" s="366" t="s">
        <v>387</v>
      </c>
      <c r="GT55" s="366" t="s">
        <v>387</v>
      </c>
      <c r="GU55" s="366" t="s">
        <v>387</v>
      </c>
      <c r="GV55" s="366" t="s">
        <v>387</v>
      </c>
      <c r="GW55" s="920" t="s">
        <v>387</v>
      </c>
      <c r="GX55" s="366" t="s">
        <v>387</v>
      </c>
      <c r="GY55" s="366" t="s">
        <v>387</v>
      </c>
      <c r="GZ55" s="921">
        <v>6</v>
      </c>
      <c r="HA55" s="366"/>
      <c r="HB55" s="366"/>
      <c r="HC55" s="427"/>
      <c r="HD55" s="427">
        <v>54.7</v>
      </c>
      <c r="HE55" s="427">
        <v>95.8</v>
      </c>
      <c r="HF55" s="366">
        <v>4937</v>
      </c>
      <c r="HG55" s="366">
        <v>1.1499999999999999</v>
      </c>
      <c r="HH55" s="366">
        <v>2130</v>
      </c>
      <c r="HI55" s="366">
        <v>55.2</v>
      </c>
      <c r="HJ55" s="366">
        <v>5264</v>
      </c>
      <c r="HK55" s="366">
        <v>0.7</v>
      </c>
      <c r="HL55" s="366">
        <v>7494</v>
      </c>
      <c r="HM55" s="366">
        <v>88.8</v>
      </c>
      <c r="HN55" s="366">
        <v>1915</v>
      </c>
      <c r="HO55" s="366">
        <v>95.7</v>
      </c>
      <c r="HP55" s="366">
        <v>1324</v>
      </c>
      <c r="HQ55" s="427">
        <v>10.8</v>
      </c>
      <c r="HR55" s="366">
        <v>25.3</v>
      </c>
      <c r="HS55" s="366">
        <v>59.6</v>
      </c>
      <c r="HT55" s="366">
        <v>7138</v>
      </c>
      <c r="HU55" s="366">
        <v>93.8</v>
      </c>
      <c r="HV55" s="366">
        <v>1538</v>
      </c>
      <c r="HW55" s="366">
        <v>6.32</v>
      </c>
      <c r="HX55" s="366">
        <v>11306</v>
      </c>
      <c r="HY55" s="366">
        <v>86.3</v>
      </c>
      <c r="HZ55" s="366">
        <v>7051</v>
      </c>
      <c r="IA55" s="366">
        <v>1.56</v>
      </c>
      <c r="IB55" s="366">
        <v>2565</v>
      </c>
      <c r="IC55" s="366">
        <v>0.22</v>
      </c>
      <c r="ID55" s="366">
        <v>3243</v>
      </c>
      <c r="IE55" s="366">
        <v>32.9</v>
      </c>
      <c r="IF55" s="162">
        <f t="shared" si="37"/>
        <v>9</v>
      </c>
      <c r="IG55" s="172"/>
      <c r="IH55" s="172"/>
      <c r="II55" s="172"/>
      <c r="IJ55" s="172"/>
      <c r="IK55" s="172"/>
      <c r="IL55" s="172"/>
      <c r="IM55" s="172"/>
    </row>
    <row r="56" spans="1:247" ht="14.45" customHeight="1">
      <c r="A56" s="503">
        <v>232</v>
      </c>
      <c r="B56" s="503">
        <f>COUNTIFS($D$4:D56,D56,$F$4:F56,F56)</f>
        <v>1</v>
      </c>
      <c r="C56" s="864">
        <v>9409</v>
      </c>
      <c r="D56" s="865" t="s">
        <v>789</v>
      </c>
      <c r="E56" s="866" t="s">
        <v>435</v>
      </c>
      <c r="F56" s="866">
        <v>5904130001</v>
      </c>
      <c r="G56" s="868">
        <v>59</v>
      </c>
      <c r="H56" s="865" t="s">
        <v>788</v>
      </c>
      <c r="I56" s="446" t="s">
        <v>790</v>
      </c>
      <c r="J56" s="369" t="s">
        <v>427</v>
      </c>
      <c r="K56" s="87" t="s">
        <v>385</v>
      </c>
      <c r="L56" s="195">
        <v>21</v>
      </c>
      <c r="M56" s="87" t="s">
        <v>684</v>
      </c>
      <c r="N56" s="87" t="s">
        <v>386</v>
      </c>
      <c r="O56" s="195"/>
      <c r="P56" s="87" t="s">
        <v>761</v>
      </c>
      <c r="Q56" s="195"/>
      <c r="R56" s="195"/>
      <c r="S56" s="372" t="s">
        <v>548</v>
      </c>
      <c r="T56" s="373" t="s">
        <v>548</v>
      </c>
      <c r="U56" s="372" t="s">
        <v>548</v>
      </c>
      <c r="V56" s="524" t="s">
        <v>781</v>
      </c>
      <c r="W56" s="524" t="s">
        <v>620</v>
      </c>
      <c r="X56" s="372" t="s">
        <v>548</v>
      </c>
      <c r="Y56" s="372" t="s">
        <v>548</v>
      </c>
      <c r="Z56" s="531"/>
      <c r="AA56" s="195"/>
      <c r="AB56" s="370"/>
      <c r="AC56" s="552">
        <v>22257</v>
      </c>
      <c r="AD56" s="552">
        <v>222</v>
      </c>
      <c r="AE56" s="552" t="s">
        <v>548</v>
      </c>
      <c r="AF56" s="552" t="s">
        <v>548</v>
      </c>
      <c r="AG56" s="557" t="s">
        <v>444</v>
      </c>
      <c r="AH56" s="565"/>
      <c r="AI56" s="555"/>
      <c r="AJ56" s="555"/>
      <c r="AK56" s="555"/>
      <c r="AL56" s="555"/>
      <c r="AM56" s="555"/>
      <c r="AN56" s="555"/>
      <c r="AO56" s="574">
        <v>57.7</v>
      </c>
      <c r="AP56" s="575">
        <v>24.3</v>
      </c>
      <c r="AQ56" s="577">
        <v>12.2</v>
      </c>
      <c r="AR56" s="1100">
        <f t="shared" si="30"/>
        <v>94.2</v>
      </c>
      <c r="AS56" s="1101">
        <f t="shared" si="31"/>
        <v>2.3744855967078191</v>
      </c>
      <c r="AT56" s="750">
        <f t="shared" si="32"/>
        <v>28.968724279835392</v>
      </c>
      <c r="AU56" s="1102">
        <f t="shared" si="33"/>
        <v>1.5808219178082192</v>
      </c>
      <c r="AV56" s="579">
        <v>48.468000000000004</v>
      </c>
      <c r="AW56" s="579">
        <f t="shared" si="40"/>
        <v>84</v>
      </c>
      <c r="AX56" s="580">
        <v>6.3470000000000004</v>
      </c>
      <c r="AY56" s="579">
        <v>11</v>
      </c>
      <c r="AZ56" s="566" t="s">
        <v>387</v>
      </c>
      <c r="BA56" s="583">
        <v>4.41</v>
      </c>
      <c r="BB56" s="204" t="s">
        <v>387</v>
      </c>
      <c r="BC56" s="555"/>
      <c r="BD56" s="555"/>
      <c r="BE56" s="555"/>
      <c r="BF56" s="555"/>
      <c r="BG56" s="555"/>
      <c r="BH56" s="555"/>
      <c r="BI56" s="597"/>
      <c r="BJ56" s="505">
        <v>54</v>
      </c>
      <c r="BK56" s="505">
        <v>46</v>
      </c>
      <c r="BL56" s="599">
        <v>1.173913043478261</v>
      </c>
      <c r="BM56" s="600">
        <v>0.9</v>
      </c>
      <c r="BN56" s="614">
        <f>BM56*100/AO56</f>
        <v>1.559792027729636</v>
      </c>
      <c r="BO56" s="505" t="s">
        <v>387</v>
      </c>
      <c r="BP56" s="566">
        <v>14.2</v>
      </c>
      <c r="BQ56" s="566">
        <v>17.100000000000001</v>
      </c>
      <c r="BR56" s="566"/>
      <c r="BS56" s="614">
        <f t="shared" si="38"/>
        <v>33.700000000000003</v>
      </c>
      <c r="BT56" s="1104" t="s">
        <v>387</v>
      </c>
      <c r="BU56" s="1113" t="s">
        <v>387</v>
      </c>
      <c r="BV56" s="1104" t="s">
        <v>387</v>
      </c>
      <c r="BW56" s="566">
        <v>22.599999999999998</v>
      </c>
      <c r="BX56" s="566">
        <v>10.6</v>
      </c>
      <c r="BY56" s="566">
        <v>2.57</v>
      </c>
      <c r="BZ56" s="566">
        <v>23.1</v>
      </c>
      <c r="CA56" s="566">
        <v>5.63</v>
      </c>
      <c r="CB56" s="566">
        <v>59.1</v>
      </c>
      <c r="CC56" s="566">
        <v>14.4</v>
      </c>
      <c r="CD56" s="579" t="s">
        <v>387</v>
      </c>
      <c r="CE56" s="555"/>
      <c r="CF56" s="555"/>
      <c r="CG56" s="555"/>
      <c r="CH56" s="555"/>
      <c r="CI56" s="555"/>
      <c r="CJ56" s="555"/>
      <c r="CK56" s="555"/>
      <c r="CL56" s="579">
        <f t="shared" si="39"/>
        <v>0.45887445887445882</v>
      </c>
      <c r="CM56" s="555"/>
      <c r="CN56" s="555"/>
      <c r="CO56" s="250"/>
      <c r="CP56" s="555"/>
      <c r="CQ56" s="555"/>
      <c r="CR56" s="555"/>
      <c r="CS56" s="555"/>
      <c r="CT56" s="555"/>
      <c r="CU56" s="555"/>
      <c r="CV56" s="555"/>
      <c r="CW56" s="250"/>
      <c r="CX56" s="555"/>
      <c r="CY56" s="555"/>
      <c r="CZ56" s="623">
        <v>3</v>
      </c>
      <c r="DA56" s="625" t="s">
        <v>398</v>
      </c>
      <c r="DB56" s="783" t="s">
        <v>401</v>
      </c>
      <c r="DC56" s="555"/>
      <c r="DD56" s="531"/>
      <c r="DE56" s="370"/>
      <c r="DF56" s="370"/>
      <c r="DG56" s="370"/>
      <c r="DH56" s="280"/>
      <c r="DI56" s="884" t="s">
        <v>390</v>
      </c>
      <c r="DJ56" s="974" t="s">
        <v>444</v>
      </c>
      <c r="DK56" s="875">
        <v>2</v>
      </c>
      <c r="DL56" s="874" t="s">
        <v>1185</v>
      </c>
      <c r="DM56" s="875" t="s">
        <v>791</v>
      </c>
      <c r="DN56" s="875"/>
      <c r="DO56" s="875"/>
      <c r="DP56" s="875"/>
      <c r="DQ56" s="875"/>
      <c r="DR56" s="448">
        <v>46.8</v>
      </c>
      <c r="DS56" s="195" t="s">
        <v>386</v>
      </c>
      <c r="DT56" s="195">
        <v>480</v>
      </c>
      <c r="DU56" s="195">
        <v>37.5</v>
      </c>
      <c r="DV56" s="195">
        <v>62.5</v>
      </c>
      <c r="DW56" s="195" t="s">
        <v>386</v>
      </c>
      <c r="DX56" s="195" t="s">
        <v>386</v>
      </c>
      <c r="DY56" s="195" t="s">
        <v>386</v>
      </c>
      <c r="DZ56" s="195" t="s">
        <v>386</v>
      </c>
      <c r="EA56" s="195">
        <v>0</v>
      </c>
      <c r="EB56" s="503"/>
      <c r="EC56" s="875"/>
      <c r="ED56" s="875"/>
      <c r="EE56" s="875"/>
      <c r="EF56" s="875">
        <v>40</v>
      </c>
      <c r="EG56" s="875">
        <v>3</v>
      </c>
      <c r="EH56" s="874">
        <v>180</v>
      </c>
      <c r="EI56" s="874">
        <v>120</v>
      </c>
      <c r="EJ56" s="874">
        <f t="shared" si="34"/>
        <v>37.037037037037038</v>
      </c>
      <c r="EK56" s="875">
        <v>2</v>
      </c>
      <c r="EL56" s="875"/>
      <c r="EM56" s="875">
        <v>2</v>
      </c>
      <c r="EN56" s="875">
        <v>2</v>
      </c>
      <c r="EO56" s="874">
        <v>0</v>
      </c>
      <c r="EP56" s="969"/>
      <c r="EQ56" s="1023">
        <v>9409</v>
      </c>
      <c r="ER56" s="450">
        <v>75</v>
      </c>
      <c r="ES56" s="451">
        <v>32624</v>
      </c>
      <c r="ET56" s="451">
        <v>2</v>
      </c>
      <c r="EU56" s="452">
        <v>869.97333333333336</v>
      </c>
      <c r="EV56" s="981">
        <v>2477</v>
      </c>
      <c r="EW56" s="982">
        <v>66.053333333333327</v>
      </c>
      <c r="EX56" s="742">
        <v>1387.12</v>
      </c>
      <c r="EY56" s="983">
        <v>28</v>
      </c>
      <c r="EZ56" s="984">
        <v>22519</v>
      </c>
      <c r="FA56" s="984">
        <v>400</v>
      </c>
      <c r="FB56" s="370"/>
      <c r="FC56" s="985">
        <v>804.25</v>
      </c>
      <c r="FD56" s="986">
        <v>321.7</v>
      </c>
      <c r="FE56" s="780">
        <v>4.3118433322971708</v>
      </c>
      <c r="FF56" s="987"/>
      <c r="FG56" s="738"/>
      <c r="FH56" s="555"/>
      <c r="FI56" s="970"/>
      <c r="FJ56" s="555"/>
      <c r="FK56" s="555"/>
      <c r="FL56" s="692">
        <f>EV56*100/ES56</f>
        <v>7.5925698871996072</v>
      </c>
      <c r="FM56" s="693">
        <f>EW56/1000</f>
        <v>6.6053333333333325E-2</v>
      </c>
      <c r="FN56" s="555"/>
      <c r="FO56" s="692">
        <v>7.5925698871996072</v>
      </c>
      <c r="FP56" s="693">
        <v>6.6053333333333325E-2</v>
      </c>
      <c r="FQ56" s="696">
        <f>DT56/EW56</f>
        <v>7.2668550666128384</v>
      </c>
      <c r="FR56" s="1679" t="s">
        <v>1346</v>
      </c>
      <c r="FS56" s="1679" t="s">
        <v>386</v>
      </c>
      <c r="FT56" s="1679" t="s">
        <v>1596</v>
      </c>
      <c r="FU56" s="1116">
        <v>0</v>
      </c>
      <c r="FV56" s="874">
        <v>7</v>
      </c>
      <c r="FW56" s="1116">
        <v>0</v>
      </c>
      <c r="FX56" s="1129" t="s">
        <v>1594</v>
      </c>
      <c r="FY56" s="1117">
        <v>0</v>
      </c>
      <c r="FZ56" s="1117">
        <v>0</v>
      </c>
      <c r="GA56" s="1117">
        <v>0</v>
      </c>
      <c r="GB56" s="1117">
        <v>1</v>
      </c>
      <c r="GC56" s="1129" t="s">
        <v>1595</v>
      </c>
      <c r="GD56" s="1117" t="s">
        <v>1597</v>
      </c>
      <c r="GE56" s="1117" t="s">
        <v>792</v>
      </c>
      <c r="GF56" s="760">
        <v>9409</v>
      </c>
      <c r="GG56" s="761" t="s">
        <v>775</v>
      </c>
      <c r="GH56" s="878">
        <v>0.28148660839999995</v>
      </c>
      <c r="GI56" s="878">
        <v>2.0809176886984999</v>
      </c>
      <c r="GJ56" s="880">
        <v>0.26369133999999983</v>
      </c>
      <c r="GK56" s="549"/>
      <c r="GL56" s="549"/>
      <c r="GM56" s="549"/>
      <c r="GN56" s="549"/>
      <c r="GO56" s="549"/>
      <c r="GP56" s="549"/>
      <c r="GQ56" s="549"/>
      <c r="GR56" s="549"/>
      <c r="GS56" s="549"/>
      <c r="GT56" s="549"/>
      <c r="GU56" s="549"/>
      <c r="GV56" s="549"/>
      <c r="GW56" s="549"/>
      <c r="GX56" s="549"/>
      <c r="GY56" s="549"/>
      <c r="GZ56" s="704"/>
      <c r="HA56" s="549"/>
      <c r="HB56" s="549"/>
      <c r="HC56" s="549"/>
      <c r="HD56" s="549"/>
      <c r="HE56" s="549"/>
      <c r="HF56" s="549"/>
      <c r="HG56" s="549"/>
      <c r="HH56" s="549"/>
      <c r="HI56" s="549"/>
      <c r="HJ56" s="549"/>
      <c r="HK56" s="549"/>
      <c r="HL56" s="549"/>
      <c r="HM56" s="549"/>
      <c r="HN56" s="549"/>
      <c r="HO56" s="549"/>
      <c r="HP56" s="549"/>
      <c r="HQ56" s="549"/>
      <c r="HR56" s="549"/>
      <c r="HS56" s="549"/>
      <c r="HT56" s="549"/>
      <c r="HU56" s="549"/>
      <c r="HV56" s="549"/>
      <c r="HW56" s="549"/>
      <c r="HX56" s="549"/>
      <c r="HY56" s="549"/>
      <c r="HZ56" s="549"/>
      <c r="IA56" s="549"/>
      <c r="IB56" s="549"/>
      <c r="IC56" s="549"/>
      <c r="ID56" s="549"/>
      <c r="IE56" s="549"/>
      <c r="IF56" s="503">
        <f t="shared" si="37"/>
        <v>6</v>
      </c>
      <c r="IG56" s="555"/>
      <c r="IH56" s="555"/>
      <c r="II56" s="555"/>
      <c r="IJ56" s="555"/>
      <c r="IK56" s="555"/>
      <c r="IL56" s="555"/>
      <c r="IM56" s="555"/>
    </row>
    <row r="57" spans="1:247" ht="14.45" customHeight="1" thickBot="1">
      <c r="A57" s="503">
        <v>306</v>
      </c>
      <c r="B57" s="503">
        <f>COUNTIFS($D$4:D57,D57,$F$4:F57,F57)</f>
        <v>2</v>
      </c>
      <c r="C57" s="841">
        <v>9822</v>
      </c>
      <c r="D57" s="838" t="s">
        <v>789</v>
      </c>
      <c r="E57" s="839" t="s">
        <v>435</v>
      </c>
      <c r="F57" s="839">
        <v>5904130001</v>
      </c>
      <c r="G57" s="840">
        <f>LEFT(H57,4)-CONCATENATE(19,LEFT(F57,2))</f>
        <v>59</v>
      </c>
      <c r="H57" s="838" t="s">
        <v>821</v>
      </c>
      <c r="I57" s="199" t="s">
        <v>790</v>
      </c>
      <c r="J57" s="200" t="s">
        <v>427</v>
      </c>
      <c r="K57" s="91" t="s">
        <v>385</v>
      </c>
      <c r="L57" s="88">
        <v>10</v>
      </c>
      <c r="M57" s="91" t="s">
        <v>822</v>
      </c>
      <c r="N57" s="91" t="s">
        <v>386</v>
      </c>
      <c r="O57" s="88"/>
      <c r="P57" s="88" t="s">
        <v>815</v>
      </c>
      <c r="Q57" s="88"/>
      <c r="R57" s="88"/>
      <c r="S57" s="288" t="s">
        <v>548</v>
      </c>
      <c r="T57" s="288" t="s">
        <v>548</v>
      </c>
      <c r="U57" s="288" t="s">
        <v>548</v>
      </c>
      <c r="V57" s="406" t="s">
        <v>781</v>
      </c>
      <c r="W57" s="288" t="s">
        <v>548</v>
      </c>
      <c r="X57" s="329" t="s">
        <v>548</v>
      </c>
      <c r="Y57" s="329" t="s">
        <v>548</v>
      </c>
      <c r="Z57" s="531"/>
      <c r="AA57" s="88"/>
      <c r="AB57" s="88"/>
      <c r="AC57" s="552">
        <v>4098</v>
      </c>
      <c r="AD57" s="551">
        <v>40.9</v>
      </c>
      <c r="AE57" s="552" t="s">
        <v>548</v>
      </c>
      <c r="AF57" s="552" t="s">
        <v>548</v>
      </c>
      <c r="AG57" s="557" t="s">
        <v>444</v>
      </c>
      <c r="AH57" s="557"/>
      <c r="AI57" s="503"/>
      <c r="AJ57" s="503"/>
      <c r="AK57" s="555"/>
      <c r="AL57" s="555"/>
      <c r="AM57" s="555"/>
      <c r="AN57" s="555"/>
      <c r="AO57" s="574">
        <v>55.4</v>
      </c>
      <c r="AP57" s="575">
        <v>32.5</v>
      </c>
      <c r="AQ57" s="577">
        <v>9</v>
      </c>
      <c r="AR57" s="1100">
        <f t="shared" si="30"/>
        <v>96.9</v>
      </c>
      <c r="AS57" s="1101">
        <f t="shared" si="31"/>
        <v>1.7046153846153846</v>
      </c>
      <c r="AT57" s="750">
        <f t="shared" si="32"/>
        <v>15.341538461538462</v>
      </c>
      <c r="AU57" s="1102">
        <f t="shared" si="33"/>
        <v>1.3349397590361445</v>
      </c>
      <c r="AV57" s="1136">
        <v>51.355800000000002</v>
      </c>
      <c r="AW57" s="579">
        <f t="shared" si="40"/>
        <v>92.7</v>
      </c>
      <c r="AX57" s="580">
        <v>1.2741999999999998</v>
      </c>
      <c r="AY57" s="578">
        <v>2.2999999999999998</v>
      </c>
      <c r="AZ57" s="1131" t="s">
        <v>387</v>
      </c>
      <c r="BA57" s="582">
        <v>18</v>
      </c>
      <c r="BB57" s="340" t="s">
        <v>387</v>
      </c>
      <c r="BC57" s="1137"/>
      <c r="BD57" s="593"/>
      <c r="BE57" s="593"/>
      <c r="BF57" s="593"/>
      <c r="BG57" s="593"/>
      <c r="BH57" s="593"/>
      <c r="BJ57" s="503">
        <v>49.7</v>
      </c>
      <c r="BK57" s="566">
        <v>50.3</v>
      </c>
      <c r="BL57" s="599">
        <f>BJ57/BK57</f>
        <v>0.98807157057654083</v>
      </c>
      <c r="BM57" s="600" t="s">
        <v>387</v>
      </c>
      <c r="BN57" s="503" t="s">
        <v>387</v>
      </c>
      <c r="BO57" s="605" t="s">
        <v>387</v>
      </c>
      <c r="BP57" s="503">
        <v>5</v>
      </c>
      <c r="BQ57" s="607">
        <v>5.5</v>
      </c>
      <c r="BR57" s="549"/>
      <c r="BS57" s="614">
        <f t="shared" si="38"/>
        <v>71</v>
      </c>
      <c r="BT57" s="549" t="s">
        <v>387</v>
      </c>
      <c r="BU57" s="610" t="s">
        <v>387</v>
      </c>
      <c r="BV57" s="614" t="s">
        <v>387</v>
      </c>
      <c r="BW57" s="614">
        <f>BY57+CA57+CC57</f>
        <v>32.299999999999997</v>
      </c>
      <c r="BX57" s="614">
        <v>40.700000000000003</v>
      </c>
      <c r="BY57" s="614">
        <v>13.2</v>
      </c>
      <c r="BZ57" s="614">
        <v>30.3</v>
      </c>
      <c r="CA57" s="614">
        <v>9.9</v>
      </c>
      <c r="CB57" s="614">
        <v>28.4</v>
      </c>
      <c r="CC57" s="614">
        <v>9.1999999999999993</v>
      </c>
      <c r="CD57" s="505" t="s">
        <v>387</v>
      </c>
      <c r="CE57" s="503"/>
      <c r="CF57" s="503"/>
      <c r="CG57" s="503"/>
      <c r="CH57" s="503"/>
      <c r="CI57" s="503"/>
      <c r="CJ57" s="503"/>
      <c r="CK57" s="503"/>
      <c r="CL57" s="579">
        <f t="shared" si="39"/>
        <v>1.3432343234323434</v>
      </c>
      <c r="CM57" s="503"/>
      <c r="CN57" s="510"/>
      <c r="CP57" s="510"/>
      <c r="CQ57" s="510"/>
      <c r="CR57" s="510"/>
      <c r="CS57" s="510"/>
      <c r="CT57" s="510"/>
      <c r="CU57" s="510"/>
      <c r="CV57" s="503"/>
      <c r="CX57" s="623"/>
      <c r="CY57" s="623"/>
      <c r="CZ57" s="549"/>
      <c r="DA57" s="625" t="s">
        <v>398</v>
      </c>
      <c r="DB57" s="783" t="s">
        <v>401</v>
      </c>
      <c r="DC57" s="503"/>
      <c r="DD57" s="531"/>
      <c r="DE57" s="88"/>
      <c r="DF57" s="88"/>
      <c r="DG57" s="88"/>
      <c r="DH57" s="157"/>
      <c r="DI57" s="116" t="s">
        <v>390</v>
      </c>
      <c r="DJ57" s="855" t="s">
        <v>444</v>
      </c>
      <c r="DK57" s="117">
        <v>2</v>
      </c>
      <c r="DL57" s="325" t="s">
        <v>1185</v>
      </c>
      <c r="DM57" s="906" t="s">
        <v>1090</v>
      </c>
      <c r="DN57" s="117"/>
      <c r="DO57" s="117"/>
      <c r="DP57" s="117"/>
      <c r="DQ57" s="117"/>
      <c r="DR57" s="149">
        <v>13.6</v>
      </c>
      <c r="DS57" s="88" t="s">
        <v>386</v>
      </c>
      <c r="DT57" s="88">
        <v>430</v>
      </c>
      <c r="DU57" s="88">
        <v>30</v>
      </c>
      <c r="DV57" s="88">
        <v>70</v>
      </c>
      <c r="DW57" s="88" t="s">
        <v>386</v>
      </c>
      <c r="DX57" s="88" t="s">
        <v>386</v>
      </c>
      <c r="DY57" s="88" t="s">
        <v>386</v>
      </c>
      <c r="DZ57" s="88" t="s">
        <v>386</v>
      </c>
      <c r="EA57" s="88">
        <v>0</v>
      </c>
      <c r="EB57" s="503"/>
      <c r="EC57" s="117"/>
      <c r="ED57" s="117"/>
      <c r="EE57" s="117"/>
      <c r="EF57" s="325">
        <v>0</v>
      </c>
      <c r="EG57" s="117"/>
      <c r="EH57" s="325">
        <v>180</v>
      </c>
      <c r="EI57" s="325">
        <v>120</v>
      </c>
      <c r="EJ57" s="325">
        <f t="shared" si="34"/>
        <v>37.037037037037038</v>
      </c>
      <c r="EK57" s="325"/>
      <c r="EL57" s="117"/>
      <c r="EM57" s="325">
        <v>2</v>
      </c>
      <c r="EN57" s="325">
        <v>2</v>
      </c>
      <c r="EO57" s="324">
        <v>0</v>
      </c>
      <c r="EP57" s="117"/>
      <c r="EQ57" s="409">
        <v>9822</v>
      </c>
      <c r="ER57" s="399">
        <v>51</v>
      </c>
      <c r="ES57" s="329">
        <v>9575</v>
      </c>
      <c r="ET57" s="329">
        <v>2</v>
      </c>
      <c r="EU57" s="304">
        <f>ES57/ER57*ET57</f>
        <v>375.49019607843138</v>
      </c>
      <c r="EV57" s="378">
        <v>1449</v>
      </c>
      <c r="EW57" s="650">
        <f>EV57/ER57*ET57</f>
        <v>56.823529411764703</v>
      </c>
      <c r="EX57" s="657">
        <f>L57*EW57</f>
        <v>568.23529411764707</v>
      </c>
      <c r="EY57" s="660">
        <v>20</v>
      </c>
      <c r="EZ57" s="662">
        <v>5485</v>
      </c>
      <c r="FA57" s="278">
        <v>400</v>
      </c>
      <c r="FB57" s="240"/>
      <c r="FC57" s="664">
        <f>EZ57/EY57</f>
        <v>274.25</v>
      </c>
      <c r="FD57" s="666">
        <f>FA57*FC57/1000</f>
        <v>109.7</v>
      </c>
      <c r="FE57" s="668">
        <f>EX57/FD57</f>
        <v>5.1799024076357982</v>
      </c>
      <c r="FF57" s="242"/>
      <c r="FG57" s="243"/>
      <c r="FH57" s="680"/>
      <c r="FI57" s="558"/>
      <c r="FJ57" s="555"/>
      <c r="FK57" s="503"/>
      <c r="FL57" s="692">
        <f>EV57*100/ES57</f>
        <v>15.133159268929504</v>
      </c>
      <c r="FM57" s="693">
        <f>EW57/1000</f>
        <v>5.6823529411764703E-2</v>
      </c>
      <c r="FN57" s="555"/>
      <c r="FO57" s="692">
        <v>15.133159268929504</v>
      </c>
      <c r="FP57" s="693">
        <v>5.6823529411764703E-2</v>
      </c>
      <c r="FQ57" s="696">
        <f>DT57/EW57</f>
        <v>7.5672877846790891</v>
      </c>
      <c r="FR57" s="1680" t="s">
        <v>1492</v>
      </c>
      <c r="FS57" s="1680" t="s">
        <v>386</v>
      </c>
      <c r="FT57" s="1679" t="s">
        <v>1596</v>
      </c>
      <c r="FU57" s="1312">
        <v>0</v>
      </c>
      <c r="FV57" s="1312">
        <v>6</v>
      </c>
      <c r="FW57" s="1125">
        <v>1</v>
      </c>
      <c r="FX57" s="1129" t="s">
        <v>1594</v>
      </c>
      <c r="FY57" s="1130">
        <v>0</v>
      </c>
      <c r="FZ57" s="1130">
        <v>0</v>
      </c>
      <c r="GA57" s="1130">
        <v>0</v>
      </c>
      <c r="GB57" s="1130">
        <v>1</v>
      </c>
      <c r="GC57" s="1129" t="s">
        <v>1595</v>
      </c>
      <c r="GD57" s="1687" t="s">
        <v>1598</v>
      </c>
      <c r="GE57" s="1316" t="s">
        <v>1599</v>
      </c>
      <c r="GF57" s="555"/>
      <c r="GG57" s="699"/>
      <c r="GK57" s="565"/>
      <c r="GL57" s="565"/>
      <c r="GM57" s="565"/>
      <c r="GN57" s="565"/>
      <c r="GO57" s="565"/>
      <c r="GP57" s="565"/>
      <c r="GQ57" s="565"/>
      <c r="GR57" s="565"/>
      <c r="GS57" s="565"/>
      <c r="GT57" s="565"/>
      <c r="GU57" s="565"/>
      <c r="GV57" s="565"/>
      <c r="GW57" s="565"/>
      <c r="GX57" s="565"/>
      <c r="GY57" s="565"/>
      <c r="GZ57" s="565"/>
      <c r="HA57" s="565"/>
      <c r="HB57" s="565"/>
      <c r="HC57" s="565"/>
      <c r="HD57" s="565"/>
      <c r="HE57" s="565"/>
      <c r="HF57" s="565"/>
      <c r="HG57" s="565"/>
      <c r="HH57" s="565"/>
      <c r="HI57" s="565"/>
      <c r="HJ57" s="565"/>
      <c r="HK57" s="565"/>
      <c r="HL57" s="565"/>
      <c r="HM57" s="565"/>
      <c r="HN57" s="565"/>
      <c r="HO57" s="565"/>
      <c r="HP57" s="565"/>
      <c r="HQ57" s="565"/>
      <c r="HR57" s="565"/>
      <c r="HS57" s="565"/>
      <c r="HT57" s="565"/>
      <c r="HU57" s="565"/>
      <c r="HV57" s="565"/>
      <c r="HW57" s="565"/>
      <c r="HX57" s="565"/>
      <c r="HY57" s="565"/>
      <c r="HZ57" s="565"/>
      <c r="IA57" s="565"/>
      <c r="IB57" s="565"/>
      <c r="IC57" s="565"/>
      <c r="ID57" s="565"/>
      <c r="IE57" s="565"/>
      <c r="IF57" s="555"/>
      <c r="IG57" s="555"/>
      <c r="IH57" s="555"/>
      <c r="II57" s="555"/>
      <c r="IJ57" s="555"/>
      <c r="IK57" s="555"/>
      <c r="IL57" s="555"/>
      <c r="IM57" s="555"/>
    </row>
    <row r="58" spans="1:247" ht="14.45" customHeight="1" thickBot="1">
      <c r="A58" s="503">
        <v>346</v>
      </c>
      <c r="B58" s="503">
        <f>COUNTIFS($D$4:D58,D58,$F$4:F58,F58)</f>
        <v>3</v>
      </c>
      <c r="C58" s="841">
        <v>11913</v>
      </c>
      <c r="D58" s="838" t="s">
        <v>789</v>
      </c>
      <c r="E58" s="839" t="s">
        <v>435</v>
      </c>
      <c r="F58" s="839" t="s">
        <v>1089</v>
      </c>
      <c r="G58" s="840">
        <f>LEFT(H58,4)-CONCATENATE(IF(LEFT(F58, 2)&lt;MID(H58, 3, 4), 20, 19),LEFT(F58,2))</f>
        <v>60</v>
      </c>
      <c r="H58" s="838" t="s">
        <v>1088</v>
      </c>
      <c r="I58" s="405" t="s">
        <v>1090</v>
      </c>
      <c r="J58" s="200" t="s">
        <v>427</v>
      </c>
      <c r="K58" s="91" t="s">
        <v>385</v>
      </c>
      <c r="L58" s="88">
        <v>16</v>
      </c>
      <c r="M58" s="91" t="s">
        <v>543</v>
      </c>
      <c r="N58" s="91" t="s">
        <v>645</v>
      </c>
      <c r="O58" s="88"/>
      <c r="P58" s="88" t="s">
        <v>1087</v>
      </c>
      <c r="Q58" s="201"/>
      <c r="R58" s="201"/>
      <c r="S58" s="91"/>
      <c r="T58" s="476" t="s">
        <v>1039</v>
      </c>
      <c r="U58" s="476"/>
      <c r="V58" s="478" t="s">
        <v>1079</v>
      </c>
      <c r="W58" s="816"/>
      <c r="X58" s="478"/>
      <c r="Y58" s="478"/>
      <c r="Z58" s="536"/>
      <c r="AA58" s="88" t="s">
        <v>1003</v>
      </c>
      <c r="AB58" s="88"/>
      <c r="AC58" s="568">
        <v>256</v>
      </c>
      <c r="AD58" s="568">
        <v>4100</v>
      </c>
      <c r="AE58" s="565"/>
      <c r="AF58" s="565"/>
      <c r="AG58" s="565" t="s">
        <v>444</v>
      </c>
      <c r="AH58" s="568">
        <v>250</v>
      </c>
      <c r="AI58" s="565"/>
      <c r="AJ58" s="503"/>
      <c r="AK58" s="568"/>
      <c r="AL58" s="503"/>
      <c r="AM58" s="503"/>
      <c r="AN58" s="503"/>
      <c r="AO58" s="574">
        <v>31.7</v>
      </c>
      <c r="AP58" s="575">
        <v>29.1</v>
      </c>
      <c r="AQ58" s="577">
        <v>35.6</v>
      </c>
      <c r="AR58" s="1100">
        <f t="shared" si="30"/>
        <v>96.4</v>
      </c>
      <c r="AS58" s="1101">
        <f t="shared" si="31"/>
        <v>1.0893470790378006</v>
      </c>
      <c r="AT58" s="750">
        <f t="shared" si="32"/>
        <v>38.780756013745702</v>
      </c>
      <c r="AU58" s="1102">
        <f t="shared" si="33"/>
        <v>0.48995363214837712</v>
      </c>
      <c r="AV58" s="579">
        <v>27.515599999999999</v>
      </c>
      <c r="AW58" s="579">
        <f t="shared" si="40"/>
        <v>86.8</v>
      </c>
      <c r="AX58" s="580">
        <v>2.5994000000000002</v>
      </c>
      <c r="AY58" s="579">
        <v>8.1999999999999993</v>
      </c>
      <c r="AZ58" s="503" t="s">
        <v>387</v>
      </c>
      <c r="BA58" s="585">
        <v>21.7</v>
      </c>
      <c r="BB58" s="112" t="s">
        <v>387</v>
      </c>
      <c r="BC58" s="614">
        <v>1</v>
      </c>
      <c r="BD58" s="614"/>
      <c r="BE58" s="579"/>
      <c r="BF58" s="579"/>
      <c r="BG58" s="579"/>
      <c r="BH58" s="579"/>
      <c r="BI58" s="109">
        <v>0.3</v>
      </c>
      <c r="BJ58" s="579">
        <v>54.7</v>
      </c>
      <c r="BK58" s="503">
        <v>45.3</v>
      </c>
      <c r="BL58" s="599">
        <f>BJ58/BK58</f>
        <v>1.2075055187637971</v>
      </c>
      <c r="BM58" s="600">
        <v>1.6</v>
      </c>
      <c r="BN58" s="614">
        <f t="shared" ref="BN58:BN68" si="41">BM58*100/AO58</f>
        <v>5.0473186119873814</v>
      </c>
      <c r="BO58" s="503" t="s">
        <v>387</v>
      </c>
      <c r="BP58" s="503">
        <v>27.4</v>
      </c>
      <c r="BQ58" s="503">
        <v>21.6</v>
      </c>
      <c r="BR58" s="607"/>
      <c r="BS58" s="614">
        <f t="shared" si="38"/>
        <v>63.800000000000004</v>
      </c>
      <c r="BT58" s="549">
        <v>80.400000000000006</v>
      </c>
      <c r="BU58" s="549">
        <v>6655</v>
      </c>
      <c r="BV58" s="614">
        <f>100-BT58</f>
        <v>19.599999999999994</v>
      </c>
      <c r="BW58" s="614">
        <f>BY58+CA58+CC58</f>
        <v>28.983600000000003</v>
      </c>
      <c r="BX58" s="549">
        <v>27.1</v>
      </c>
      <c r="BY58" s="566">
        <f>BX58*AP58/100</f>
        <v>7.8861000000000017</v>
      </c>
      <c r="BZ58" s="549">
        <v>36.700000000000003</v>
      </c>
      <c r="CA58" s="566">
        <f>BZ58*AP58/100</f>
        <v>10.6797</v>
      </c>
      <c r="CB58" s="549">
        <v>35.799999999999997</v>
      </c>
      <c r="CC58" s="566">
        <f>CB58*AP58/100</f>
        <v>10.4178</v>
      </c>
      <c r="CD58" s="614">
        <v>0.3</v>
      </c>
      <c r="CE58" s="601">
        <v>94.4</v>
      </c>
      <c r="CF58" s="601">
        <v>5732</v>
      </c>
      <c r="CG58" s="601">
        <v>86.9</v>
      </c>
      <c r="CH58" s="601">
        <v>4113</v>
      </c>
      <c r="CI58" s="601">
        <v>50.4</v>
      </c>
      <c r="CJ58" s="601">
        <v>75.8</v>
      </c>
      <c r="CK58" s="601">
        <v>4201</v>
      </c>
      <c r="CL58" s="579">
        <f t="shared" si="39"/>
        <v>0.73841961852861038</v>
      </c>
      <c r="CM58" s="503"/>
      <c r="CN58" s="503"/>
      <c r="CP58" s="510"/>
      <c r="CQ58" s="510"/>
      <c r="CR58" s="510"/>
      <c r="CS58" s="510"/>
      <c r="CT58" s="510"/>
      <c r="CU58" s="510"/>
      <c r="CV58" s="620"/>
      <c r="CX58" s="503"/>
      <c r="CY58" s="503"/>
      <c r="CZ58" s="503"/>
      <c r="DA58" s="625"/>
      <c r="DB58" s="783" t="s">
        <v>494</v>
      </c>
      <c r="DC58" s="1110"/>
      <c r="DD58" s="794" t="s">
        <v>1091</v>
      </c>
      <c r="DE58" s="88"/>
      <c r="DF58" s="88"/>
      <c r="DG58" s="88"/>
      <c r="DH58" s="252"/>
      <c r="DI58" s="88" t="s">
        <v>390</v>
      </c>
      <c r="DJ58" s="853" t="s">
        <v>444</v>
      </c>
      <c r="DK58" s="117">
        <v>2</v>
      </c>
      <c r="DL58" s="325" t="s">
        <v>1185</v>
      </c>
      <c r="DM58" s="906" t="s">
        <v>1090</v>
      </c>
      <c r="DN58" s="117"/>
      <c r="DO58" s="117"/>
      <c r="DP58" s="117"/>
      <c r="DQ58" s="117"/>
      <c r="DR58" s="149">
        <v>9.6999999999999993</v>
      </c>
      <c r="DS58" s="88" t="s">
        <v>386</v>
      </c>
      <c r="DT58" s="88">
        <v>657</v>
      </c>
      <c r="DU58" s="88">
        <v>45.2</v>
      </c>
      <c r="DV58" s="88">
        <v>54.8</v>
      </c>
      <c r="DW58" s="88" t="s">
        <v>386</v>
      </c>
      <c r="DX58" s="88" t="s">
        <v>386</v>
      </c>
      <c r="DY58" s="88" t="s">
        <v>386</v>
      </c>
      <c r="DZ58" s="88" t="s">
        <v>386</v>
      </c>
      <c r="EA58" s="88">
        <v>0</v>
      </c>
      <c r="EB58" s="503" t="s">
        <v>992</v>
      </c>
      <c r="EC58" s="143"/>
      <c r="ED58" s="143"/>
      <c r="EE58" s="143"/>
      <c r="EF58" s="863">
        <v>45</v>
      </c>
      <c r="EG58" s="143"/>
      <c r="EH58" s="863">
        <v>180</v>
      </c>
      <c r="EI58" s="863">
        <v>120</v>
      </c>
      <c r="EJ58" s="863">
        <f t="shared" si="34"/>
        <v>37.037037037037038</v>
      </c>
      <c r="EK58" s="863"/>
      <c r="EL58" s="143"/>
      <c r="EM58" s="863">
        <v>2</v>
      </c>
      <c r="EN58" s="863">
        <v>2</v>
      </c>
      <c r="EO58" s="325">
        <v>0</v>
      </c>
      <c r="EP58" s="143"/>
      <c r="EQ58" s="208">
        <v>11913</v>
      </c>
      <c r="ER58" s="636">
        <v>75</v>
      </c>
      <c r="ES58" s="636">
        <v>59779</v>
      </c>
      <c r="ET58" s="636">
        <v>4000</v>
      </c>
      <c r="EU58" s="636">
        <v>40560</v>
      </c>
      <c r="EV58" s="643">
        <v>1773</v>
      </c>
      <c r="EW58" s="648">
        <f>EV58/ET58*EU58/ER58</f>
        <v>239.70959999999997</v>
      </c>
      <c r="EX58" s="657">
        <f>L58*EW58</f>
        <v>3835.3535999999995</v>
      </c>
      <c r="EY58" s="123"/>
      <c r="EZ58" s="122"/>
      <c r="FA58" s="122"/>
      <c r="FB58" s="122"/>
      <c r="FC58" s="240"/>
      <c r="FD58" s="241"/>
      <c r="FE58" s="241"/>
      <c r="FF58" s="242"/>
      <c r="FG58" s="243"/>
      <c r="FH58" s="228"/>
      <c r="FI58" s="215"/>
      <c r="FJ58" s="554"/>
      <c r="FK58" s="555"/>
      <c r="FL58" s="503"/>
      <c r="FM58" s="693">
        <f>AC58/1000</f>
        <v>0.25600000000000001</v>
      </c>
      <c r="FN58" s="555"/>
      <c r="FO58" s="750">
        <f>EV58*100/ES58</f>
        <v>2.9659244885327625</v>
      </c>
      <c r="FP58" s="803">
        <f>EW58/1000</f>
        <v>0.23970959999999997</v>
      </c>
      <c r="FQ58" s="555"/>
      <c r="FR58" s="1316" t="s">
        <v>1600</v>
      </c>
      <c r="FS58" s="1316" t="s">
        <v>386</v>
      </c>
      <c r="FT58" s="1679" t="s">
        <v>1602</v>
      </c>
      <c r="FU58" s="1312">
        <v>0</v>
      </c>
      <c r="FV58" s="1312">
        <v>7</v>
      </c>
      <c r="FW58" s="1125">
        <v>1</v>
      </c>
      <c r="FX58" s="1316" t="s">
        <v>1601</v>
      </c>
      <c r="FY58" s="1130">
        <v>0</v>
      </c>
      <c r="FZ58" s="1130">
        <v>0</v>
      </c>
      <c r="GA58" s="1130">
        <v>0</v>
      </c>
      <c r="GB58" s="1130">
        <v>1</v>
      </c>
      <c r="GC58" s="1129" t="s">
        <v>1606</v>
      </c>
      <c r="GD58" s="1687" t="s">
        <v>1603</v>
      </c>
      <c r="GE58" s="1316" t="s">
        <v>1604</v>
      </c>
      <c r="GF58" s="555"/>
      <c r="GG58" s="699"/>
      <c r="GK58" s="565"/>
      <c r="GL58" s="565"/>
      <c r="GM58" s="565"/>
      <c r="GN58" s="565"/>
      <c r="GO58" s="565"/>
      <c r="GP58" s="565"/>
      <c r="GQ58" s="565"/>
      <c r="GR58" s="565"/>
      <c r="GS58" s="565"/>
      <c r="GT58" s="565"/>
      <c r="GU58" s="565"/>
      <c r="GV58" s="565"/>
      <c r="GW58" s="565"/>
      <c r="GX58" s="565"/>
      <c r="GY58" s="565"/>
      <c r="GZ58" s="565"/>
      <c r="HA58" s="565"/>
      <c r="HB58" s="565"/>
      <c r="HC58" s="565"/>
      <c r="HD58" s="565"/>
      <c r="HE58" s="565"/>
      <c r="HF58" s="565"/>
      <c r="HG58" s="565"/>
      <c r="HH58" s="565"/>
      <c r="HI58" s="565"/>
      <c r="HJ58" s="565"/>
      <c r="HK58" s="565"/>
      <c r="HL58" s="565"/>
      <c r="HM58" s="565"/>
      <c r="HN58" s="565"/>
      <c r="HO58" s="565"/>
      <c r="HP58" s="565"/>
      <c r="HQ58" s="565"/>
      <c r="HR58" s="565"/>
      <c r="HS58" s="565"/>
      <c r="HT58" s="565"/>
      <c r="HU58" s="565"/>
      <c r="HV58" s="565"/>
      <c r="HW58" s="565"/>
      <c r="HX58" s="565"/>
      <c r="HY58" s="565"/>
      <c r="HZ58" s="565"/>
      <c r="IA58" s="565"/>
      <c r="IB58" s="565"/>
      <c r="IC58" s="565"/>
      <c r="ID58" s="565"/>
      <c r="IE58" s="565"/>
      <c r="IF58" s="555"/>
      <c r="IG58" s="555"/>
      <c r="IH58" s="555"/>
      <c r="II58" s="555"/>
      <c r="IJ58" s="555"/>
      <c r="IK58" s="555"/>
      <c r="IL58" s="555"/>
      <c r="IM58" s="555"/>
    </row>
    <row r="59" spans="1:247" s="418" customFormat="1" ht="14.45" customHeight="1" thickBot="1">
      <c r="A59" s="162">
        <v>131</v>
      </c>
      <c r="B59" s="503">
        <f>COUNTIFS($D$4:D59,D59,$F$4:F59,F59)</f>
        <v>4</v>
      </c>
      <c r="C59" s="960">
        <v>12780</v>
      </c>
      <c r="D59" s="923" t="s">
        <v>789</v>
      </c>
      <c r="E59" s="924" t="s">
        <v>435</v>
      </c>
      <c r="F59" s="924">
        <v>5904130001</v>
      </c>
      <c r="G59" s="925">
        <f>LEFT(H59,4)-CONCATENATE(IF(LEFT(F59, 2)&lt;MID(H59, 3, 4), 20, 19),LEFT(F59,2))</f>
        <v>61</v>
      </c>
      <c r="H59" s="923" t="s">
        <v>1128</v>
      </c>
      <c r="I59" s="480" t="s">
        <v>1090</v>
      </c>
      <c r="J59" s="166" t="s">
        <v>427</v>
      </c>
      <c r="K59" s="164" t="s">
        <v>385</v>
      </c>
      <c r="L59" s="163">
        <v>26</v>
      </c>
      <c r="M59" s="164" t="s">
        <v>577</v>
      </c>
      <c r="N59" s="164" t="s">
        <v>386</v>
      </c>
      <c r="O59" s="163"/>
      <c r="P59" s="163" t="s">
        <v>1127</v>
      </c>
      <c r="Q59" s="168"/>
      <c r="R59" s="168"/>
      <c r="S59" s="164"/>
      <c r="T59" s="1030" t="s">
        <v>1112</v>
      </c>
      <c r="U59" s="1030"/>
      <c r="V59" s="1031" t="s">
        <v>1125</v>
      </c>
      <c r="W59" s="1032"/>
      <c r="X59" s="1031"/>
      <c r="Y59" s="1031"/>
      <c r="Z59" s="798" t="s">
        <v>1109</v>
      </c>
      <c r="AA59" s="163" t="s">
        <v>1044</v>
      </c>
      <c r="AB59" s="163"/>
      <c r="AC59" s="484">
        <v>230</v>
      </c>
      <c r="AD59" s="484">
        <v>6000</v>
      </c>
      <c r="AG59" s="418" t="s">
        <v>444</v>
      </c>
      <c r="AH59" s="484">
        <v>450</v>
      </c>
      <c r="AK59" s="484"/>
      <c r="AL59" s="162"/>
      <c r="AN59" s="162"/>
      <c r="AO59" s="357">
        <v>16.3</v>
      </c>
      <c r="AP59" s="176">
        <v>29.3</v>
      </c>
      <c r="AQ59" s="358">
        <v>53.2</v>
      </c>
      <c r="AR59" s="899">
        <f t="shared" si="30"/>
        <v>98.800000000000011</v>
      </c>
      <c r="AS59" s="900">
        <f t="shared" si="31"/>
        <v>0.55631399317406149</v>
      </c>
      <c r="AT59" s="440">
        <f t="shared" si="32"/>
        <v>29.595904436860074</v>
      </c>
      <c r="AU59" s="901">
        <f t="shared" si="33"/>
        <v>0.19757575757575757</v>
      </c>
      <c r="AV59" s="178">
        <f>AW59*AO59/100</f>
        <v>13.214</v>
      </c>
      <c r="AW59" s="178">
        <f>98-AY59-(CD59*100/AO59)</f>
        <v>81.067484662576689</v>
      </c>
      <c r="AX59" s="177">
        <v>2.5299999999999998</v>
      </c>
      <c r="AY59" s="178">
        <f>AX59*100/AO59</f>
        <v>15.521472392638035</v>
      </c>
      <c r="AZ59" s="162" t="s">
        <v>387</v>
      </c>
      <c r="BA59" s="359">
        <v>20.8</v>
      </c>
      <c r="BB59" s="184" t="s">
        <v>387</v>
      </c>
      <c r="BC59" s="427">
        <v>0.98</v>
      </c>
      <c r="BD59" s="427"/>
      <c r="BE59" s="178"/>
      <c r="BF59" s="178"/>
      <c r="BG59" s="178"/>
      <c r="BH59" s="178"/>
      <c r="BI59" s="181">
        <v>0.47</v>
      </c>
      <c r="BJ59" s="178">
        <v>47.6</v>
      </c>
      <c r="BK59" s="162">
        <v>52.4</v>
      </c>
      <c r="BL59" s="182">
        <f>BJ59/BK59</f>
        <v>0.90839694656488557</v>
      </c>
      <c r="BM59" s="183">
        <v>0.53</v>
      </c>
      <c r="BN59" s="427">
        <f t="shared" si="41"/>
        <v>3.2515337423312882</v>
      </c>
      <c r="BO59" s="162" t="s">
        <v>387</v>
      </c>
      <c r="BP59" s="178">
        <v>60.5</v>
      </c>
      <c r="BQ59" s="178">
        <v>51.1</v>
      </c>
      <c r="BR59" s="485"/>
      <c r="BS59" s="427">
        <f t="shared" si="38"/>
        <v>75.7</v>
      </c>
      <c r="BT59" s="366">
        <v>88.6</v>
      </c>
      <c r="BU59" s="366">
        <v>11272</v>
      </c>
      <c r="BV59" s="427">
        <f>100-BT59</f>
        <v>11.400000000000006</v>
      </c>
      <c r="BW59" s="427">
        <f>BY59+CA59+CC59</f>
        <v>28.772600000000004</v>
      </c>
      <c r="BX59" s="167">
        <v>28.1</v>
      </c>
      <c r="BY59" s="173">
        <f>BX59*AP59/100</f>
        <v>8.2332999999999998</v>
      </c>
      <c r="BZ59" s="366">
        <v>47.6</v>
      </c>
      <c r="CA59" s="173">
        <f>BZ59*AP59/100</f>
        <v>13.946800000000001</v>
      </c>
      <c r="CB59" s="366">
        <v>22.5</v>
      </c>
      <c r="CC59" s="173">
        <f>CB59*AP59/100</f>
        <v>6.5925000000000002</v>
      </c>
      <c r="CD59" s="173">
        <v>0.23</v>
      </c>
      <c r="CE59" s="486">
        <v>95.9</v>
      </c>
      <c r="CF59" s="486">
        <v>6495</v>
      </c>
      <c r="CG59" s="486">
        <v>89.3</v>
      </c>
      <c r="CH59" s="486">
        <v>4075</v>
      </c>
      <c r="CI59" s="486">
        <v>73.099999999999994</v>
      </c>
      <c r="CJ59" s="486">
        <v>86.5</v>
      </c>
      <c r="CK59" s="486">
        <v>4358</v>
      </c>
      <c r="CL59" s="178">
        <f t="shared" si="39"/>
        <v>0.59033613445378152</v>
      </c>
      <c r="CM59" s="162"/>
      <c r="CN59" s="162"/>
      <c r="CO59" s="187"/>
      <c r="CP59" s="188"/>
      <c r="CQ59" s="188"/>
      <c r="CR59" s="188"/>
      <c r="CS59" s="188"/>
      <c r="CT59" s="188"/>
      <c r="CU59" s="188"/>
      <c r="CV59" s="487"/>
      <c r="CW59" s="189"/>
      <c r="CX59" s="162"/>
      <c r="CY59" s="162"/>
      <c r="CZ59" s="365"/>
      <c r="DA59" s="190"/>
      <c r="DB59" s="488" t="s">
        <v>494</v>
      </c>
      <c r="DC59" s="489"/>
      <c r="DD59" s="490" t="s">
        <v>1129</v>
      </c>
      <c r="DE59" s="163"/>
      <c r="DF59" s="163"/>
      <c r="DG59" s="163"/>
      <c r="DH59" s="903"/>
      <c r="DI59" s="163" t="s">
        <v>390</v>
      </c>
      <c r="DJ59" s="904" t="s">
        <v>444</v>
      </c>
      <c r="DK59" s="905">
        <v>2</v>
      </c>
      <c r="DL59" s="906" t="s">
        <v>1185</v>
      </c>
      <c r="DM59" s="906" t="s">
        <v>1090</v>
      </c>
      <c r="DN59" s="905"/>
      <c r="DO59" s="905"/>
      <c r="DP59" s="905"/>
      <c r="DQ59" s="905"/>
      <c r="DR59" s="430" t="s">
        <v>386</v>
      </c>
      <c r="DS59" s="163" t="s">
        <v>386</v>
      </c>
      <c r="DT59" s="958">
        <v>487</v>
      </c>
      <c r="DU59" s="958">
        <v>31.4</v>
      </c>
      <c r="DV59" s="958">
        <v>68.599999999999994</v>
      </c>
      <c r="DW59" s="163" t="s">
        <v>386</v>
      </c>
      <c r="DX59" s="163" t="s">
        <v>386</v>
      </c>
      <c r="DY59" s="163" t="s">
        <v>386</v>
      </c>
      <c r="DZ59" s="163" t="s">
        <v>386</v>
      </c>
      <c r="EA59" s="163">
        <v>0</v>
      </c>
      <c r="EB59" s="167" t="s">
        <v>992</v>
      </c>
      <c r="EC59" s="907"/>
      <c r="ED59" s="907"/>
      <c r="EE59" s="907"/>
      <c r="EF59" s="909">
        <v>60</v>
      </c>
      <c r="EG59" s="907"/>
      <c r="EH59" s="909">
        <v>180</v>
      </c>
      <c r="EI59" s="909">
        <v>120</v>
      </c>
      <c r="EJ59" s="909">
        <f t="shared" si="34"/>
        <v>37.037037037037038</v>
      </c>
      <c r="EK59" s="909"/>
      <c r="EL59" s="907"/>
      <c r="EM59" s="909">
        <v>2</v>
      </c>
      <c r="EN59" s="909">
        <v>2</v>
      </c>
      <c r="EO59" s="906">
        <v>0</v>
      </c>
      <c r="EP59" s="907"/>
      <c r="EQ59" s="910">
        <v>12780</v>
      </c>
      <c r="ER59" s="492">
        <v>75</v>
      </c>
      <c r="ES59" s="492">
        <v>18981</v>
      </c>
      <c r="ET59" s="492">
        <v>8000</v>
      </c>
      <c r="EU59" s="492">
        <v>40560</v>
      </c>
      <c r="EV59" s="1033">
        <v>3406</v>
      </c>
      <c r="EW59" s="1034">
        <f>EV59/ET59*EU59/ER59</f>
        <v>230.24560000000002</v>
      </c>
      <c r="EX59" s="1012">
        <f>L59*EW59</f>
        <v>5986.3856000000005</v>
      </c>
      <c r="EY59" s="1022"/>
      <c r="EZ59" s="350"/>
      <c r="FA59" s="350"/>
      <c r="FB59" s="350"/>
      <c r="FC59" s="1015"/>
      <c r="FD59" s="1035"/>
      <c r="FE59" s="1035"/>
      <c r="FF59" s="1019"/>
      <c r="FG59" s="913"/>
      <c r="FH59" s="913"/>
      <c r="FI59" s="914"/>
      <c r="FJ59" s="417"/>
      <c r="FK59" s="172"/>
      <c r="FL59" s="162"/>
      <c r="FM59" s="444">
        <f>AC59/1000</f>
        <v>0.23</v>
      </c>
      <c r="FN59" s="172"/>
      <c r="FO59" s="440">
        <f>EV59*100/ES59</f>
        <v>17.944260049523209</v>
      </c>
      <c r="FP59" s="799">
        <f>EW59/1000</f>
        <v>0.23024560000000002</v>
      </c>
      <c r="FQ59" s="172"/>
      <c r="FR59" s="1682" t="s">
        <v>1605</v>
      </c>
      <c r="FS59" s="1682" t="s">
        <v>386</v>
      </c>
      <c r="FT59" s="1679" t="s">
        <v>1602</v>
      </c>
      <c r="FU59" s="1320">
        <v>0</v>
      </c>
      <c r="FV59" s="1320">
        <v>3</v>
      </c>
      <c r="FW59" s="1123">
        <v>1</v>
      </c>
      <c r="FX59" s="1316" t="s">
        <v>1601</v>
      </c>
      <c r="FY59" s="1141">
        <v>0</v>
      </c>
      <c r="FZ59" s="1141">
        <v>0</v>
      </c>
      <c r="GA59" s="1141">
        <v>0</v>
      </c>
      <c r="GB59" s="1141">
        <v>1</v>
      </c>
      <c r="GC59" s="1129" t="s">
        <v>1595</v>
      </c>
      <c r="GD59" s="1683" t="s">
        <v>1607</v>
      </c>
      <c r="GE59" s="1682" t="s">
        <v>1455</v>
      </c>
      <c r="GF59" s="172"/>
      <c r="GG59" s="938"/>
      <c r="GH59" s="163"/>
      <c r="GI59" s="163"/>
      <c r="GJ59" s="163"/>
      <c r="IF59" s="172"/>
      <c r="IG59" s="172"/>
      <c r="IH59" s="172"/>
      <c r="II59" s="172"/>
      <c r="IJ59" s="172"/>
      <c r="IK59" s="172"/>
      <c r="IL59" s="172"/>
      <c r="IM59" s="172"/>
    </row>
    <row r="60" spans="1:247" ht="14.45" customHeight="1">
      <c r="A60" s="503">
        <v>80</v>
      </c>
      <c r="B60" s="503">
        <f>COUNTIFS($D$4:D60,D60,$F$4:F60,F60)</f>
        <v>1</v>
      </c>
      <c r="C60" s="1028">
        <v>8391</v>
      </c>
      <c r="D60" s="823" t="s">
        <v>701</v>
      </c>
      <c r="E60" s="87" t="s">
        <v>702</v>
      </c>
      <c r="F60" s="87">
        <v>5707140769</v>
      </c>
      <c r="G60" s="195">
        <v>61</v>
      </c>
      <c r="H60" s="367" t="s">
        <v>699</v>
      </c>
      <c r="I60" s="368" t="s">
        <v>399</v>
      </c>
      <c r="J60" s="369" t="s">
        <v>427</v>
      </c>
      <c r="K60" s="370" t="s">
        <v>385</v>
      </c>
      <c r="L60" s="195">
        <v>8</v>
      </c>
      <c r="M60" s="87" t="s">
        <v>565</v>
      </c>
      <c r="N60" s="87" t="s">
        <v>386</v>
      </c>
      <c r="O60" s="195"/>
      <c r="P60" s="87" t="s">
        <v>670</v>
      </c>
      <c r="Q60" s="195"/>
      <c r="R60" s="195"/>
      <c r="S60" s="706" t="s">
        <v>682</v>
      </c>
      <c r="T60" s="373" t="s">
        <v>656</v>
      </c>
      <c r="U60" s="374" t="s">
        <v>548</v>
      </c>
      <c r="V60" s="447" t="s">
        <v>673</v>
      </c>
      <c r="W60" s="372" t="s">
        <v>620</v>
      </c>
      <c r="X60" s="372" t="s">
        <v>548</v>
      </c>
      <c r="Y60" s="372" t="s">
        <v>548</v>
      </c>
      <c r="Z60" s="531"/>
      <c r="AA60" s="376"/>
      <c r="AB60" s="195"/>
      <c r="AC60" s="503"/>
      <c r="AD60" s="503"/>
      <c r="AE60" s="503"/>
      <c r="AF60" s="503"/>
      <c r="AG60" s="557" t="s">
        <v>444</v>
      </c>
      <c r="AH60" s="555"/>
      <c r="AI60" s="503"/>
      <c r="AJ60" s="503"/>
      <c r="AK60" s="568"/>
      <c r="AL60" s="503"/>
      <c r="AM60" s="503"/>
      <c r="AN60" s="503"/>
      <c r="AO60" s="574">
        <v>17</v>
      </c>
      <c r="AP60" s="575">
        <v>75.3</v>
      </c>
      <c r="AQ60" s="577">
        <v>5.4</v>
      </c>
      <c r="AR60" s="1100">
        <f t="shared" si="30"/>
        <v>97.7</v>
      </c>
      <c r="AS60" s="1101">
        <f t="shared" si="31"/>
        <v>0.22576361221779551</v>
      </c>
      <c r="AT60" s="750">
        <f t="shared" si="32"/>
        <v>1.2191235059760959</v>
      </c>
      <c r="AU60" s="1102">
        <f t="shared" si="33"/>
        <v>0.21065675340768278</v>
      </c>
      <c r="AV60" s="579">
        <v>15.068800000000001</v>
      </c>
      <c r="AW60" s="579">
        <f t="shared" ref="AW60:AW74" si="42">95-AY60</f>
        <v>88.64</v>
      </c>
      <c r="AX60" s="580">
        <v>1.0811999999999999</v>
      </c>
      <c r="AY60" s="579">
        <v>6.36</v>
      </c>
      <c r="AZ60" s="505" t="s">
        <v>387</v>
      </c>
      <c r="BA60" s="583">
        <v>15.8</v>
      </c>
      <c r="BB60" s="107">
        <v>2.5999999999999999E-2</v>
      </c>
      <c r="BC60" s="595"/>
      <c r="BD60" s="595"/>
      <c r="BE60" s="503"/>
      <c r="BF60" s="503"/>
      <c r="BG60" s="503"/>
      <c r="BH60" s="503"/>
      <c r="BJ60" s="503">
        <v>38.4</v>
      </c>
      <c r="BK60" s="503">
        <v>60.9</v>
      </c>
      <c r="BL60" s="599">
        <v>0.63054187192118227</v>
      </c>
      <c r="BM60" s="600">
        <v>0.05</v>
      </c>
      <c r="BN60" s="614">
        <f t="shared" si="41"/>
        <v>0.29411764705882354</v>
      </c>
      <c r="BO60" s="505" t="s">
        <v>387</v>
      </c>
      <c r="BP60" s="503">
        <v>5.9</v>
      </c>
      <c r="BQ60" s="503">
        <v>6.5</v>
      </c>
      <c r="BR60" s="607"/>
      <c r="BS60" s="614">
        <f t="shared" si="38"/>
        <v>22.4</v>
      </c>
      <c r="BT60" s="566">
        <v>88</v>
      </c>
      <c r="BU60" s="772">
        <v>34961</v>
      </c>
      <c r="BV60" s="566">
        <v>12</v>
      </c>
      <c r="BW60" s="566">
        <v>67.3</v>
      </c>
      <c r="BX60" s="566">
        <v>13.4</v>
      </c>
      <c r="BY60" s="566">
        <v>10.6</v>
      </c>
      <c r="BZ60" s="566">
        <v>9</v>
      </c>
      <c r="CA60" s="566">
        <v>7.1</v>
      </c>
      <c r="CB60" s="566">
        <v>62.8</v>
      </c>
      <c r="CC60" s="566">
        <v>49.6</v>
      </c>
      <c r="CD60" s="566">
        <v>2.23</v>
      </c>
      <c r="CE60" s="503"/>
      <c r="CF60" s="503"/>
      <c r="CG60" s="503"/>
      <c r="CH60" s="503"/>
      <c r="CI60" s="503"/>
      <c r="CJ60" s="503"/>
      <c r="CK60" s="503"/>
      <c r="CL60" s="579">
        <f t="shared" si="39"/>
        <v>1.4888888888888889</v>
      </c>
      <c r="CM60" s="503"/>
      <c r="CN60" s="503"/>
      <c r="CO60" s="328">
        <v>79.8</v>
      </c>
      <c r="CP60" s="618">
        <v>17.399999999999999</v>
      </c>
      <c r="CQ60" s="618">
        <v>13.9</v>
      </c>
      <c r="CR60" s="618">
        <v>8.23</v>
      </c>
      <c r="CS60" s="618">
        <v>6.57</v>
      </c>
      <c r="CT60" s="618">
        <v>57.2</v>
      </c>
      <c r="CU60" s="618">
        <v>45.7</v>
      </c>
      <c r="CV60" s="618">
        <v>3.45</v>
      </c>
      <c r="CX60" s="503"/>
      <c r="CY60" s="623" t="s">
        <v>397</v>
      </c>
      <c r="CZ60" s="623">
        <v>3</v>
      </c>
      <c r="DA60" s="625" t="s">
        <v>398</v>
      </c>
      <c r="DB60" s="549" t="s">
        <v>398</v>
      </c>
      <c r="DC60" s="531"/>
      <c r="DD60" s="531"/>
      <c r="DE60" s="195"/>
      <c r="DF60" s="195"/>
      <c r="DG60" s="195"/>
      <c r="DH60" s="721"/>
      <c r="DI60" s="884" t="s">
        <v>390</v>
      </c>
      <c r="DJ60" s="872" t="s">
        <v>444</v>
      </c>
      <c r="DK60" s="873">
        <v>2</v>
      </c>
      <c r="DL60" s="874" t="s">
        <v>1185</v>
      </c>
      <c r="DM60" s="874" t="s">
        <v>399</v>
      </c>
      <c r="DN60" s="875"/>
      <c r="DO60" s="875"/>
      <c r="DP60" s="875"/>
      <c r="DQ60" s="875"/>
      <c r="DR60" s="448" t="s">
        <v>386</v>
      </c>
      <c r="DS60" s="195" t="s">
        <v>386</v>
      </c>
      <c r="DT60" s="195" t="s">
        <v>386</v>
      </c>
      <c r="DU60" s="195" t="s">
        <v>386</v>
      </c>
      <c r="DV60" s="195" t="s">
        <v>386</v>
      </c>
      <c r="DW60" s="195" t="s">
        <v>386</v>
      </c>
      <c r="DX60" s="195" t="s">
        <v>386</v>
      </c>
      <c r="DY60" s="195" t="s">
        <v>386</v>
      </c>
      <c r="DZ60" s="195" t="s">
        <v>386</v>
      </c>
      <c r="EA60" s="195" t="s">
        <v>386</v>
      </c>
      <c r="EB60" s="503"/>
      <c r="EC60" s="875"/>
      <c r="ED60" s="875" t="s">
        <v>565</v>
      </c>
      <c r="EE60" s="875">
        <v>8</v>
      </c>
      <c r="EF60" s="874">
        <v>40</v>
      </c>
      <c r="EG60" s="875">
        <v>2</v>
      </c>
      <c r="EH60" s="875">
        <v>173</v>
      </c>
      <c r="EI60" s="875">
        <v>135</v>
      </c>
      <c r="EJ60" s="876">
        <f t="shared" si="34"/>
        <v>45.10675264793344</v>
      </c>
      <c r="EK60" s="875">
        <v>2</v>
      </c>
      <c r="EL60" s="875" t="s">
        <v>386</v>
      </c>
      <c r="EM60" s="875">
        <v>2</v>
      </c>
      <c r="EN60" s="875">
        <v>1</v>
      </c>
      <c r="EO60" s="875">
        <v>0</v>
      </c>
      <c r="EP60" s="942">
        <v>43311</v>
      </c>
      <c r="EQ60" s="959">
        <v>8391</v>
      </c>
      <c r="ER60" s="451">
        <v>75</v>
      </c>
      <c r="ES60" s="376">
        <v>6677</v>
      </c>
      <c r="ET60" s="376">
        <v>2</v>
      </c>
      <c r="EU60" s="452">
        <v>178.05333333333334</v>
      </c>
      <c r="EV60" s="1029">
        <v>6140</v>
      </c>
      <c r="EW60" s="982">
        <v>163.73333333333332</v>
      </c>
      <c r="EX60" s="742">
        <v>1309.8666666666666</v>
      </c>
      <c r="EY60" s="970"/>
      <c r="EZ60" s="370"/>
      <c r="FA60" s="370"/>
      <c r="FB60" s="370"/>
      <c r="FC60" s="847"/>
      <c r="FD60" s="814"/>
      <c r="FE60" s="814"/>
      <c r="FF60" s="987"/>
      <c r="FG60" s="682"/>
      <c r="FH60" s="672"/>
      <c r="FI60" s="197" t="s">
        <v>548</v>
      </c>
      <c r="FJ60" s="554"/>
      <c r="FK60" s="555"/>
      <c r="FL60" s="692">
        <v>91.957465927811896</v>
      </c>
      <c r="FM60" s="693">
        <f>EW60/1000</f>
        <v>0.16373333333333331</v>
      </c>
      <c r="FN60" s="555"/>
      <c r="FO60" s="692">
        <v>91.957465927811896</v>
      </c>
      <c r="FP60" s="693">
        <v>0.16373333333333331</v>
      </c>
      <c r="FQ60" s="555"/>
      <c r="FR60" s="1684" t="s">
        <v>1324</v>
      </c>
      <c r="FS60" s="1684" t="s">
        <v>386</v>
      </c>
      <c r="FT60" s="1684" t="s">
        <v>1179</v>
      </c>
      <c r="FU60" s="1309">
        <v>0</v>
      </c>
      <c r="FV60" s="1309">
        <v>4</v>
      </c>
      <c r="FW60" s="1124">
        <v>0</v>
      </c>
      <c r="FX60" s="1684" t="s">
        <v>1608</v>
      </c>
      <c r="FY60" s="1126">
        <v>0</v>
      </c>
      <c r="FZ60" s="1126">
        <v>0</v>
      </c>
      <c r="GA60" s="1126">
        <v>0</v>
      </c>
      <c r="GB60" s="1126">
        <v>1</v>
      </c>
      <c r="GC60" s="1685" t="s">
        <v>1609</v>
      </c>
      <c r="GD60" s="1685" t="s">
        <v>1610</v>
      </c>
      <c r="GE60" s="1684" t="s">
        <v>1611</v>
      </c>
      <c r="GF60" s="555"/>
      <c r="GG60" s="699"/>
      <c r="GH60" s="195"/>
      <c r="GI60" s="894">
        <v>1.4130657292212498</v>
      </c>
      <c r="GJ60" s="195"/>
      <c r="GK60" s="565"/>
      <c r="GL60" s="565"/>
      <c r="GM60" s="565"/>
      <c r="GN60" s="565"/>
      <c r="GO60" s="565"/>
      <c r="GP60" s="565"/>
      <c r="GQ60" s="565"/>
      <c r="GR60" s="565"/>
      <c r="GS60" s="565"/>
      <c r="GT60" s="565"/>
      <c r="GU60" s="565"/>
      <c r="GV60" s="565"/>
      <c r="GW60" s="565"/>
      <c r="GX60" s="565"/>
      <c r="GY60" s="565"/>
      <c r="GZ60" s="565"/>
      <c r="HA60" s="565"/>
      <c r="HB60" s="565"/>
      <c r="HC60" s="565"/>
      <c r="HD60" s="565"/>
      <c r="HE60" s="565"/>
      <c r="HF60" s="565"/>
      <c r="HG60" s="565"/>
      <c r="HH60" s="565"/>
      <c r="HI60" s="565"/>
      <c r="HJ60" s="565"/>
      <c r="HK60" s="565"/>
      <c r="HL60" s="565"/>
      <c r="HM60" s="565"/>
      <c r="HN60" s="565"/>
      <c r="HO60" s="565"/>
      <c r="HP60" s="565"/>
      <c r="HQ60" s="565"/>
      <c r="HR60" s="565"/>
      <c r="HS60" s="565"/>
      <c r="HT60" s="565"/>
      <c r="HU60" s="565"/>
      <c r="HV60" s="565"/>
      <c r="HW60" s="565"/>
      <c r="HX60" s="565"/>
      <c r="HY60" s="565"/>
      <c r="HZ60" s="565"/>
      <c r="IA60" s="565"/>
      <c r="IB60" s="565"/>
      <c r="IC60" s="565"/>
      <c r="ID60" s="565"/>
      <c r="IE60" s="565"/>
      <c r="IF60" s="503">
        <f t="shared" ref="IF60:IF66" si="43">EK60+EM60+EN60</f>
        <v>5</v>
      </c>
      <c r="IG60" s="555"/>
      <c r="IH60" s="555"/>
      <c r="II60" s="555"/>
      <c r="IJ60" s="555"/>
      <c r="IK60" s="555"/>
      <c r="IL60" s="555"/>
      <c r="IM60" s="555"/>
    </row>
    <row r="61" spans="1:247" ht="14.45" customHeight="1">
      <c r="A61" s="503">
        <v>241</v>
      </c>
      <c r="B61" s="503">
        <f>COUNTIFS($D$4:D61,D61,$F$4:F61,F61)</f>
        <v>1</v>
      </c>
      <c r="C61" s="811">
        <v>9424</v>
      </c>
      <c r="D61" s="815" t="s">
        <v>796</v>
      </c>
      <c r="E61" s="153" t="s">
        <v>554</v>
      </c>
      <c r="F61" s="153">
        <v>6056131147</v>
      </c>
      <c r="G61" s="88">
        <v>58</v>
      </c>
      <c r="H61" s="212" t="s">
        <v>794</v>
      </c>
      <c r="I61" s="128" t="s">
        <v>797</v>
      </c>
      <c r="J61" s="129" t="s">
        <v>427</v>
      </c>
      <c r="K61" s="153" t="s">
        <v>385</v>
      </c>
      <c r="L61" s="127">
        <v>20</v>
      </c>
      <c r="M61" s="153" t="s">
        <v>577</v>
      </c>
      <c r="N61" s="153" t="s">
        <v>386</v>
      </c>
      <c r="O61" s="127"/>
      <c r="P61" s="153" t="s">
        <v>761</v>
      </c>
      <c r="Q61" s="503"/>
      <c r="R61" s="127"/>
      <c r="S61" s="311" t="s">
        <v>682</v>
      </c>
      <c r="T61" s="316" t="s">
        <v>656</v>
      </c>
      <c r="U61" s="311" t="s">
        <v>548</v>
      </c>
      <c r="V61" s="385" t="s">
        <v>673</v>
      </c>
      <c r="W61" s="311" t="s">
        <v>620</v>
      </c>
      <c r="X61" s="311" t="s">
        <v>548</v>
      </c>
      <c r="Y61" s="311" t="s">
        <v>548</v>
      </c>
      <c r="Z61" s="531"/>
      <c r="AA61" s="88"/>
      <c r="AB61" s="122"/>
      <c r="AC61" s="552">
        <v>9354</v>
      </c>
      <c r="AD61" s="552">
        <v>654</v>
      </c>
      <c r="AE61" s="552" t="s">
        <v>548</v>
      </c>
      <c r="AF61" s="552" t="s">
        <v>548</v>
      </c>
      <c r="AG61" s="557" t="s">
        <v>433</v>
      </c>
      <c r="AH61" s="565"/>
      <c r="AI61" s="555"/>
      <c r="AJ61" s="555"/>
      <c r="AK61" s="555"/>
      <c r="AL61" s="555"/>
      <c r="AM61" s="555"/>
      <c r="AN61" s="555"/>
      <c r="AO61" s="574">
        <v>3.33</v>
      </c>
      <c r="AP61" s="575">
        <v>0.64</v>
      </c>
      <c r="AQ61" s="577">
        <v>89.6</v>
      </c>
      <c r="AR61" s="1100">
        <f t="shared" si="30"/>
        <v>93.57</v>
      </c>
      <c r="AS61" s="1101">
        <f t="shared" si="31"/>
        <v>5.203125</v>
      </c>
      <c r="AT61" s="750">
        <f t="shared" si="32"/>
        <v>466.2</v>
      </c>
      <c r="AU61" s="1102">
        <f t="shared" si="33"/>
        <v>3.6901595744680854E-2</v>
      </c>
      <c r="AV61" s="566">
        <v>2.9953349999999999</v>
      </c>
      <c r="AW61" s="579">
        <f t="shared" si="42"/>
        <v>89.95</v>
      </c>
      <c r="AX61" s="566">
        <v>0.16816500000000001</v>
      </c>
      <c r="AY61" s="566">
        <v>5.05</v>
      </c>
      <c r="AZ61" s="1104" t="s">
        <v>387</v>
      </c>
      <c r="BA61" s="566">
        <v>4.78</v>
      </c>
      <c r="BB61" s="340">
        <v>2.9000000000000001E-2</v>
      </c>
      <c r="BC61" s="590"/>
      <c r="BD61" s="590"/>
      <c r="BE61" s="590"/>
      <c r="BF61" s="590"/>
      <c r="BG61" s="590"/>
      <c r="BH61" s="590"/>
      <c r="BI61" s="340"/>
      <c r="BJ61" s="566">
        <v>71.8</v>
      </c>
      <c r="BK61" s="566">
        <v>28.7</v>
      </c>
      <c r="BL61" s="598">
        <v>2.5017421602787455</v>
      </c>
      <c r="BM61" s="600">
        <v>0.1</v>
      </c>
      <c r="BN61" s="614">
        <f t="shared" si="41"/>
        <v>3.0030030030030028</v>
      </c>
      <c r="BO61" s="605" t="s">
        <v>387</v>
      </c>
      <c r="BP61" s="566">
        <v>22.2</v>
      </c>
      <c r="BQ61" s="566">
        <v>16.3</v>
      </c>
      <c r="BR61" s="555"/>
      <c r="BS61" s="614">
        <f t="shared" si="38"/>
        <v>37.5</v>
      </c>
      <c r="BT61" s="614">
        <v>96.1</v>
      </c>
      <c r="BU61" s="772">
        <v>76609</v>
      </c>
      <c r="BV61" s="614">
        <v>3.9000000000000057</v>
      </c>
      <c r="BW61" s="612">
        <v>0.56400000000000006</v>
      </c>
      <c r="BX61" s="614">
        <v>8.4</v>
      </c>
      <c r="BY61" s="614">
        <v>5.3999999999999999E-2</v>
      </c>
      <c r="BZ61" s="614">
        <v>29.1</v>
      </c>
      <c r="CA61" s="614">
        <v>0.19</v>
      </c>
      <c r="CB61" s="579">
        <v>50.2</v>
      </c>
      <c r="CC61" s="579">
        <v>0.32</v>
      </c>
      <c r="CD61" s="579">
        <v>7.4999999999999997E-2</v>
      </c>
      <c r="CE61" s="555"/>
      <c r="CF61" s="555"/>
      <c r="CG61" s="555"/>
      <c r="CH61" s="555"/>
      <c r="CI61" s="555"/>
      <c r="CJ61" s="555"/>
      <c r="CK61" s="555"/>
      <c r="CL61" s="579">
        <f t="shared" si="39"/>
        <v>0.28865979381443296</v>
      </c>
      <c r="CM61" s="555"/>
      <c r="CN61" s="555"/>
      <c r="CO61" s="250"/>
      <c r="CP61" s="555"/>
      <c r="CQ61" s="555"/>
      <c r="CR61" s="555"/>
      <c r="CS61" s="555"/>
      <c r="CT61" s="555"/>
      <c r="CU61" s="555"/>
      <c r="CV61" s="555"/>
      <c r="CW61" s="250"/>
      <c r="CX61" s="555"/>
      <c r="CY61" s="555"/>
      <c r="CZ61" s="623">
        <v>5</v>
      </c>
      <c r="DA61" s="625" t="s">
        <v>408</v>
      </c>
      <c r="DB61" s="783" t="s">
        <v>408</v>
      </c>
      <c r="DC61" s="555"/>
      <c r="DD61" s="531"/>
      <c r="DE61" s="122"/>
      <c r="DF61" s="122"/>
      <c r="DG61" s="122"/>
      <c r="DH61" s="237"/>
      <c r="DI61" s="141" t="s">
        <v>393</v>
      </c>
      <c r="DJ61" s="848" t="s">
        <v>433</v>
      </c>
      <c r="DK61" s="117">
        <v>2</v>
      </c>
      <c r="DL61" s="325" t="s">
        <v>1437</v>
      </c>
      <c r="DM61" s="117" t="s">
        <v>797</v>
      </c>
      <c r="DN61" s="117"/>
      <c r="DO61" s="117"/>
      <c r="DP61" s="117"/>
      <c r="DQ61" s="117"/>
      <c r="DR61" s="149">
        <v>60.8</v>
      </c>
      <c r="DS61" s="88" t="s">
        <v>386</v>
      </c>
      <c r="DT61" s="88">
        <v>9852</v>
      </c>
      <c r="DU61" s="88">
        <v>88.7</v>
      </c>
      <c r="DV61" s="88">
        <v>11.3</v>
      </c>
      <c r="DW61" s="88">
        <v>36.5</v>
      </c>
      <c r="DX61" s="88">
        <v>36586</v>
      </c>
      <c r="DY61" s="88" t="s">
        <v>386</v>
      </c>
      <c r="DZ61" s="88">
        <v>5.14</v>
      </c>
      <c r="EA61" s="88">
        <v>0</v>
      </c>
      <c r="EB61" s="503"/>
      <c r="EC61" s="117"/>
      <c r="ED61" s="117"/>
      <c r="EE61" s="117"/>
      <c r="EF61" s="117">
        <v>50</v>
      </c>
      <c r="EG61" s="117">
        <v>3</v>
      </c>
      <c r="EH61" s="325">
        <v>168</v>
      </c>
      <c r="EI61" s="325">
        <v>107</v>
      </c>
      <c r="EJ61" s="325">
        <f t="shared" si="34"/>
        <v>37.910997732426303</v>
      </c>
      <c r="EK61" s="117">
        <v>3</v>
      </c>
      <c r="EL61" s="117"/>
      <c r="EM61" s="117">
        <v>3</v>
      </c>
      <c r="EN61" s="117">
        <v>2</v>
      </c>
      <c r="EO61" s="325">
        <v>0</v>
      </c>
      <c r="EP61" s="143"/>
      <c r="EQ61" s="789">
        <v>9424</v>
      </c>
      <c r="ER61" s="399">
        <v>65</v>
      </c>
      <c r="ES61" s="329">
        <v>403047</v>
      </c>
      <c r="ET61" s="329">
        <v>2</v>
      </c>
      <c r="EU61" s="304">
        <v>12401.446153846155</v>
      </c>
      <c r="EV61" s="378">
        <v>209552</v>
      </c>
      <c r="EW61" s="650">
        <v>6447.7538461538461</v>
      </c>
      <c r="EX61" s="657">
        <v>128955.07692307692</v>
      </c>
      <c r="EY61" s="660">
        <v>30</v>
      </c>
      <c r="EZ61" s="662">
        <v>286151</v>
      </c>
      <c r="FA61" s="278">
        <v>3000</v>
      </c>
      <c r="FB61" s="122"/>
      <c r="FC61" s="664">
        <v>9538.3666666666668</v>
      </c>
      <c r="FD61" s="666">
        <v>28615.1</v>
      </c>
      <c r="FE61" s="668">
        <v>4.5065394467633144</v>
      </c>
      <c r="FF61" s="242"/>
      <c r="FG61" s="679"/>
      <c r="FH61" s="232"/>
      <c r="FI61" s="123"/>
      <c r="FJ61" s="555"/>
      <c r="FK61" s="555"/>
      <c r="FL61" s="692">
        <v>51.991951310889299</v>
      </c>
      <c r="FM61" s="693">
        <f>EW61/1000</f>
        <v>6.4477538461538462</v>
      </c>
      <c r="FN61" s="555"/>
      <c r="FO61" s="692">
        <v>51.991951310889299</v>
      </c>
      <c r="FP61" s="693">
        <v>6.4477538461538462</v>
      </c>
      <c r="FQ61" s="696">
        <f>DT61/EW61</f>
        <v>1.5279739635030922</v>
      </c>
      <c r="FR61" s="1680" t="s">
        <v>386</v>
      </c>
      <c r="FS61" s="1680" t="s">
        <v>1182</v>
      </c>
      <c r="FT61" s="1680" t="s">
        <v>1437</v>
      </c>
      <c r="FU61" s="1119">
        <v>1</v>
      </c>
      <c r="FV61" s="325">
        <v>5</v>
      </c>
      <c r="FW61" s="1119">
        <v>1</v>
      </c>
      <c r="FX61" s="1121" t="s">
        <v>798</v>
      </c>
      <c r="FY61" s="1130">
        <v>1</v>
      </c>
      <c r="FZ61" s="1687" t="s">
        <v>1613</v>
      </c>
      <c r="GA61" s="1687" t="s">
        <v>1614</v>
      </c>
      <c r="GB61" s="1130">
        <v>1</v>
      </c>
      <c r="GC61" s="1687" t="s">
        <v>1615</v>
      </c>
      <c r="GD61" s="1687" t="s">
        <v>1616</v>
      </c>
      <c r="GE61" s="1725" t="s">
        <v>1612</v>
      </c>
      <c r="GF61" s="760">
        <v>9424</v>
      </c>
      <c r="GG61" s="761" t="s">
        <v>750</v>
      </c>
      <c r="GH61" s="379" t="s">
        <v>666</v>
      </c>
      <c r="GI61" s="379">
        <v>31.298907082680113</v>
      </c>
      <c r="GJ61" s="119">
        <v>1.3947753850000004</v>
      </c>
      <c r="GK61" s="549">
        <v>4.5599999999999996</v>
      </c>
      <c r="GL61" s="549">
        <v>8.68</v>
      </c>
      <c r="GM61" s="549">
        <v>702000</v>
      </c>
      <c r="GN61" s="614">
        <v>75.099999999999994</v>
      </c>
      <c r="GO61" s="614">
        <v>36.4</v>
      </c>
      <c r="GP61" s="549">
        <v>503000</v>
      </c>
      <c r="GQ61" s="762">
        <v>128955.07692307692</v>
      </c>
      <c r="GR61" s="763">
        <f>GO61*GQ61/100</f>
        <v>46939.648000000001</v>
      </c>
      <c r="GS61" s="549">
        <v>3.75</v>
      </c>
      <c r="GT61" s="549">
        <v>424000</v>
      </c>
      <c r="GU61" s="764">
        <f>GO61-GS61</f>
        <v>32.65</v>
      </c>
      <c r="GV61" s="549">
        <f>GP61-GT61</f>
        <v>79000</v>
      </c>
      <c r="GW61" s="763">
        <f>GR61*GO61/100</f>
        <v>17086.031872</v>
      </c>
      <c r="GX61" s="763">
        <f>GS61*GR61/100</f>
        <v>1760.2367999999999</v>
      </c>
      <c r="GY61" s="763">
        <f>GW61-GX61</f>
        <v>15325.795071999999</v>
      </c>
      <c r="GZ61" s="704">
        <v>20</v>
      </c>
      <c r="HA61" s="763">
        <f>GW61/GZ61</f>
        <v>854.30159359999993</v>
      </c>
      <c r="HB61" s="763">
        <f>GX61/GZ61</f>
        <v>88.011839999999992</v>
      </c>
      <c r="HC61" s="763">
        <f>GR61/GZ61</f>
        <v>2346.9823999999999</v>
      </c>
      <c r="HD61" s="549"/>
      <c r="HE61" s="549"/>
      <c r="HF61" s="549"/>
      <c r="HG61" s="549"/>
      <c r="HH61" s="549"/>
      <c r="HI61" s="549"/>
      <c r="HJ61" s="549"/>
      <c r="HK61" s="549"/>
      <c r="HL61" s="549"/>
      <c r="HM61" s="549"/>
      <c r="HN61" s="549"/>
      <c r="HO61" s="549"/>
      <c r="HP61" s="549"/>
      <c r="HQ61" s="549"/>
      <c r="HR61" s="549"/>
      <c r="HS61" s="549"/>
      <c r="HT61" s="549"/>
      <c r="HU61" s="549"/>
      <c r="HV61" s="549"/>
      <c r="HW61" s="549"/>
      <c r="HX61" s="549"/>
      <c r="HY61" s="549"/>
      <c r="HZ61" s="549"/>
      <c r="IA61" s="549"/>
      <c r="IB61" s="549"/>
      <c r="IC61" s="549"/>
      <c r="ID61" s="549"/>
      <c r="IE61" s="549"/>
      <c r="IF61" s="503">
        <f t="shared" si="43"/>
        <v>8</v>
      </c>
      <c r="IG61" s="555"/>
      <c r="IH61" s="555"/>
      <c r="II61" s="555"/>
      <c r="IJ61" s="555"/>
      <c r="IK61" s="555"/>
      <c r="IL61" s="555"/>
      <c r="IM61" s="555"/>
    </row>
    <row r="62" spans="1:247" ht="14.45" customHeight="1">
      <c r="A62" s="503">
        <v>197</v>
      </c>
      <c r="B62" s="503">
        <f>COUNTIFS($D$4:D62,D62,$F$4:F62,F62)</f>
        <v>1</v>
      </c>
      <c r="C62" s="805">
        <v>9185</v>
      </c>
      <c r="D62" s="812" t="s">
        <v>777</v>
      </c>
      <c r="E62" s="91" t="s">
        <v>477</v>
      </c>
      <c r="F62" s="402">
        <v>490719034</v>
      </c>
      <c r="G62" s="88">
        <v>69</v>
      </c>
      <c r="H62" s="161" t="s">
        <v>776</v>
      </c>
      <c r="I62" s="318" t="s">
        <v>778</v>
      </c>
      <c r="J62" s="200" t="s">
        <v>427</v>
      </c>
      <c r="K62" s="122" t="s">
        <v>385</v>
      </c>
      <c r="L62" s="91">
        <v>24</v>
      </c>
      <c r="M62" s="91" t="s">
        <v>577</v>
      </c>
      <c r="N62" s="91" t="s">
        <v>386</v>
      </c>
      <c r="O62" s="88" t="s">
        <v>761</v>
      </c>
      <c r="P62" s="91" t="s">
        <v>761</v>
      </c>
      <c r="Q62" s="88"/>
      <c r="R62" s="88"/>
      <c r="S62" s="311" t="s">
        <v>548</v>
      </c>
      <c r="T62" s="297" t="s">
        <v>656</v>
      </c>
      <c r="U62" s="288" t="s">
        <v>548</v>
      </c>
      <c r="V62" s="382" t="s">
        <v>673</v>
      </c>
      <c r="W62" s="311" t="s">
        <v>620</v>
      </c>
      <c r="X62" s="288" t="s">
        <v>548</v>
      </c>
      <c r="Y62" s="288" t="s">
        <v>548</v>
      </c>
      <c r="Z62" s="536"/>
      <c r="AA62" s="329"/>
      <c r="AB62" s="88"/>
      <c r="AC62" s="552">
        <v>72875</v>
      </c>
      <c r="AD62" s="551">
        <v>18219</v>
      </c>
      <c r="AE62" s="552" t="s">
        <v>548</v>
      </c>
      <c r="AF62" s="552" t="s">
        <v>548</v>
      </c>
      <c r="AG62" s="557" t="s">
        <v>433</v>
      </c>
      <c r="AH62" s="503"/>
      <c r="AI62" s="567"/>
      <c r="AJ62" s="567"/>
      <c r="AK62" s="567"/>
      <c r="AL62" s="567"/>
      <c r="AM62" s="567"/>
      <c r="AN62" s="503"/>
      <c r="AO62" s="574">
        <v>1.24</v>
      </c>
      <c r="AP62" s="575">
        <v>8.7899999999999991</v>
      </c>
      <c r="AQ62" s="577">
        <v>89.5</v>
      </c>
      <c r="AR62" s="1100">
        <f t="shared" si="30"/>
        <v>99.53</v>
      </c>
      <c r="AS62" s="1101">
        <f t="shared" si="31"/>
        <v>0.14106939704209331</v>
      </c>
      <c r="AT62" s="750">
        <f t="shared" si="32"/>
        <v>12.625711035267351</v>
      </c>
      <c r="AU62" s="1102">
        <f t="shared" si="33"/>
        <v>1.2615728965306746E-2</v>
      </c>
      <c r="AV62" s="580">
        <v>1.161384</v>
      </c>
      <c r="AW62" s="579">
        <f t="shared" si="42"/>
        <v>93.66</v>
      </c>
      <c r="AX62" s="566">
        <v>1.6616000000000002E-2</v>
      </c>
      <c r="AY62" s="566">
        <v>1.34</v>
      </c>
      <c r="AZ62" s="1104" t="s">
        <v>387</v>
      </c>
      <c r="BA62" s="566">
        <v>13.8</v>
      </c>
      <c r="BB62" s="340">
        <v>6.5599999999999999E-3</v>
      </c>
      <c r="BC62" s="590"/>
      <c r="BD62" s="590"/>
      <c r="BE62" s="590"/>
      <c r="BF62" s="590"/>
      <c r="BG62" s="590"/>
      <c r="BH62" s="590"/>
      <c r="BI62" s="340"/>
      <c r="BJ62" s="566">
        <v>72.2</v>
      </c>
      <c r="BK62" s="566">
        <v>28.1</v>
      </c>
      <c r="BL62" s="598">
        <v>2.5693950177935942</v>
      </c>
      <c r="BM62" s="600">
        <v>1.4999999999999999E-2</v>
      </c>
      <c r="BN62" s="614">
        <f t="shared" si="41"/>
        <v>1.2096774193548387</v>
      </c>
      <c r="BO62" s="605" t="s">
        <v>387</v>
      </c>
      <c r="BP62" s="566">
        <v>5.43</v>
      </c>
      <c r="BQ62" s="566">
        <v>19.7</v>
      </c>
      <c r="BR62" s="607"/>
      <c r="BS62" s="614">
        <f t="shared" si="38"/>
        <v>90.5</v>
      </c>
      <c r="BT62" s="614">
        <v>96.5</v>
      </c>
      <c r="BU62" s="772">
        <v>30300</v>
      </c>
      <c r="BV62" s="614">
        <v>3.5</v>
      </c>
      <c r="BW62" s="614">
        <v>8.1199999999999992</v>
      </c>
      <c r="BX62" s="614">
        <v>63.3</v>
      </c>
      <c r="BY62" s="614">
        <v>5.56</v>
      </c>
      <c r="BZ62" s="614">
        <v>27.2</v>
      </c>
      <c r="CA62" s="614">
        <v>2.39</v>
      </c>
      <c r="CB62" s="614">
        <v>1.93</v>
      </c>
      <c r="CC62" s="614">
        <v>0.17</v>
      </c>
      <c r="CD62" s="614">
        <v>1.64E-3</v>
      </c>
      <c r="CE62" s="503"/>
      <c r="CF62" s="503"/>
      <c r="CG62" s="503"/>
      <c r="CH62" s="503"/>
      <c r="CI62" s="503"/>
      <c r="CJ62" s="503"/>
      <c r="CK62" s="503"/>
      <c r="CL62" s="579">
        <f t="shared" si="39"/>
        <v>2.3272058823529411</v>
      </c>
      <c r="CM62" s="503"/>
      <c r="CN62" s="503"/>
      <c r="CO62" s="328"/>
      <c r="CP62" s="618"/>
      <c r="CQ62" s="618"/>
      <c r="CR62" s="618"/>
      <c r="CS62" s="618"/>
      <c r="CT62" s="618"/>
      <c r="CU62" s="618"/>
      <c r="CV62" s="618"/>
      <c r="CX62" s="503"/>
      <c r="CY62" s="623"/>
      <c r="CZ62" s="623">
        <v>5</v>
      </c>
      <c r="DA62" s="625" t="s">
        <v>388</v>
      </c>
      <c r="DB62" s="783" t="s">
        <v>388</v>
      </c>
      <c r="DC62" s="531"/>
      <c r="DD62" s="531"/>
      <c r="DE62" s="88"/>
      <c r="DF62" s="88"/>
      <c r="DG62" s="88"/>
      <c r="DH62" s="252"/>
      <c r="DI62" s="88" t="s">
        <v>390</v>
      </c>
      <c r="DJ62" s="848" t="s">
        <v>433</v>
      </c>
      <c r="DK62" s="117">
        <v>2</v>
      </c>
      <c r="DL62" s="325" t="s">
        <v>1185</v>
      </c>
      <c r="DM62" s="117" t="s">
        <v>778</v>
      </c>
      <c r="DN62" s="117"/>
      <c r="DO62" s="117"/>
      <c r="DP62" s="117"/>
      <c r="DQ62" s="117"/>
      <c r="DR62" s="149" t="s">
        <v>386</v>
      </c>
      <c r="DS62" s="88" t="s">
        <v>386</v>
      </c>
      <c r="DT62" s="88">
        <v>52906</v>
      </c>
      <c r="DU62" s="88">
        <v>86.6</v>
      </c>
      <c r="DV62" s="88">
        <v>13.4</v>
      </c>
      <c r="DW62" s="88" t="s">
        <v>386</v>
      </c>
      <c r="DX62" s="88" t="s">
        <v>386</v>
      </c>
      <c r="DY62" s="88" t="s">
        <v>386</v>
      </c>
      <c r="DZ62" s="88" t="s">
        <v>386</v>
      </c>
      <c r="EA62" s="88">
        <v>0</v>
      </c>
      <c r="EB62" s="503"/>
      <c r="EC62" s="117"/>
      <c r="ED62" s="117"/>
      <c r="EE62" s="117"/>
      <c r="EF62" s="117">
        <v>60</v>
      </c>
      <c r="EG62" s="117">
        <v>3</v>
      </c>
      <c r="EH62" s="325">
        <v>174</v>
      </c>
      <c r="EI62" s="325">
        <v>96</v>
      </c>
      <c r="EJ62" s="325">
        <f t="shared" si="34"/>
        <v>31.708283789139912</v>
      </c>
      <c r="EK62" s="117">
        <v>1</v>
      </c>
      <c r="EL62" s="117"/>
      <c r="EM62" s="117">
        <v>2</v>
      </c>
      <c r="EN62" s="117">
        <v>1</v>
      </c>
      <c r="EO62" s="324">
        <v>0</v>
      </c>
      <c r="EP62" s="143"/>
      <c r="EQ62" s="403">
        <v>9185</v>
      </c>
      <c r="ER62" s="399">
        <v>42</v>
      </c>
      <c r="ES62" s="329">
        <v>618380</v>
      </c>
      <c r="ET62" s="329">
        <v>2</v>
      </c>
      <c r="EU62" s="304">
        <v>29446.666666666668</v>
      </c>
      <c r="EV62" s="378">
        <v>529407</v>
      </c>
      <c r="EW62" s="650">
        <v>25209.857142857141</v>
      </c>
      <c r="EX62" s="657">
        <v>605036.57142857136</v>
      </c>
      <c r="EY62" s="660">
        <v>29</v>
      </c>
      <c r="EZ62" s="662">
        <v>170828</v>
      </c>
      <c r="FA62" s="662">
        <v>10000</v>
      </c>
      <c r="FB62" s="122"/>
      <c r="FC62" s="664">
        <v>5890.6206896551721</v>
      </c>
      <c r="FD62" s="666">
        <v>58906.206896551717</v>
      </c>
      <c r="FE62" s="668">
        <v>10.271185386136096</v>
      </c>
      <c r="FF62" s="242"/>
      <c r="FG62" s="243"/>
      <c r="FH62" s="228"/>
      <c r="FI62" s="215"/>
      <c r="FJ62" s="554"/>
      <c r="FK62" s="555"/>
      <c r="FL62" s="692">
        <v>85.611921472233902</v>
      </c>
      <c r="FM62" s="693">
        <f>EW62/1000</f>
        <v>25.209857142857143</v>
      </c>
      <c r="FN62" s="555"/>
      <c r="FO62" s="692">
        <v>85.611921472233902</v>
      </c>
      <c r="FP62" s="693">
        <v>25.209857142857143</v>
      </c>
      <c r="FQ62" s="696">
        <f>DT62/EW62</f>
        <v>2.0986235542786553</v>
      </c>
      <c r="FR62" s="1680" t="s">
        <v>386</v>
      </c>
      <c r="FS62" s="1680" t="s">
        <v>1400</v>
      </c>
      <c r="FT62" s="1680" t="s">
        <v>1617</v>
      </c>
      <c r="FU62" s="1119">
        <v>0</v>
      </c>
      <c r="FV62" s="325">
        <v>0</v>
      </c>
      <c r="FW62" s="1119">
        <v>1</v>
      </c>
      <c r="FX62" s="1120" t="s">
        <v>1307</v>
      </c>
      <c r="FY62" s="1120">
        <v>0</v>
      </c>
      <c r="FZ62" s="1120">
        <v>0</v>
      </c>
      <c r="GA62" s="1120">
        <v>0</v>
      </c>
      <c r="GB62" s="1120">
        <v>1</v>
      </c>
      <c r="GC62" s="1127" t="s">
        <v>1618</v>
      </c>
      <c r="GD62" s="1120" t="s">
        <v>1619</v>
      </c>
      <c r="GE62" s="1120" t="s">
        <v>779</v>
      </c>
      <c r="GF62" s="760">
        <v>9185</v>
      </c>
      <c r="GG62" s="761" t="s">
        <v>665</v>
      </c>
      <c r="GH62" s="379">
        <v>35.089167875600005</v>
      </c>
      <c r="GI62" s="379">
        <v>2.8057726984040006</v>
      </c>
      <c r="GJ62" s="119">
        <v>4.2776096249999993</v>
      </c>
      <c r="GK62" s="549"/>
      <c r="GL62" s="549"/>
      <c r="GM62" s="549"/>
      <c r="GN62" s="549"/>
      <c r="GO62" s="549"/>
      <c r="GP62" s="549"/>
      <c r="GQ62" s="549"/>
      <c r="GR62" s="549"/>
      <c r="GS62" s="549"/>
      <c r="GT62" s="549"/>
      <c r="GU62" s="549"/>
      <c r="GV62" s="549"/>
      <c r="GW62" s="549"/>
      <c r="GX62" s="549"/>
      <c r="GY62" s="549"/>
      <c r="GZ62" s="704"/>
      <c r="HA62" s="549"/>
      <c r="HB62" s="549"/>
      <c r="HC62" s="549"/>
      <c r="HD62" s="549"/>
      <c r="HE62" s="549"/>
      <c r="HF62" s="549"/>
      <c r="HG62" s="549"/>
      <c r="HH62" s="549"/>
      <c r="HI62" s="549"/>
      <c r="HJ62" s="549"/>
      <c r="HK62" s="549"/>
      <c r="HL62" s="549"/>
      <c r="HM62" s="549"/>
      <c r="HN62" s="549"/>
      <c r="HO62" s="549"/>
      <c r="HP62" s="549"/>
      <c r="HQ62" s="549"/>
      <c r="HR62" s="549"/>
      <c r="HS62" s="549"/>
      <c r="HT62" s="549"/>
      <c r="HU62" s="549"/>
      <c r="HV62" s="549"/>
      <c r="HW62" s="549"/>
      <c r="HX62" s="549"/>
      <c r="HY62" s="549"/>
      <c r="HZ62" s="549"/>
      <c r="IA62" s="549"/>
      <c r="IB62" s="549"/>
      <c r="IC62" s="549"/>
      <c r="ID62" s="549"/>
      <c r="IE62" s="549"/>
      <c r="IF62" s="503">
        <f t="shared" si="43"/>
        <v>4</v>
      </c>
      <c r="IG62" s="555"/>
      <c r="IH62" s="555"/>
      <c r="II62" s="555"/>
      <c r="IJ62" s="555"/>
      <c r="IK62" s="555"/>
      <c r="IL62" s="555"/>
      <c r="IM62" s="555"/>
    </row>
    <row r="63" spans="1:247" ht="14.45" customHeight="1">
      <c r="A63" s="503">
        <v>267</v>
      </c>
      <c r="B63" s="503">
        <f>COUNTIFS($D$4:D63,D63,$F$4:F63,F63)</f>
        <v>1</v>
      </c>
      <c r="C63" s="806">
        <v>7340</v>
      </c>
      <c r="D63" s="812" t="s">
        <v>622</v>
      </c>
      <c r="E63" s="91" t="s">
        <v>447</v>
      </c>
      <c r="F63" s="91">
        <v>435827440</v>
      </c>
      <c r="G63" s="88">
        <v>74</v>
      </c>
      <c r="H63" s="161" t="s">
        <v>623</v>
      </c>
      <c r="I63" s="318" t="s">
        <v>399</v>
      </c>
      <c r="J63" s="200" t="s">
        <v>427</v>
      </c>
      <c r="K63" s="122" t="s">
        <v>385</v>
      </c>
      <c r="L63" s="88">
        <v>13</v>
      </c>
      <c r="M63" s="91">
        <v>1</v>
      </c>
      <c r="N63" s="91"/>
      <c r="O63" s="91"/>
      <c r="P63" s="201" t="s">
        <v>615</v>
      </c>
      <c r="Q63" s="201"/>
      <c r="R63" s="201"/>
      <c r="S63" s="288" t="s">
        <v>618</v>
      </c>
      <c r="T63" s="297" t="s">
        <v>621</v>
      </c>
      <c r="U63" s="312" t="s">
        <v>548</v>
      </c>
      <c r="V63" s="288" t="s">
        <v>619</v>
      </c>
      <c r="W63" s="290" t="s">
        <v>620</v>
      </c>
      <c r="X63" s="288" t="s">
        <v>548</v>
      </c>
      <c r="Y63" s="288" t="s">
        <v>548</v>
      </c>
      <c r="Z63" s="532"/>
      <c r="AA63" s="298"/>
      <c r="AB63" s="154">
        <v>128</v>
      </c>
      <c r="AC63" s="542"/>
      <c r="AD63" s="542"/>
      <c r="AE63" s="542"/>
      <c r="AF63" s="542"/>
      <c r="AG63" s="729" t="s">
        <v>444</v>
      </c>
      <c r="AH63" s="555"/>
      <c r="AI63" s="503">
        <v>6.29</v>
      </c>
      <c r="AJ63" s="503">
        <v>90.6</v>
      </c>
      <c r="AK63" s="567">
        <v>5.6987399999999999</v>
      </c>
      <c r="AL63" s="503">
        <v>11868</v>
      </c>
      <c r="AM63" s="569">
        <v>3.6516923076923078</v>
      </c>
      <c r="AN63" s="503">
        <v>4</v>
      </c>
      <c r="AO63" s="574">
        <v>9.9</v>
      </c>
      <c r="AP63" s="575">
        <v>79.2</v>
      </c>
      <c r="AQ63" s="577">
        <v>7.93</v>
      </c>
      <c r="AR63" s="1100">
        <f t="shared" si="30"/>
        <v>97.03</v>
      </c>
      <c r="AS63" s="1101">
        <f t="shared" si="31"/>
        <v>0.125</v>
      </c>
      <c r="AT63" s="750">
        <f t="shared" si="32"/>
        <v>0.99124999999999996</v>
      </c>
      <c r="AU63" s="1102">
        <f t="shared" si="33"/>
        <v>0.11362332147366005</v>
      </c>
      <c r="AV63" s="579">
        <v>9.0383333333333322</v>
      </c>
      <c r="AW63" s="579">
        <f t="shared" si="42"/>
        <v>91.296296296296291</v>
      </c>
      <c r="AX63" s="580">
        <v>0.3666666666666667</v>
      </c>
      <c r="AY63" s="566">
        <f>AX63*100/AO63</f>
        <v>3.7037037037037042</v>
      </c>
      <c r="AZ63" s="505" t="s">
        <v>387</v>
      </c>
      <c r="BA63" s="583">
        <v>30.5</v>
      </c>
      <c r="BB63" s="107">
        <v>0.45367923435706842</v>
      </c>
      <c r="BC63" s="592">
        <v>0.15942913696711897</v>
      </c>
      <c r="BD63" s="592"/>
      <c r="BE63" s="505"/>
      <c r="BF63" s="505"/>
      <c r="BG63" s="505"/>
      <c r="BH63" s="505"/>
      <c r="BJ63" s="505">
        <v>40.700000000000003</v>
      </c>
      <c r="BK63" s="505">
        <v>57.7</v>
      </c>
      <c r="BL63" s="599">
        <v>0.70537261698440212</v>
      </c>
      <c r="BM63" s="600">
        <v>0.2</v>
      </c>
      <c r="BN63" s="614">
        <f t="shared" si="41"/>
        <v>2.0202020202020203</v>
      </c>
      <c r="BO63" s="505" t="s">
        <v>387</v>
      </c>
      <c r="BP63" s="505">
        <v>1.96</v>
      </c>
      <c r="BQ63" s="505">
        <v>7.04</v>
      </c>
      <c r="BR63" s="606">
        <v>3.5918367346938775</v>
      </c>
      <c r="BS63" s="614">
        <f t="shared" si="38"/>
        <v>78</v>
      </c>
      <c r="BT63" s="587">
        <v>96.4</v>
      </c>
      <c r="BU63" s="609">
        <v>44771</v>
      </c>
      <c r="BV63" s="587">
        <f>100-BT63</f>
        <v>3.5999999999999943</v>
      </c>
      <c r="BW63" s="614">
        <f>BY63+CA63+CC63</f>
        <v>78.645600000000016</v>
      </c>
      <c r="BX63" s="587">
        <v>54.5</v>
      </c>
      <c r="BY63" s="566">
        <f>BX63*AP63/100</f>
        <v>43.164000000000009</v>
      </c>
      <c r="BZ63" s="587">
        <v>23.5</v>
      </c>
      <c r="CA63" s="566">
        <f>BZ63*AP63/100</f>
        <v>18.612000000000002</v>
      </c>
      <c r="CB63" s="587">
        <v>21.3</v>
      </c>
      <c r="CC63" s="566">
        <f>CB63*AP63/100</f>
        <v>16.869600000000002</v>
      </c>
      <c r="CD63" s="734"/>
      <c r="CE63" s="503"/>
      <c r="CF63" s="503"/>
      <c r="CG63" s="503"/>
      <c r="CH63" s="503"/>
      <c r="CI63" s="503"/>
      <c r="CJ63" s="503"/>
      <c r="CK63" s="503"/>
      <c r="CL63" s="579">
        <f t="shared" si="39"/>
        <v>2.3191489361702127</v>
      </c>
      <c r="CM63" s="503"/>
      <c r="CN63" s="503"/>
      <c r="CO63" s="328">
        <v>79.2</v>
      </c>
      <c r="CP63" s="618">
        <v>69.599999999999994</v>
      </c>
      <c r="CQ63" s="618">
        <v>55.1</v>
      </c>
      <c r="CR63" s="618">
        <v>13.6</v>
      </c>
      <c r="CS63" s="618">
        <v>10.8</v>
      </c>
      <c r="CT63" s="618">
        <v>13.1</v>
      </c>
      <c r="CU63" s="618">
        <v>10.4</v>
      </c>
      <c r="CV63" s="618">
        <v>1.62</v>
      </c>
      <c r="CX63" s="503"/>
      <c r="CY63" s="623" t="s">
        <v>397</v>
      </c>
      <c r="CZ63" s="623">
        <v>3</v>
      </c>
      <c r="DA63" s="625" t="s">
        <v>212</v>
      </c>
      <c r="DB63" s="549" t="s">
        <v>212</v>
      </c>
      <c r="DC63" s="531"/>
      <c r="DD63" s="531"/>
      <c r="DE63" s="206">
        <v>319.88913595999998</v>
      </c>
      <c r="DF63" s="206">
        <v>37.088281070000001</v>
      </c>
      <c r="DG63" s="206">
        <v>0</v>
      </c>
      <c r="DH63" s="207">
        <v>57.373945809999981</v>
      </c>
      <c r="DI63" s="141" t="s">
        <v>393</v>
      </c>
      <c r="DJ63" s="857" t="s">
        <v>444</v>
      </c>
      <c r="DK63" s="218">
        <v>2</v>
      </c>
      <c r="DL63" s="325" t="s">
        <v>1181</v>
      </c>
      <c r="DM63" s="325" t="s">
        <v>399</v>
      </c>
      <c r="DN63" s="117"/>
      <c r="DO63" s="117"/>
      <c r="DP63" s="148"/>
      <c r="DQ63" s="117"/>
      <c r="DR63" s="149" t="s">
        <v>386</v>
      </c>
      <c r="DS63" s="88" t="s">
        <v>386</v>
      </c>
      <c r="DT63" s="88">
        <v>128</v>
      </c>
      <c r="DU63" s="88">
        <v>17.2</v>
      </c>
      <c r="DV63" s="88">
        <v>82.8</v>
      </c>
      <c r="DW63" s="88" t="s">
        <v>386</v>
      </c>
      <c r="DX63" s="88" t="s">
        <v>386</v>
      </c>
      <c r="DY63" s="88" t="s">
        <v>386</v>
      </c>
      <c r="DZ63" s="88" t="s">
        <v>386</v>
      </c>
      <c r="EA63" s="88">
        <v>0</v>
      </c>
      <c r="EB63" s="503"/>
      <c r="EC63" s="117"/>
      <c r="ED63" s="117">
        <v>1</v>
      </c>
      <c r="EE63" s="117">
        <v>13</v>
      </c>
      <c r="EF63" s="325">
        <v>40</v>
      </c>
      <c r="EG63" s="117">
        <v>2</v>
      </c>
      <c r="EH63" s="117">
        <v>164</v>
      </c>
      <c r="EI63" s="117">
        <v>80</v>
      </c>
      <c r="EJ63" s="144">
        <f t="shared" si="34"/>
        <v>29.744199881023199</v>
      </c>
      <c r="EK63" s="117">
        <v>1</v>
      </c>
      <c r="EL63" s="148" t="s">
        <v>386</v>
      </c>
      <c r="EM63" s="117">
        <v>2</v>
      </c>
      <c r="EN63" s="117">
        <v>3</v>
      </c>
      <c r="EO63" s="117">
        <v>0</v>
      </c>
      <c r="EP63" s="117"/>
      <c r="EQ63" s="633">
        <v>7340</v>
      </c>
      <c r="ER63" s="298"/>
      <c r="ES63" s="298"/>
      <c r="ET63" s="298"/>
      <c r="EU63" s="298"/>
      <c r="EV63" s="300"/>
      <c r="EW63" s="301"/>
      <c r="EX63" s="302"/>
      <c r="EY63" s="303">
        <v>75</v>
      </c>
      <c r="EZ63" s="298">
        <v>208157</v>
      </c>
      <c r="FA63" s="298">
        <v>10</v>
      </c>
      <c r="FB63" s="304">
        <v>277.54266666666666</v>
      </c>
      <c r="FC63" s="305">
        <v>17.457433733333332</v>
      </c>
      <c r="FD63" s="306"/>
      <c r="FE63" s="306"/>
      <c r="FF63" s="308">
        <v>7.3321200558588409</v>
      </c>
      <c r="FG63" s="309"/>
      <c r="FH63" s="214" t="e">
        <v>#DIV/0!</v>
      </c>
      <c r="FI63" s="229">
        <v>128</v>
      </c>
      <c r="FJ63" s="729" t="s">
        <v>444</v>
      </c>
      <c r="FK63" s="555"/>
      <c r="FL63" s="503">
        <v>6.29</v>
      </c>
      <c r="FM63" s="694"/>
      <c r="FN63" s="555"/>
      <c r="FO63" s="692">
        <v>6.29</v>
      </c>
      <c r="FP63" s="693">
        <f>FC63/1000</f>
        <v>1.7457433733333333E-2</v>
      </c>
      <c r="FQ63" s="555"/>
      <c r="FR63" s="1316" t="s">
        <v>1182</v>
      </c>
      <c r="FS63" s="1316" t="s">
        <v>386</v>
      </c>
      <c r="FT63" s="1316" t="s">
        <v>1179</v>
      </c>
      <c r="FU63" s="1312">
        <v>0</v>
      </c>
      <c r="FV63" s="1312">
        <v>3</v>
      </c>
      <c r="FW63" s="1125">
        <v>1</v>
      </c>
      <c r="FX63" s="1316" t="s">
        <v>1620</v>
      </c>
      <c r="FY63" s="1130">
        <v>0</v>
      </c>
      <c r="FZ63" s="1130">
        <v>0</v>
      </c>
      <c r="GA63" s="1130">
        <v>0</v>
      </c>
      <c r="GB63" s="1130">
        <v>1</v>
      </c>
      <c r="GC63" s="1687" t="s">
        <v>1621</v>
      </c>
      <c r="GD63" s="1687" t="s">
        <v>1323</v>
      </c>
      <c r="GE63" s="1316" t="s">
        <v>1622</v>
      </c>
      <c r="GF63" s="555"/>
      <c r="GG63" s="699"/>
      <c r="GI63" s="216">
        <v>1.3279848261785601</v>
      </c>
      <c r="GK63" s="565"/>
      <c r="GL63" s="565"/>
      <c r="GM63" s="565"/>
      <c r="GN63" s="565"/>
      <c r="GO63" s="565"/>
      <c r="GP63" s="565"/>
      <c r="GQ63" s="565"/>
      <c r="GR63" s="565"/>
      <c r="GS63" s="565"/>
      <c r="GT63" s="565"/>
      <c r="GU63" s="565"/>
      <c r="GV63" s="565"/>
      <c r="GW63" s="565"/>
      <c r="GX63" s="565"/>
      <c r="GY63" s="565"/>
      <c r="GZ63" s="565"/>
      <c r="HA63" s="565"/>
      <c r="HB63" s="565"/>
      <c r="HC63" s="565"/>
      <c r="HD63" s="565"/>
      <c r="HE63" s="565"/>
      <c r="HF63" s="565"/>
      <c r="HG63" s="565"/>
      <c r="HH63" s="565"/>
      <c r="HI63" s="565"/>
      <c r="HJ63" s="565"/>
      <c r="HK63" s="565"/>
      <c r="HL63" s="565"/>
      <c r="HM63" s="565"/>
      <c r="HN63" s="565"/>
      <c r="HO63" s="565"/>
      <c r="HP63" s="565"/>
      <c r="HQ63" s="565"/>
      <c r="HR63" s="565"/>
      <c r="HS63" s="565"/>
      <c r="HT63" s="565"/>
      <c r="HU63" s="565"/>
      <c r="HV63" s="565"/>
      <c r="HW63" s="565"/>
      <c r="HX63" s="565"/>
      <c r="HY63" s="565"/>
      <c r="HZ63" s="565"/>
      <c r="IA63" s="565"/>
      <c r="IB63" s="565"/>
      <c r="IC63" s="565"/>
      <c r="ID63" s="565"/>
      <c r="IE63" s="565"/>
      <c r="IF63" s="503">
        <f t="shared" si="43"/>
        <v>6</v>
      </c>
      <c r="IG63" s="555"/>
      <c r="IH63" s="555"/>
      <c r="II63" s="555"/>
      <c r="IJ63" s="555"/>
      <c r="IK63" s="555"/>
      <c r="IL63" s="555"/>
      <c r="IM63" s="555"/>
    </row>
    <row r="64" spans="1:247" ht="14.45" customHeight="1">
      <c r="A64" s="503">
        <v>288</v>
      </c>
      <c r="B64" s="503">
        <f>COUNTIFS($D$4:D64,D64,$F$4:F64,F64)</f>
        <v>1</v>
      </c>
      <c r="C64" s="805">
        <v>7428</v>
      </c>
      <c r="D64" s="812" t="s">
        <v>641</v>
      </c>
      <c r="E64" s="91" t="s">
        <v>467</v>
      </c>
      <c r="F64" s="91">
        <v>7203315350</v>
      </c>
      <c r="G64" s="88">
        <v>45</v>
      </c>
      <c r="H64" s="161" t="s">
        <v>642</v>
      </c>
      <c r="I64" s="318" t="s">
        <v>643</v>
      </c>
      <c r="J64" s="200" t="s">
        <v>427</v>
      </c>
      <c r="K64" s="122" t="s">
        <v>385</v>
      </c>
      <c r="L64" s="88">
        <v>18</v>
      </c>
      <c r="M64" s="91">
        <v>1</v>
      </c>
      <c r="N64" s="91" t="s">
        <v>386</v>
      </c>
      <c r="O64" s="91">
        <v>8</v>
      </c>
      <c r="P64" s="201" t="s">
        <v>640</v>
      </c>
      <c r="Q64" s="201"/>
      <c r="R64" s="201"/>
      <c r="S64" s="288" t="s">
        <v>618</v>
      </c>
      <c r="T64" s="297" t="s">
        <v>621</v>
      </c>
      <c r="U64" s="312" t="s">
        <v>548</v>
      </c>
      <c r="V64" s="288" t="s">
        <v>619</v>
      </c>
      <c r="W64" s="290" t="s">
        <v>620</v>
      </c>
      <c r="X64" s="288" t="s">
        <v>548</v>
      </c>
      <c r="Y64" s="288" t="s">
        <v>548</v>
      </c>
      <c r="Z64" s="532"/>
      <c r="AA64" s="298"/>
      <c r="AB64" s="154"/>
      <c r="AC64" s="542"/>
      <c r="AD64" s="542"/>
      <c r="AE64" s="542"/>
      <c r="AF64" s="542"/>
      <c r="AG64" s="729" t="s">
        <v>444</v>
      </c>
      <c r="AH64" s="555"/>
      <c r="AI64" s="503">
        <v>51.5</v>
      </c>
      <c r="AJ64" s="503">
        <v>92.6</v>
      </c>
      <c r="AK64" s="567">
        <v>47.688999999999993</v>
      </c>
      <c r="AL64" s="503">
        <v>14275</v>
      </c>
      <c r="AM64" s="569">
        <v>3.1722222222222221</v>
      </c>
      <c r="AN64" s="503">
        <v>4</v>
      </c>
      <c r="AO64" s="574">
        <v>63.7</v>
      </c>
      <c r="AP64" s="575">
        <v>29.9</v>
      </c>
      <c r="AQ64" s="577">
        <v>3.92</v>
      </c>
      <c r="AR64" s="1100">
        <f t="shared" si="30"/>
        <v>97.52</v>
      </c>
      <c r="AS64" s="1101">
        <f t="shared" si="31"/>
        <v>2.1304347826086958</v>
      </c>
      <c r="AT64" s="750">
        <f t="shared" si="32"/>
        <v>8.3513043478260869</v>
      </c>
      <c r="AU64" s="1102">
        <f t="shared" si="33"/>
        <v>1.8835008870490835</v>
      </c>
      <c r="AV64" s="579">
        <v>59.897110000000005</v>
      </c>
      <c r="AW64" s="579">
        <f t="shared" si="42"/>
        <v>94.03</v>
      </c>
      <c r="AX64" s="580">
        <v>0.61789000000000005</v>
      </c>
      <c r="AY64" s="566">
        <v>0.97</v>
      </c>
      <c r="AZ64" s="505" t="s">
        <v>387</v>
      </c>
      <c r="BA64" s="583">
        <v>16.3</v>
      </c>
      <c r="BB64" s="107">
        <v>0.12017446371280591</v>
      </c>
      <c r="BC64" s="592">
        <v>1.1814015810773952</v>
      </c>
      <c r="BD64" s="592"/>
      <c r="BE64" s="505"/>
      <c r="BF64" s="505"/>
      <c r="BG64" s="505"/>
      <c r="BH64" s="505"/>
      <c r="BJ64" s="505">
        <v>24.6</v>
      </c>
      <c r="BK64" s="505">
        <v>75.8</v>
      </c>
      <c r="BL64" s="598">
        <v>0.32453825857519791</v>
      </c>
      <c r="BM64" s="600">
        <v>0.6</v>
      </c>
      <c r="BN64" s="614">
        <f t="shared" si="41"/>
        <v>0.9419152276295133</v>
      </c>
      <c r="BO64" s="505" t="s">
        <v>387</v>
      </c>
      <c r="BP64" s="505">
        <v>7.5</v>
      </c>
      <c r="BQ64" s="505">
        <v>15.2</v>
      </c>
      <c r="BR64" s="606">
        <v>2.0266666666666664</v>
      </c>
      <c r="BS64" s="614">
        <f t="shared" si="38"/>
        <v>38.700000000000003</v>
      </c>
      <c r="BT64" s="587">
        <v>89.2</v>
      </c>
      <c r="BU64" s="1106">
        <v>37076</v>
      </c>
      <c r="BV64" s="587">
        <f>100-BT64</f>
        <v>10.799999999999997</v>
      </c>
      <c r="BW64" s="614">
        <f>BY64+CA64+CC64</f>
        <v>29.840199999999999</v>
      </c>
      <c r="BX64" s="587">
        <v>18.399999999999999</v>
      </c>
      <c r="BY64" s="566">
        <f>BX64*AP64/100</f>
        <v>5.5015999999999998</v>
      </c>
      <c r="BZ64" s="587">
        <v>20.3</v>
      </c>
      <c r="CA64" s="566">
        <f>BZ64*AP64/100</f>
        <v>6.0697000000000001</v>
      </c>
      <c r="CB64" s="587">
        <v>61.1</v>
      </c>
      <c r="CC64" s="566">
        <f>CB64*AP64/100</f>
        <v>18.268899999999999</v>
      </c>
      <c r="CD64" s="734"/>
      <c r="CE64" s="503"/>
      <c r="CF64" s="503"/>
      <c r="CG64" s="503"/>
      <c r="CH64" s="503"/>
      <c r="CI64" s="503"/>
      <c r="CJ64" s="503"/>
      <c r="CK64" s="503"/>
      <c r="CL64" s="579">
        <f t="shared" si="39"/>
        <v>0.9064039408866994</v>
      </c>
      <c r="CM64" s="503"/>
      <c r="CN64" s="503"/>
      <c r="CO64" s="328">
        <v>30.3</v>
      </c>
      <c r="CP64" s="618">
        <v>32.4</v>
      </c>
      <c r="CQ64" s="618">
        <v>9.81</v>
      </c>
      <c r="CR64" s="618">
        <v>10.1</v>
      </c>
      <c r="CS64" s="618">
        <v>3.07</v>
      </c>
      <c r="CT64" s="618">
        <v>45.7</v>
      </c>
      <c r="CU64" s="618">
        <v>13.9</v>
      </c>
      <c r="CV64" s="618">
        <v>0.71</v>
      </c>
      <c r="CX64" s="503"/>
      <c r="CY64" s="623" t="s">
        <v>397</v>
      </c>
      <c r="CZ64" s="623">
        <v>3</v>
      </c>
      <c r="DA64" s="625" t="s">
        <v>398</v>
      </c>
      <c r="DB64" s="549" t="s">
        <v>401</v>
      </c>
      <c r="DC64" s="531"/>
      <c r="DD64" s="531"/>
      <c r="DE64" s="206"/>
      <c r="DF64" s="206"/>
      <c r="DG64" s="206"/>
      <c r="DH64" s="207"/>
      <c r="DI64" s="116" t="s">
        <v>390</v>
      </c>
      <c r="DJ64" s="854" t="s">
        <v>444</v>
      </c>
      <c r="DK64" s="218">
        <v>2</v>
      </c>
      <c r="DL64" s="325" t="s">
        <v>1185</v>
      </c>
      <c r="DM64" s="325" t="s">
        <v>672</v>
      </c>
      <c r="DN64" s="117"/>
      <c r="DO64" s="117"/>
      <c r="DP64" s="148"/>
      <c r="DQ64" s="117"/>
      <c r="DR64" s="149" t="s">
        <v>386</v>
      </c>
      <c r="DS64" s="88" t="s">
        <v>386</v>
      </c>
      <c r="DT64" s="88">
        <v>362</v>
      </c>
      <c r="DU64" s="88">
        <v>23.8</v>
      </c>
      <c r="DV64" s="88">
        <v>76.2</v>
      </c>
      <c r="DW64" s="88" t="s">
        <v>386</v>
      </c>
      <c r="DX64" s="88" t="s">
        <v>386</v>
      </c>
      <c r="DY64" s="88" t="s">
        <v>386</v>
      </c>
      <c r="DZ64" s="88" t="s">
        <v>386</v>
      </c>
      <c r="EA64" s="88">
        <v>0</v>
      </c>
      <c r="EB64" s="503"/>
      <c r="EC64" s="117"/>
      <c r="ED64" s="117">
        <v>1</v>
      </c>
      <c r="EE64" s="117">
        <v>18</v>
      </c>
      <c r="EF64" s="325">
        <v>2</v>
      </c>
      <c r="EG64" s="117">
        <v>2</v>
      </c>
      <c r="EH64" s="117">
        <v>173</v>
      </c>
      <c r="EI64" s="117">
        <v>110</v>
      </c>
      <c r="EJ64" s="144">
        <f t="shared" si="34"/>
        <v>36.753650305723546</v>
      </c>
      <c r="EK64" s="117">
        <v>2</v>
      </c>
      <c r="EL64" s="148" t="s">
        <v>386</v>
      </c>
      <c r="EM64" s="117">
        <v>2</v>
      </c>
      <c r="EN64" s="117">
        <v>2</v>
      </c>
      <c r="EO64" s="117">
        <v>0</v>
      </c>
      <c r="EP64" s="327">
        <v>43108</v>
      </c>
      <c r="EQ64" s="260">
        <v>7428</v>
      </c>
      <c r="ER64" s="298">
        <v>75</v>
      </c>
      <c r="ES64" s="298">
        <v>4245</v>
      </c>
      <c r="ET64" s="298">
        <v>2</v>
      </c>
      <c r="EU64" s="304">
        <v>113.2</v>
      </c>
      <c r="EV64" s="330"/>
      <c r="EW64" s="331">
        <v>58.298000000000002</v>
      </c>
      <c r="EX64" s="332"/>
      <c r="EY64" s="303">
        <v>75</v>
      </c>
      <c r="EZ64" s="298">
        <v>29932</v>
      </c>
      <c r="FA64" s="298">
        <v>10</v>
      </c>
      <c r="FB64" s="304">
        <v>39.909333333333329</v>
      </c>
      <c r="FC64" s="305">
        <v>20.553306666666664</v>
      </c>
      <c r="FD64" s="306"/>
      <c r="FE64" s="334">
        <v>2.8364292396097825</v>
      </c>
      <c r="FF64" s="308">
        <v>17.612737739523503</v>
      </c>
      <c r="FG64" s="335">
        <v>6.2094754537033863</v>
      </c>
      <c r="FH64" s="214" t="e">
        <v>#DIV/0!</v>
      </c>
      <c r="FI64" s="215">
        <v>362</v>
      </c>
      <c r="FJ64" s="729" t="s">
        <v>444</v>
      </c>
      <c r="FK64" s="555"/>
      <c r="FL64" s="503">
        <v>51.5</v>
      </c>
      <c r="FM64" s="694"/>
      <c r="FN64" s="555"/>
      <c r="FO64" s="692">
        <v>51.5</v>
      </c>
      <c r="FP64" s="693">
        <f>FC64/1000</f>
        <v>2.0553306666666663E-2</v>
      </c>
      <c r="FQ64" s="555"/>
      <c r="FR64" s="1316" t="s">
        <v>1623</v>
      </c>
      <c r="FS64" s="1316" t="s">
        <v>386</v>
      </c>
      <c r="FT64" s="1316" t="s">
        <v>1624</v>
      </c>
      <c r="FU64" s="1312">
        <v>0</v>
      </c>
      <c r="FV64" s="1312">
        <v>4</v>
      </c>
      <c r="FW64" s="1125">
        <v>0</v>
      </c>
      <c r="FX64" s="1316" t="s">
        <v>1625</v>
      </c>
      <c r="FY64" s="1130">
        <v>0</v>
      </c>
      <c r="FZ64" s="1130">
        <v>0</v>
      </c>
      <c r="GA64" s="1130">
        <v>0</v>
      </c>
      <c r="GB64" s="1130">
        <v>1</v>
      </c>
      <c r="GC64" s="1687" t="s">
        <v>1626</v>
      </c>
      <c r="GD64" s="1687" t="s">
        <v>1627</v>
      </c>
      <c r="GE64" s="1316" t="s">
        <v>1611</v>
      </c>
      <c r="GF64" s="555"/>
      <c r="GG64" s="699"/>
      <c r="GI64" s="216">
        <v>0.95030150736542984</v>
      </c>
      <c r="GK64" s="565"/>
      <c r="GL64" s="565"/>
      <c r="GM64" s="565"/>
      <c r="GN64" s="565"/>
      <c r="GO64" s="565"/>
      <c r="GP64" s="565"/>
      <c r="GQ64" s="565"/>
      <c r="GR64" s="565"/>
      <c r="GS64" s="565"/>
      <c r="GT64" s="565"/>
      <c r="GU64" s="565"/>
      <c r="GV64" s="565"/>
      <c r="GW64" s="565"/>
      <c r="GX64" s="565"/>
      <c r="GY64" s="565"/>
      <c r="GZ64" s="565"/>
      <c r="HA64" s="565"/>
      <c r="HB64" s="565"/>
      <c r="HC64" s="565"/>
      <c r="HD64" s="565"/>
      <c r="HE64" s="565"/>
      <c r="HF64" s="565"/>
      <c r="HG64" s="565"/>
      <c r="HH64" s="565"/>
      <c r="HI64" s="565"/>
      <c r="HJ64" s="565"/>
      <c r="HK64" s="565"/>
      <c r="HL64" s="565"/>
      <c r="HM64" s="565"/>
      <c r="HN64" s="565"/>
      <c r="HO64" s="565"/>
      <c r="HP64" s="565"/>
      <c r="HQ64" s="565"/>
      <c r="HR64" s="565"/>
      <c r="HS64" s="565"/>
      <c r="HT64" s="565"/>
      <c r="HU64" s="565"/>
      <c r="HV64" s="565"/>
      <c r="HW64" s="565"/>
      <c r="HX64" s="565"/>
      <c r="HY64" s="565"/>
      <c r="HZ64" s="565"/>
      <c r="IA64" s="565"/>
      <c r="IB64" s="565"/>
      <c r="IC64" s="565"/>
      <c r="ID64" s="565"/>
      <c r="IE64" s="565"/>
      <c r="IF64" s="503">
        <f t="shared" si="43"/>
        <v>6</v>
      </c>
      <c r="IG64" s="555"/>
      <c r="IH64" s="555"/>
      <c r="II64" s="555"/>
      <c r="IJ64" s="555"/>
      <c r="IK64" s="555"/>
      <c r="IL64" s="555"/>
      <c r="IM64" s="555"/>
    </row>
    <row r="65" spans="1:247" s="418" customFormat="1" ht="14.45" customHeight="1" thickBot="1">
      <c r="A65" s="162">
        <v>10</v>
      </c>
      <c r="B65" s="503">
        <f>COUNTIFS($D$4:D65,D65,$F$4:F65,F65)</f>
        <v>1</v>
      </c>
      <c r="C65" s="895">
        <v>10049</v>
      </c>
      <c r="D65" s="896" t="s">
        <v>830</v>
      </c>
      <c r="E65" s="164" t="s">
        <v>443</v>
      </c>
      <c r="F65" s="164">
        <v>8404225313</v>
      </c>
      <c r="G65" s="163">
        <v>35</v>
      </c>
      <c r="H65" s="348" t="s">
        <v>847</v>
      </c>
      <c r="I65" s="165" t="s">
        <v>576</v>
      </c>
      <c r="J65" s="166" t="s">
        <v>427</v>
      </c>
      <c r="K65" s="163" t="s">
        <v>385</v>
      </c>
      <c r="L65" s="163">
        <v>5</v>
      </c>
      <c r="M65" s="164">
        <v>6</v>
      </c>
      <c r="N65" s="163" t="s">
        <v>386</v>
      </c>
      <c r="O65" s="163"/>
      <c r="P65" s="163" t="s">
        <v>839</v>
      </c>
      <c r="Q65" s="163"/>
      <c r="R65" s="163"/>
      <c r="S65" s="351" t="s">
        <v>682</v>
      </c>
      <c r="T65" s="351" t="s">
        <v>656</v>
      </c>
      <c r="U65" s="351" t="s">
        <v>548</v>
      </c>
      <c r="V65" s="414" t="s">
        <v>673</v>
      </c>
      <c r="W65" s="351" t="s">
        <v>620</v>
      </c>
      <c r="X65" s="351"/>
      <c r="Y65" s="351"/>
      <c r="Z65" s="798" t="s">
        <v>428</v>
      </c>
      <c r="AA65" s="163"/>
      <c r="AB65" s="350"/>
      <c r="AC65" s="416">
        <v>373196</v>
      </c>
      <c r="AD65" s="415">
        <v>27990</v>
      </c>
      <c r="AE65" s="417"/>
      <c r="AF65" s="172"/>
      <c r="AG65" s="562" t="s">
        <v>444</v>
      </c>
      <c r="AH65" s="416">
        <v>3000</v>
      </c>
      <c r="AJ65" s="162"/>
      <c r="AK65" s="162"/>
      <c r="AL65" s="162"/>
      <c r="AM65" s="419"/>
      <c r="AN65" s="420"/>
      <c r="AO65" s="357">
        <v>0.56999999999999995</v>
      </c>
      <c r="AP65" s="176">
        <v>7.37</v>
      </c>
      <c r="AQ65" s="358">
        <v>91.3</v>
      </c>
      <c r="AR65" s="899">
        <f t="shared" si="30"/>
        <v>99.24</v>
      </c>
      <c r="AS65" s="900">
        <f t="shared" si="31"/>
        <v>7.7340569877883306E-2</v>
      </c>
      <c r="AT65" s="440">
        <f t="shared" si="32"/>
        <v>7.0611940298507454</v>
      </c>
      <c r="AU65" s="901">
        <f t="shared" si="33"/>
        <v>5.7768318637883851E-3</v>
      </c>
      <c r="AV65" s="177">
        <v>0.49760999999999994</v>
      </c>
      <c r="AW65" s="178">
        <f t="shared" si="42"/>
        <v>87.3</v>
      </c>
      <c r="AX65" s="177">
        <v>4.3889999999999992E-2</v>
      </c>
      <c r="AY65" s="422">
        <v>7.7</v>
      </c>
      <c r="AZ65" s="423" t="s">
        <v>387</v>
      </c>
      <c r="BA65" s="424">
        <v>2.2000000000000002</v>
      </c>
      <c r="BB65" s="1007">
        <v>0</v>
      </c>
      <c r="BC65" s="425"/>
      <c r="BD65" s="425"/>
      <c r="BE65" s="425"/>
      <c r="BF65" s="425"/>
      <c r="BG65" s="425"/>
      <c r="BH65" s="162"/>
      <c r="BI65" s="977">
        <v>3.28</v>
      </c>
      <c r="BJ65" s="162">
        <v>66.900000000000006</v>
      </c>
      <c r="BK65" s="173">
        <v>33.299999999999997</v>
      </c>
      <c r="BL65" s="182">
        <f>BJ65/BK65</f>
        <v>2.0090090090090094</v>
      </c>
      <c r="BM65" s="183">
        <v>0</v>
      </c>
      <c r="BN65" s="427">
        <f t="shared" si="41"/>
        <v>0</v>
      </c>
      <c r="BO65" s="424" t="s">
        <v>387</v>
      </c>
      <c r="BP65" s="162">
        <v>12.2</v>
      </c>
      <c r="BQ65" s="366">
        <v>22.3</v>
      </c>
      <c r="BR65" s="366"/>
      <c r="BS65" s="427">
        <f t="shared" si="38"/>
        <v>88.3</v>
      </c>
      <c r="BT65" s="167">
        <v>98.2</v>
      </c>
      <c r="BU65" s="426">
        <v>111022</v>
      </c>
      <c r="BV65" s="427">
        <f>100-BT65</f>
        <v>1.7999999999999972</v>
      </c>
      <c r="BW65" s="427">
        <f>BY65+CA65+CC65</f>
        <v>7.0941835006242187</v>
      </c>
      <c r="BX65" s="173">
        <v>48</v>
      </c>
      <c r="BY65" s="173">
        <f>BX65*AP65/(CB65+BZ65+BX65+BV65)</f>
        <v>3.6803995006242198</v>
      </c>
      <c r="BZ65" s="173">
        <v>40.299999999999997</v>
      </c>
      <c r="CA65" s="173">
        <f>BZ65*AP65/100</f>
        <v>2.9701099999999996</v>
      </c>
      <c r="CB65" s="173">
        <v>6.02</v>
      </c>
      <c r="CC65" s="173">
        <f>CB65*AP65/100</f>
        <v>0.44367399999999996</v>
      </c>
      <c r="CD65" s="978">
        <v>1.4E-2</v>
      </c>
      <c r="CE65" s="162"/>
      <c r="CF65" s="162"/>
      <c r="CG65" s="162"/>
      <c r="CH65" s="162"/>
      <c r="CI65" s="162"/>
      <c r="CJ65" s="426">
        <v>98.8</v>
      </c>
      <c r="CK65" s="426">
        <v>136270</v>
      </c>
      <c r="CL65" s="178">
        <f t="shared" si="39"/>
        <v>1.1910669975186106</v>
      </c>
      <c r="CM65" s="188"/>
      <c r="CN65" s="188"/>
      <c r="CO65" s="187"/>
      <c r="CP65" s="188"/>
      <c r="CQ65" s="188"/>
      <c r="CR65" s="188"/>
      <c r="CS65" s="188"/>
      <c r="CT65" s="188"/>
      <c r="CU65" s="162"/>
      <c r="CV65" s="162"/>
      <c r="CW65" s="622"/>
      <c r="CX65" s="365"/>
      <c r="CY65" s="178"/>
      <c r="CZ65" s="365">
        <v>5</v>
      </c>
      <c r="DA65" s="190" t="s">
        <v>388</v>
      </c>
      <c r="DB65" s="167" t="s">
        <v>388</v>
      </c>
      <c r="DC65" s="162"/>
      <c r="DD65" s="490" t="s">
        <v>838</v>
      </c>
      <c r="DE65" s="163"/>
      <c r="DF65" s="163"/>
      <c r="DG65" s="348"/>
      <c r="DH65" s="903"/>
      <c r="DI65" s="163" t="s">
        <v>390</v>
      </c>
      <c r="DJ65" s="979" t="s">
        <v>444</v>
      </c>
      <c r="DK65" s="905">
        <v>2</v>
      </c>
      <c r="DL65" s="906" t="s">
        <v>1185</v>
      </c>
      <c r="DM65" s="905" t="s">
        <v>576</v>
      </c>
      <c r="DN65" s="905"/>
      <c r="DO65" s="905"/>
      <c r="DP65" s="905"/>
      <c r="DQ65" s="905"/>
      <c r="DR65" s="430" t="s">
        <v>386</v>
      </c>
      <c r="DS65" s="163" t="s">
        <v>386</v>
      </c>
      <c r="DT65" s="163">
        <v>13034</v>
      </c>
      <c r="DU65" s="163">
        <v>85.4</v>
      </c>
      <c r="DV65" s="163">
        <v>14.6</v>
      </c>
      <c r="DW65" s="163" t="s">
        <v>386</v>
      </c>
      <c r="DX65" s="163" t="s">
        <v>386</v>
      </c>
      <c r="DY65" s="163" t="s">
        <v>386</v>
      </c>
      <c r="DZ65" s="163" t="s">
        <v>386</v>
      </c>
      <c r="EA65" s="163">
        <v>0</v>
      </c>
      <c r="EB65" s="162"/>
      <c r="EC65" s="905"/>
      <c r="ED65" s="905"/>
      <c r="EE65" s="905"/>
      <c r="EF65" s="905">
        <v>35</v>
      </c>
      <c r="EG65" s="905">
        <v>3</v>
      </c>
      <c r="EH65" s="905">
        <v>176</v>
      </c>
      <c r="EI65" s="905">
        <v>94</v>
      </c>
      <c r="EJ65" s="934">
        <f t="shared" si="34"/>
        <v>30.346074380165291</v>
      </c>
      <c r="EK65" s="905">
        <v>2</v>
      </c>
      <c r="EL65" s="905"/>
      <c r="EM65" s="905">
        <v>1</v>
      </c>
      <c r="EN65" s="905">
        <v>1</v>
      </c>
      <c r="EO65" s="906">
        <v>0</v>
      </c>
      <c r="EP65" s="905"/>
      <c r="EQ65" s="431">
        <v>10049</v>
      </c>
      <c r="ER65" s="432">
        <v>65</v>
      </c>
      <c r="ES65" s="433">
        <v>288421</v>
      </c>
      <c r="ET65" s="433">
        <v>2</v>
      </c>
      <c r="EU65" s="434">
        <f>ES65/ER65*ET65</f>
        <v>8874.4923076923078</v>
      </c>
      <c r="EV65" s="1010">
        <v>259837</v>
      </c>
      <c r="EW65" s="1011">
        <f>EV65/ER65*ET65</f>
        <v>7994.9846153846156</v>
      </c>
      <c r="EX65" s="1012">
        <f>L65*EW65</f>
        <v>39974.923076923078</v>
      </c>
      <c r="EY65" s="1013">
        <v>30</v>
      </c>
      <c r="EZ65" s="1014">
        <v>422502</v>
      </c>
      <c r="FA65" s="1014"/>
      <c r="FB65" s="1015"/>
      <c r="FC65" s="1016">
        <f>EZ65/EY65</f>
        <v>14083.4</v>
      </c>
      <c r="FD65" s="1017"/>
      <c r="FE65" s="1018"/>
      <c r="FF65" s="1019"/>
      <c r="FG65" s="1020"/>
      <c r="FH65" s="1021"/>
      <c r="FI65" s="1022"/>
      <c r="FJ65" s="162"/>
      <c r="FK65" s="172"/>
      <c r="FL65" s="443">
        <f t="shared" ref="FL65:FL70" si="44">EV65*100/ES65</f>
        <v>90.089487242607163</v>
      </c>
      <c r="FM65" s="444">
        <f t="shared" ref="FM65:FM70" si="45">EW65/1000</f>
        <v>7.9949846153846158</v>
      </c>
      <c r="FN65" s="172"/>
      <c r="FO65" s="443">
        <v>90.089487242607163</v>
      </c>
      <c r="FP65" s="444">
        <v>7.9949846153846158</v>
      </c>
      <c r="FQ65" s="445">
        <f t="shared" ref="FQ65:FQ70" si="46">DT65/EW65</f>
        <v>1.6302720551730507</v>
      </c>
      <c r="FR65" s="1681" t="s">
        <v>1628</v>
      </c>
      <c r="FS65" s="1681" t="s">
        <v>386</v>
      </c>
      <c r="FT65" s="1681" t="s">
        <v>1317</v>
      </c>
      <c r="FU65" s="1114">
        <v>0</v>
      </c>
      <c r="FV65" s="906">
        <v>2</v>
      </c>
      <c r="FW65" s="1114">
        <v>0</v>
      </c>
      <c r="FX65" s="1128" t="s">
        <v>1629</v>
      </c>
      <c r="FY65" s="1115">
        <v>0</v>
      </c>
      <c r="FZ65" s="1115">
        <v>0</v>
      </c>
      <c r="GA65" s="1115">
        <v>0</v>
      </c>
      <c r="GB65" s="1115">
        <v>1</v>
      </c>
      <c r="GC65" s="1128" t="s">
        <v>1630</v>
      </c>
      <c r="GD65" s="1115" t="s">
        <v>849</v>
      </c>
      <c r="GE65" s="1115" t="s">
        <v>1611</v>
      </c>
      <c r="GF65" s="785">
        <v>10049</v>
      </c>
      <c r="GG65" s="916" t="s">
        <v>850</v>
      </c>
      <c r="GH65" s="917">
        <v>17.9162185723</v>
      </c>
      <c r="GI65" s="918">
        <v>1.3011318948431378</v>
      </c>
      <c r="GJ65" s="917">
        <v>1.0465173120000013</v>
      </c>
      <c r="GK65" s="366">
        <v>5.61</v>
      </c>
      <c r="GL65" s="366">
        <v>0.26</v>
      </c>
      <c r="GM65" s="366">
        <v>2050000</v>
      </c>
      <c r="GN65" s="427">
        <v>91.4</v>
      </c>
      <c r="GO65" s="427">
        <v>11.4</v>
      </c>
      <c r="GP65" s="366">
        <v>926000</v>
      </c>
      <c r="GQ65" s="919">
        <v>39974.923076923078</v>
      </c>
      <c r="GR65" s="920">
        <f>GO65*GQ65/100</f>
        <v>4557.1412307692308</v>
      </c>
      <c r="GS65" s="366">
        <v>2.12</v>
      </c>
      <c r="GT65" s="366">
        <v>750000</v>
      </c>
      <c r="GU65" s="1037">
        <f>GO65-GS65</f>
        <v>9.2800000000000011</v>
      </c>
      <c r="GV65" s="366">
        <f>GP65-GT65</f>
        <v>176000</v>
      </c>
      <c r="GW65" s="920">
        <f>GR65*GO65/100</f>
        <v>519.51410030769239</v>
      </c>
      <c r="GX65" s="920">
        <f>GS65*GR65/100</f>
        <v>96.611394092307691</v>
      </c>
      <c r="GY65" s="920">
        <f>GW65-GX65</f>
        <v>422.90270621538468</v>
      </c>
      <c r="GZ65" s="921">
        <v>5</v>
      </c>
      <c r="HA65" s="920">
        <f>GW65/GZ65</f>
        <v>103.90282006153848</v>
      </c>
      <c r="HB65" s="920">
        <f>GX65/GZ65</f>
        <v>19.322278818461537</v>
      </c>
      <c r="HC65" s="920">
        <f>GR65/GZ65</f>
        <v>911.4282461538462</v>
      </c>
      <c r="HD65" s="427">
        <v>81.5</v>
      </c>
      <c r="HE65" s="427">
        <v>87.5</v>
      </c>
      <c r="HF65" s="366">
        <v>12053</v>
      </c>
      <c r="HG65" s="366">
        <v>13.6</v>
      </c>
      <c r="HH65" s="366">
        <v>4318</v>
      </c>
      <c r="HI65" s="366">
        <v>61</v>
      </c>
      <c r="HJ65" s="366">
        <v>4492</v>
      </c>
      <c r="HK65" s="366">
        <v>4.43</v>
      </c>
      <c r="HL65" s="366">
        <v>31368</v>
      </c>
      <c r="HM65" s="366">
        <v>98.1</v>
      </c>
      <c r="HN65" s="366">
        <v>6262</v>
      </c>
      <c r="HO65" s="366">
        <v>97.2</v>
      </c>
      <c r="HP65" s="366">
        <v>12733</v>
      </c>
      <c r="HQ65" s="427">
        <v>2.09</v>
      </c>
      <c r="HR65" s="366">
        <v>11.8</v>
      </c>
      <c r="HS65" s="366">
        <v>97.7</v>
      </c>
      <c r="HT65" s="366">
        <v>29157</v>
      </c>
      <c r="HU65" s="366">
        <v>83.7</v>
      </c>
      <c r="HV65" s="366">
        <v>3313</v>
      </c>
      <c r="HW65" s="366">
        <v>24.6</v>
      </c>
      <c r="HX65" s="366">
        <v>2924</v>
      </c>
      <c r="HY65" s="366">
        <v>98.6</v>
      </c>
      <c r="HZ65" s="366">
        <v>20919</v>
      </c>
      <c r="IA65" s="366">
        <v>1.59</v>
      </c>
      <c r="IB65" s="366">
        <v>5184</v>
      </c>
      <c r="IC65" s="366">
        <v>1.63</v>
      </c>
      <c r="ID65" s="366">
        <v>9135</v>
      </c>
      <c r="IE65" s="366">
        <v>12.4</v>
      </c>
      <c r="IF65" s="162">
        <f t="shared" si="43"/>
        <v>4</v>
      </c>
      <c r="IG65" s="172"/>
      <c r="IH65" s="172"/>
      <c r="II65" s="172"/>
      <c r="IJ65" s="172"/>
      <c r="IK65" s="172"/>
      <c r="IL65" s="172"/>
      <c r="IM65" s="172"/>
    </row>
    <row r="66" spans="1:247" ht="14.45" customHeight="1">
      <c r="A66" s="503">
        <v>285</v>
      </c>
      <c r="B66" s="503">
        <f>COUNTIFS($D$4:D66,D66,$F$4:F66,F66)</f>
        <v>1</v>
      </c>
      <c r="C66" s="864">
        <v>9661</v>
      </c>
      <c r="D66" s="865" t="s">
        <v>812</v>
      </c>
      <c r="E66" s="866" t="s">
        <v>489</v>
      </c>
      <c r="F66" s="866">
        <v>5503042655</v>
      </c>
      <c r="G66" s="868">
        <v>63</v>
      </c>
      <c r="H66" s="865" t="s">
        <v>811</v>
      </c>
      <c r="I66" s="446" t="s">
        <v>706</v>
      </c>
      <c r="J66" s="369" t="s">
        <v>427</v>
      </c>
      <c r="K66" s="639" t="s">
        <v>385</v>
      </c>
      <c r="L66" s="195">
        <v>30</v>
      </c>
      <c r="M66" s="195">
        <v>6</v>
      </c>
      <c r="N66" s="87" t="s">
        <v>386</v>
      </c>
      <c r="O66" s="195"/>
      <c r="P66" s="87" t="s">
        <v>804</v>
      </c>
      <c r="Q66" s="195"/>
      <c r="R66" s="195"/>
      <c r="S66" s="372" t="s">
        <v>682</v>
      </c>
      <c r="T66" s="373" t="s">
        <v>656</v>
      </c>
      <c r="U66" s="372" t="s">
        <v>548</v>
      </c>
      <c r="V66" s="447" t="s">
        <v>673</v>
      </c>
      <c r="W66" s="372" t="s">
        <v>620</v>
      </c>
      <c r="X66" s="372" t="s">
        <v>548</v>
      </c>
      <c r="Y66" s="372" t="s">
        <v>548</v>
      </c>
      <c r="Z66" s="531"/>
      <c r="AA66" s="195"/>
      <c r="AB66" s="195"/>
      <c r="AC66" s="552">
        <v>17669</v>
      </c>
      <c r="AD66" s="552">
        <v>1325</v>
      </c>
      <c r="AE66" s="557">
        <v>1</v>
      </c>
      <c r="AF66" s="503">
        <v>420</v>
      </c>
      <c r="AG66" s="557" t="s">
        <v>433</v>
      </c>
      <c r="AH66" s="503"/>
      <c r="AI66" s="503"/>
      <c r="AJ66" s="503"/>
      <c r="AK66" s="503"/>
      <c r="AL66" s="555"/>
      <c r="AM66" s="555"/>
      <c r="AN66" s="555"/>
      <c r="AO66" s="574">
        <v>46.1</v>
      </c>
      <c r="AP66" s="575">
        <v>44.7</v>
      </c>
      <c r="AQ66" s="577">
        <v>5</v>
      </c>
      <c r="AR66" s="1100">
        <f t="shared" si="30"/>
        <v>95.800000000000011</v>
      </c>
      <c r="AS66" s="1101">
        <f t="shared" si="31"/>
        <v>1.0313199105145414</v>
      </c>
      <c r="AT66" s="750">
        <f t="shared" si="32"/>
        <v>5.1565995525727075</v>
      </c>
      <c r="AU66" s="1102">
        <f t="shared" si="33"/>
        <v>0.92756539235412472</v>
      </c>
      <c r="AV66" s="579">
        <v>43.702799999999996</v>
      </c>
      <c r="AW66" s="579">
        <f t="shared" si="42"/>
        <v>94.8</v>
      </c>
      <c r="AX66" s="580">
        <v>9.2200000000000004E-2</v>
      </c>
      <c r="AY66" s="578">
        <v>0.2</v>
      </c>
      <c r="AZ66" s="1131" t="s">
        <v>387</v>
      </c>
      <c r="BA66" s="566" t="s">
        <v>387</v>
      </c>
      <c r="BB66" s="340" t="s">
        <v>387</v>
      </c>
      <c r="BC66" s="590"/>
      <c r="BD66" s="590"/>
      <c r="BE66" s="590"/>
      <c r="BF66" s="590"/>
      <c r="BG66" s="590"/>
      <c r="BH66" s="590"/>
      <c r="BI66" s="340"/>
      <c r="BJ66" s="566">
        <v>9.3000000000000007</v>
      </c>
      <c r="BK66" s="566">
        <v>90.7</v>
      </c>
      <c r="BL66" s="598">
        <v>0.10253583241455348</v>
      </c>
      <c r="BM66" s="600">
        <v>0.1</v>
      </c>
      <c r="BN66" s="614">
        <f t="shared" si="41"/>
        <v>0.21691973969631237</v>
      </c>
      <c r="BO66" s="605" t="s">
        <v>387</v>
      </c>
      <c r="BP66" s="566">
        <v>9.9</v>
      </c>
      <c r="BQ66" s="566">
        <v>41.6</v>
      </c>
      <c r="BR66" s="549"/>
      <c r="BS66" s="614">
        <f t="shared" si="38"/>
        <v>40.799999999999997</v>
      </c>
      <c r="BT66" s="549">
        <v>93.3</v>
      </c>
      <c r="BU66" s="610">
        <v>53610</v>
      </c>
      <c r="BV66" s="614">
        <v>6.7000000000000028</v>
      </c>
      <c r="BW66" s="614">
        <v>41.099999999999994</v>
      </c>
      <c r="BX66" s="549">
        <v>26.2</v>
      </c>
      <c r="BY66" s="549">
        <v>11.7</v>
      </c>
      <c r="BZ66" s="549">
        <v>14.6</v>
      </c>
      <c r="CA66" s="549">
        <v>6.6</v>
      </c>
      <c r="CB66" s="549">
        <v>51</v>
      </c>
      <c r="CC66" s="549">
        <v>22.8</v>
      </c>
      <c r="CD66" s="503">
        <v>0.9</v>
      </c>
      <c r="CE66" s="503"/>
      <c r="CF66" s="503"/>
      <c r="CG66" s="503"/>
      <c r="CH66" s="503"/>
      <c r="CI66" s="503"/>
      <c r="CJ66" s="503"/>
      <c r="CK66" s="503"/>
      <c r="CL66" s="579">
        <f t="shared" si="39"/>
        <v>1.7945205479452055</v>
      </c>
      <c r="CM66" s="503"/>
      <c r="CN66" s="510"/>
      <c r="CP66" s="510"/>
      <c r="CQ66" s="510"/>
      <c r="CR66" s="510"/>
      <c r="CS66" s="510"/>
      <c r="CT66" s="510"/>
      <c r="CU66" s="510"/>
      <c r="CV66" s="503"/>
      <c r="CX66" s="623"/>
      <c r="CY66" s="623"/>
      <c r="CZ66" s="623">
        <v>3</v>
      </c>
      <c r="DA66" s="625" t="s">
        <v>398</v>
      </c>
      <c r="DB66" s="783" t="s">
        <v>398</v>
      </c>
      <c r="DC66" s="503"/>
      <c r="DD66" s="531"/>
      <c r="DE66" s="195"/>
      <c r="DF66" s="195"/>
      <c r="DG66" s="195"/>
      <c r="DH66" s="504"/>
      <c r="DI66" s="884" t="s">
        <v>390</v>
      </c>
      <c r="DJ66" s="967" t="s">
        <v>433</v>
      </c>
      <c r="DK66" s="875">
        <v>2</v>
      </c>
      <c r="DL66" s="874" t="s">
        <v>1185</v>
      </c>
      <c r="DM66" s="875" t="s">
        <v>706</v>
      </c>
      <c r="DN66" s="875"/>
      <c r="DO66" s="875"/>
      <c r="DP66" s="875"/>
      <c r="DQ66" s="875"/>
      <c r="DR66" s="448" t="s">
        <v>386</v>
      </c>
      <c r="DS66" s="195" t="s">
        <v>386</v>
      </c>
      <c r="DT66" s="195">
        <v>225</v>
      </c>
      <c r="DU66" s="195">
        <v>5.4</v>
      </c>
      <c r="DV66" s="195">
        <v>94.6</v>
      </c>
      <c r="DW66" s="195" t="s">
        <v>386</v>
      </c>
      <c r="DX66" s="195" t="s">
        <v>386</v>
      </c>
      <c r="DY66" s="195" t="s">
        <v>386</v>
      </c>
      <c r="DZ66" s="195" t="s">
        <v>386</v>
      </c>
      <c r="EA66" s="195">
        <v>0</v>
      </c>
      <c r="EB66" s="503"/>
      <c r="EC66" s="875"/>
      <c r="ED66" s="875">
        <v>30</v>
      </c>
      <c r="EE66" s="875">
        <v>6</v>
      </c>
      <c r="EF66" s="875">
        <v>30</v>
      </c>
      <c r="EG66" s="875">
        <v>3</v>
      </c>
      <c r="EH66" s="875">
        <v>182</v>
      </c>
      <c r="EI66" s="875">
        <v>102</v>
      </c>
      <c r="EJ66" s="876">
        <f t="shared" si="34"/>
        <v>30.793382441734089</v>
      </c>
      <c r="EK66" s="875">
        <v>2</v>
      </c>
      <c r="EL66" s="875"/>
      <c r="EM66" s="875">
        <v>2</v>
      </c>
      <c r="EN66" s="875">
        <v>3</v>
      </c>
      <c r="EO66" s="968">
        <v>0</v>
      </c>
      <c r="EP66" s="875"/>
      <c r="EQ66" s="449">
        <v>9661</v>
      </c>
      <c r="ER66" s="450">
        <v>63</v>
      </c>
      <c r="ES66" s="451">
        <v>120680</v>
      </c>
      <c r="ET66" s="451">
        <v>2</v>
      </c>
      <c r="EU66" s="452">
        <f>ES66/ER66*ET66</f>
        <v>3831.1111111111113</v>
      </c>
      <c r="EV66" s="981">
        <v>4841</v>
      </c>
      <c r="EW66" s="982">
        <f>EV66/ER66*ET66</f>
        <v>153.68253968253967</v>
      </c>
      <c r="EX66" s="742">
        <f>L66*EW66</f>
        <v>4610.4761904761899</v>
      </c>
      <c r="EY66" s="983">
        <v>30</v>
      </c>
      <c r="EZ66" s="984">
        <v>7847</v>
      </c>
      <c r="FA66" s="869">
        <v>3000</v>
      </c>
      <c r="FB66" s="847"/>
      <c r="FC66" s="985">
        <f>EZ66/EY66</f>
        <v>261.56666666666666</v>
      </c>
      <c r="FD66" s="986">
        <f>FA66*FC66/1000</f>
        <v>784.7</v>
      </c>
      <c r="FE66" s="780">
        <f>EX66/FD66</f>
        <v>5.875463477094673</v>
      </c>
      <c r="FF66" s="987"/>
      <c r="FG66" s="755"/>
      <c r="FH66" s="688"/>
      <c r="FI66" s="1036"/>
      <c r="FJ66" s="555"/>
      <c r="FK66" s="503"/>
      <c r="FL66" s="692">
        <f t="shared" si="44"/>
        <v>4.011435200530328</v>
      </c>
      <c r="FM66" s="693">
        <f t="shared" si="45"/>
        <v>0.15368253968253967</v>
      </c>
      <c r="FN66" s="555"/>
      <c r="FO66" s="692">
        <v>4.011435200530328</v>
      </c>
      <c r="FP66" s="693">
        <v>0.15368253968253967</v>
      </c>
      <c r="FQ66" s="696">
        <f t="shared" si="46"/>
        <v>1.4640570130138402</v>
      </c>
      <c r="FR66" s="1679" t="s">
        <v>386</v>
      </c>
      <c r="FS66" s="1679" t="s">
        <v>1631</v>
      </c>
      <c r="FT66" s="1679" t="s">
        <v>1632</v>
      </c>
      <c r="FU66" s="1116">
        <v>0</v>
      </c>
      <c r="FV66" s="874">
        <v>0</v>
      </c>
      <c r="FW66" s="1116">
        <v>1</v>
      </c>
      <c r="FX66" s="1129" t="s">
        <v>1302</v>
      </c>
      <c r="FY66" s="1117">
        <v>0</v>
      </c>
      <c r="FZ66" s="1117">
        <v>0</v>
      </c>
      <c r="GA66" s="1117">
        <v>0</v>
      </c>
      <c r="GB66" s="1117">
        <v>1</v>
      </c>
      <c r="GC66" s="1129" t="s">
        <v>1638</v>
      </c>
      <c r="GD66" s="1117" t="s">
        <v>1637</v>
      </c>
      <c r="GE66" s="1117" t="s">
        <v>1639</v>
      </c>
      <c r="GF66" s="760">
        <v>9661</v>
      </c>
      <c r="GG66" s="761" t="s">
        <v>750</v>
      </c>
      <c r="GH66" s="880">
        <v>4.1692682799999992E-2</v>
      </c>
      <c r="GI66" s="878">
        <v>0.36989152878771692</v>
      </c>
      <c r="GJ66" s="880">
        <v>0.27438139200000067</v>
      </c>
      <c r="GK66" s="549">
        <v>17.600000000000001</v>
      </c>
      <c r="GL66" s="549">
        <v>0.79</v>
      </c>
      <c r="GM66" s="549">
        <v>707000</v>
      </c>
      <c r="GN66" s="614">
        <v>6.08</v>
      </c>
      <c r="GO66" s="614">
        <v>10.3</v>
      </c>
      <c r="GP66" s="549">
        <v>293723</v>
      </c>
      <c r="GQ66" s="762">
        <v>4610.4761904761899</v>
      </c>
      <c r="GR66" s="763">
        <f>GN66*GQ66/100</f>
        <v>280.31695238095233</v>
      </c>
      <c r="GS66" s="549">
        <v>0.43</v>
      </c>
      <c r="GT66" s="549">
        <v>737000</v>
      </c>
      <c r="GU66" s="764">
        <f>GO66-GS66</f>
        <v>9.870000000000001</v>
      </c>
      <c r="GV66" s="549"/>
      <c r="GW66" s="763">
        <f>GR66*GO66/100</f>
        <v>28.872646095238093</v>
      </c>
      <c r="GX66" s="763">
        <f>GS66*GR66/100</f>
        <v>1.205362895238095</v>
      </c>
      <c r="GY66" s="763">
        <f>GW66-GX66</f>
        <v>27.667283199999996</v>
      </c>
      <c r="GZ66" s="704">
        <v>17</v>
      </c>
      <c r="HA66" s="763">
        <f>GW66/GZ66</f>
        <v>1.6983909467787113</v>
      </c>
      <c r="HB66" s="763">
        <f>GX66/GZ66</f>
        <v>7.0903699719887942E-2</v>
      </c>
      <c r="HC66" s="763">
        <f>GR66/GZ66</f>
        <v>16.489232492997196</v>
      </c>
      <c r="HD66" s="614"/>
      <c r="HE66" s="614"/>
      <c r="HF66" s="549"/>
      <c r="HG66" s="549"/>
      <c r="HH66" s="549"/>
      <c r="HI66" s="549"/>
      <c r="HJ66" s="549"/>
      <c r="HK66" s="549"/>
      <c r="HL66" s="549"/>
      <c r="HM66" s="549"/>
      <c r="HN66" s="549"/>
      <c r="HO66" s="549"/>
      <c r="HP66" s="549"/>
      <c r="HQ66" s="614"/>
      <c r="HR66" s="549"/>
      <c r="HS66" s="549"/>
      <c r="HT66" s="549"/>
      <c r="HU66" s="549"/>
      <c r="HV66" s="549"/>
      <c r="HW66" s="549"/>
      <c r="HX66" s="549"/>
      <c r="HY66" s="549"/>
      <c r="HZ66" s="549"/>
      <c r="IA66" s="549"/>
      <c r="IB66" s="549"/>
      <c r="IC66" s="549"/>
      <c r="ID66" s="549"/>
      <c r="IE66" s="549"/>
      <c r="IF66" s="503">
        <f t="shared" si="43"/>
        <v>7</v>
      </c>
      <c r="IG66" s="555"/>
      <c r="IH66" s="555"/>
      <c r="II66" s="555"/>
      <c r="IJ66" s="555"/>
      <c r="IK66" s="555"/>
      <c r="IL66" s="555"/>
      <c r="IM66" s="555"/>
    </row>
    <row r="67" spans="1:247" ht="14.45" customHeight="1">
      <c r="A67" s="503">
        <v>298</v>
      </c>
      <c r="B67" s="503">
        <f>COUNTIFS($D$4:D67,D67,$F$4:F67,F67)</f>
        <v>2</v>
      </c>
      <c r="C67" s="841">
        <v>9753</v>
      </c>
      <c r="D67" s="838" t="s">
        <v>812</v>
      </c>
      <c r="E67" s="839" t="s">
        <v>489</v>
      </c>
      <c r="F67" s="839">
        <v>5503042655</v>
      </c>
      <c r="G67" s="840">
        <f>LEFT(H67,4)-CONCATENATE(19,LEFT(F67,2))</f>
        <v>63</v>
      </c>
      <c r="H67" s="838" t="s">
        <v>817</v>
      </c>
      <c r="I67" s="199" t="s">
        <v>706</v>
      </c>
      <c r="J67" s="200" t="s">
        <v>427</v>
      </c>
      <c r="K67" s="91" t="s">
        <v>385</v>
      </c>
      <c r="L67" s="88">
        <v>28</v>
      </c>
      <c r="M67" s="91" t="s">
        <v>577</v>
      </c>
      <c r="N67" s="91" t="s">
        <v>386</v>
      </c>
      <c r="O67" s="88"/>
      <c r="P67" s="91" t="s">
        <v>815</v>
      </c>
      <c r="Q67" s="88"/>
      <c r="R67" s="88"/>
      <c r="S67" s="288" t="s">
        <v>682</v>
      </c>
      <c r="T67" s="297" t="s">
        <v>656</v>
      </c>
      <c r="U67" s="288" t="s">
        <v>548</v>
      </c>
      <c r="V67" s="382" t="s">
        <v>673</v>
      </c>
      <c r="W67" s="288" t="s">
        <v>620</v>
      </c>
      <c r="X67" s="329" t="s">
        <v>548</v>
      </c>
      <c r="Y67" s="329" t="s">
        <v>548</v>
      </c>
      <c r="Z67" s="531"/>
      <c r="AA67" s="88"/>
      <c r="AB67" s="122"/>
      <c r="AC67" s="552">
        <v>11661</v>
      </c>
      <c r="AD67" s="551">
        <v>291</v>
      </c>
      <c r="AE67" s="552" t="s">
        <v>548</v>
      </c>
      <c r="AF67" s="552" t="s">
        <v>548</v>
      </c>
      <c r="AG67" s="557" t="s">
        <v>433</v>
      </c>
      <c r="AH67" s="554"/>
      <c r="AI67" s="503"/>
      <c r="AJ67" s="503"/>
      <c r="AK67" s="555"/>
      <c r="AL67" s="555"/>
      <c r="AM67" s="555"/>
      <c r="AN67" s="555"/>
      <c r="AO67" s="574">
        <v>27</v>
      </c>
      <c r="AP67" s="575">
        <v>67.099999999999994</v>
      </c>
      <c r="AQ67" s="577">
        <v>1</v>
      </c>
      <c r="AR67" s="1100">
        <f t="shared" si="30"/>
        <v>95.1</v>
      </c>
      <c r="AS67" s="1101">
        <f t="shared" si="31"/>
        <v>0.40238450074515653</v>
      </c>
      <c r="AT67" s="750">
        <f t="shared" si="32"/>
        <v>0.40238450074515653</v>
      </c>
      <c r="AU67" s="1102">
        <f t="shared" si="33"/>
        <v>0.39647577092511016</v>
      </c>
      <c r="AV67" s="566">
        <f>AW67*AO67/100</f>
        <v>23.949000000000002</v>
      </c>
      <c r="AW67" s="579">
        <f t="shared" si="42"/>
        <v>88.7</v>
      </c>
      <c r="AX67" s="580">
        <v>2.0348999999999999</v>
      </c>
      <c r="AY67" s="578">
        <v>6.3</v>
      </c>
      <c r="AZ67" s="1131" t="s">
        <v>387</v>
      </c>
      <c r="BA67" s="582">
        <v>56</v>
      </c>
      <c r="BB67" s="589">
        <v>0.34</v>
      </c>
      <c r="BC67" s="1137"/>
      <c r="BD67" s="593"/>
      <c r="BE67" s="593"/>
      <c r="BF67" s="593"/>
      <c r="BG67" s="593"/>
      <c r="BH67" s="593"/>
      <c r="BJ67" s="503">
        <v>44.4</v>
      </c>
      <c r="BK67" s="566">
        <v>56.2</v>
      </c>
      <c r="BL67" s="599">
        <f t="shared" ref="BL67:BL76" si="47">BJ67/BK67</f>
        <v>0.790035587188612</v>
      </c>
      <c r="BM67" s="600">
        <v>0.7</v>
      </c>
      <c r="BN67" s="614">
        <f t="shared" si="41"/>
        <v>2.5925925925925926</v>
      </c>
      <c r="BO67" s="605" t="s">
        <v>387</v>
      </c>
      <c r="BP67" s="503">
        <v>28.5</v>
      </c>
      <c r="BQ67" s="607">
        <v>36.4</v>
      </c>
      <c r="BR67" s="549"/>
      <c r="BS67" s="614">
        <f t="shared" si="38"/>
        <v>37.700000000000003</v>
      </c>
      <c r="BT67" s="549">
        <v>95.5</v>
      </c>
      <c r="BU67" s="610">
        <v>73652</v>
      </c>
      <c r="BV67" s="614">
        <f>100-BT67</f>
        <v>4.5</v>
      </c>
      <c r="BW67" s="614">
        <f t="shared" ref="BW67:BW77" si="48">BY67+CA67+CC67</f>
        <v>48.9</v>
      </c>
      <c r="BX67" s="549">
        <v>23.8</v>
      </c>
      <c r="BY67" s="549">
        <v>12.6</v>
      </c>
      <c r="BZ67" s="549">
        <v>13.9</v>
      </c>
      <c r="CA67" s="549">
        <v>7.4</v>
      </c>
      <c r="CB67" s="549">
        <v>54.6</v>
      </c>
      <c r="CC67" s="549">
        <v>28.9</v>
      </c>
      <c r="CD67" s="503">
        <v>0.7</v>
      </c>
      <c r="CE67" s="503"/>
      <c r="CF67" s="503"/>
      <c r="CG67" s="503"/>
      <c r="CH67" s="503"/>
      <c r="CI67" s="503"/>
      <c r="CJ67" s="503"/>
      <c r="CK67" s="503"/>
      <c r="CL67" s="579">
        <f t="shared" si="39"/>
        <v>1.7122302158273381</v>
      </c>
      <c r="CM67" s="503"/>
      <c r="CN67" s="510"/>
      <c r="CP67" s="510"/>
      <c r="CQ67" s="510"/>
      <c r="CR67" s="510"/>
      <c r="CS67" s="510"/>
      <c r="CT67" s="510"/>
      <c r="CU67" s="510"/>
      <c r="CV67" s="503"/>
      <c r="CX67" s="623"/>
      <c r="CY67" s="623"/>
      <c r="CZ67" s="549"/>
      <c r="DA67" s="625" t="s">
        <v>398</v>
      </c>
      <c r="DB67" s="783" t="s">
        <v>398</v>
      </c>
      <c r="DC67" s="503"/>
      <c r="DD67" s="531"/>
      <c r="DE67" s="88"/>
      <c r="DF67" s="88"/>
      <c r="DG67" s="88"/>
      <c r="DH67" s="157"/>
      <c r="DI67" s="116" t="s">
        <v>390</v>
      </c>
      <c r="DJ67" s="848" t="s">
        <v>433</v>
      </c>
      <c r="DK67" s="117">
        <v>2</v>
      </c>
      <c r="DL67" s="325" t="s">
        <v>1185</v>
      </c>
      <c r="DM67" s="875" t="s">
        <v>706</v>
      </c>
      <c r="DN67" s="117"/>
      <c r="DO67" s="117"/>
      <c r="DP67" s="117"/>
      <c r="DQ67" s="117"/>
      <c r="DR67" s="149" t="s">
        <v>386</v>
      </c>
      <c r="DS67" s="88" t="s">
        <v>386</v>
      </c>
      <c r="DT67" s="88">
        <v>248</v>
      </c>
      <c r="DU67" s="88">
        <v>9.1999999999999993</v>
      </c>
      <c r="DV67" s="88">
        <v>90.8</v>
      </c>
      <c r="DW67" s="88" t="s">
        <v>386</v>
      </c>
      <c r="DX67" s="88" t="s">
        <v>386</v>
      </c>
      <c r="DY67" s="88" t="s">
        <v>386</v>
      </c>
      <c r="DZ67" s="88" t="s">
        <v>386</v>
      </c>
      <c r="EA67" s="88">
        <v>0</v>
      </c>
      <c r="EB67" s="503"/>
      <c r="EC67" s="117"/>
      <c r="ED67" s="117"/>
      <c r="EE67" s="117"/>
      <c r="EF67" s="325">
        <v>40</v>
      </c>
      <c r="EG67" s="117">
        <v>3</v>
      </c>
      <c r="EH67" s="325">
        <v>182</v>
      </c>
      <c r="EI67" s="325">
        <v>102</v>
      </c>
      <c r="EJ67" s="325">
        <f t="shared" si="34"/>
        <v>30.793382441734089</v>
      </c>
      <c r="EK67" s="325"/>
      <c r="EL67" s="117"/>
      <c r="EM67" s="325">
        <v>2</v>
      </c>
      <c r="EN67" s="325">
        <v>3</v>
      </c>
      <c r="EO67" s="324">
        <v>0</v>
      </c>
      <c r="EP67" s="117"/>
      <c r="EQ67" s="409">
        <v>9753</v>
      </c>
      <c r="ER67" s="399">
        <v>52</v>
      </c>
      <c r="ES67" s="329">
        <v>95585</v>
      </c>
      <c r="ET67" s="329">
        <v>2</v>
      </c>
      <c r="EU67" s="304">
        <f>ES67/ER67*ET67</f>
        <v>3676.3461538461538</v>
      </c>
      <c r="EV67" s="378">
        <v>4967</v>
      </c>
      <c r="EW67" s="650">
        <f>EV67/ER67*ET67</f>
        <v>191.03846153846155</v>
      </c>
      <c r="EX67" s="657">
        <f>L67*EW67</f>
        <v>5349.0769230769238</v>
      </c>
      <c r="EY67" s="660">
        <v>33</v>
      </c>
      <c r="EZ67" s="662">
        <v>11661</v>
      </c>
      <c r="FA67" s="278">
        <v>1000</v>
      </c>
      <c r="FB67" s="240"/>
      <c r="FC67" s="664">
        <f>EZ67/EY67</f>
        <v>353.36363636363637</v>
      </c>
      <c r="FD67" s="666">
        <f>FA67*FC67/1000</f>
        <v>353.36363636363637</v>
      </c>
      <c r="FE67" s="668">
        <f>EX67/FD67</f>
        <v>15.137598701787024</v>
      </c>
      <c r="FF67" s="242"/>
      <c r="FG67" s="243"/>
      <c r="FH67" s="680"/>
      <c r="FI67" s="558"/>
      <c r="FJ67" s="555"/>
      <c r="FK67" s="503"/>
      <c r="FL67" s="692">
        <f t="shared" si="44"/>
        <v>5.1964220327457236</v>
      </c>
      <c r="FM67" s="693">
        <f t="shared" si="45"/>
        <v>0.19103846153846155</v>
      </c>
      <c r="FN67" s="555"/>
      <c r="FO67" s="692">
        <v>5.1964220327457236</v>
      </c>
      <c r="FP67" s="693">
        <v>0.19103846153846155</v>
      </c>
      <c r="FQ67" s="696">
        <f t="shared" si="46"/>
        <v>1.2981679081940809</v>
      </c>
      <c r="FR67" s="1680" t="s">
        <v>386</v>
      </c>
      <c r="FS67" s="1679" t="s">
        <v>1631</v>
      </c>
      <c r="FT67" s="1679" t="s">
        <v>1632</v>
      </c>
      <c r="FU67" s="1312">
        <v>0</v>
      </c>
      <c r="FV67" s="1312">
        <v>0</v>
      </c>
      <c r="FW67" s="1125">
        <v>0</v>
      </c>
      <c r="FX67" s="1316" t="s">
        <v>1302</v>
      </c>
      <c r="FY67" s="1130">
        <v>0</v>
      </c>
      <c r="FZ67" s="1130">
        <v>0</v>
      </c>
      <c r="GA67" s="1130">
        <v>0</v>
      </c>
      <c r="GB67" s="1130">
        <v>1</v>
      </c>
      <c r="GC67" s="1129" t="s">
        <v>1638</v>
      </c>
      <c r="GD67" s="1687" t="s">
        <v>1640</v>
      </c>
      <c r="GE67" s="1117" t="s">
        <v>1639</v>
      </c>
      <c r="GF67" s="555"/>
      <c r="GG67" s="699"/>
      <c r="GK67" s="565"/>
      <c r="GL67" s="565"/>
      <c r="GM67" s="565"/>
      <c r="GN67" s="565"/>
      <c r="GO67" s="565"/>
      <c r="GP67" s="565"/>
      <c r="GQ67" s="565"/>
      <c r="GR67" s="565"/>
      <c r="GS67" s="565"/>
      <c r="GT67" s="565"/>
      <c r="GU67" s="565"/>
      <c r="GV67" s="565"/>
      <c r="GW67" s="565"/>
      <c r="GX67" s="565"/>
      <c r="GY67" s="565"/>
      <c r="GZ67" s="565"/>
      <c r="HA67" s="565"/>
      <c r="HB67" s="565"/>
      <c r="HC67" s="565"/>
      <c r="HD67" s="565"/>
      <c r="HE67" s="565"/>
      <c r="HF67" s="565"/>
      <c r="HG67" s="565"/>
      <c r="HH67" s="565"/>
      <c r="HI67" s="565"/>
      <c r="HJ67" s="565"/>
      <c r="HK67" s="565"/>
      <c r="HL67" s="565"/>
      <c r="HM67" s="565"/>
      <c r="HN67" s="565"/>
      <c r="HO67" s="565"/>
      <c r="HP67" s="565"/>
      <c r="HQ67" s="565"/>
      <c r="HR67" s="565"/>
      <c r="HS67" s="565"/>
      <c r="HT67" s="565"/>
      <c r="HU67" s="565"/>
      <c r="HV67" s="565"/>
      <c r="HW67" s="565"/>
      <c r="HX67" s="565"/>
      <c r="HY67" s="565"/>
      <c r="HZ67" s="565"/>
      <c r="IA67" s="565"/>
      <c r="IB67" s="565"/>
      <c r="IC67" s="565"/>
      <c r="ID67" s="565"/>
      <c r="IE67" s="565"/>
      <c r="IF67" s="555"/>
      <c r="IG67" s="555"/>
      <c r="IH67" s="555"/>
      <c r="II67" s="555"/>
      <c r="IJ67" s="555"/>
      <c r="IK67" s="555"/>
      <c r="IL67" s="555"/>
      <c r="IM67" s="555"/>
    </row>
    <row r="68" spans="1:247" ht="14.45" customHeight="1">
      <c r="A68" s="503">
        <v>308</v>
      </c>
      <c r="B68" s="503">
        <f>COUNTIFS($D$4:D68,D68,$F$4:F68,F68)</f>
        <v>3</v>
      </c>
      <c r="C68" s="841">
        <v>9832</v>
      </c>
      <c r="D68" s="838" t="s">
        <v>812</v>
      </c>
      <c r="E68" s="839" t="s">
        <v>489</v>
      </c>
      <c r="F68" s="839">
        <v>5503042655</v>
      </c>
      <c r="G68" s="840">
        <f>LEFT(H68,4)-CONCATENATE(19,LEFT(F68,2))</f>
        <v>63</v>
      </c>
      <c r="H68" s="838" t="s">
        <v>823</v>
      </c>
      <c r="I68" s="199" t="s">
        <v>706</v>
      </c>
      <c r="J68" s="200" t="s">
        <v>427</v>
      </c>
      <c r="K68" s="91" t="s">
        <v>385</v>
      </c>
      <c r="L68" s="88">
        <v>24</v>
      </c>
      <c r="M68" s="88" t="s">
        <v>565</v>
      </c>
      <c r="N68" s="88" t="s">
        <v>386</v>
      </c>
      <c r="O68" s="88"/>
      <c r="P68" s="88" t="s">
        <v>815</v>
      </c>
      <c r="Q68" s="88"/>
      <c r="R68" s="88"/>
      <c r="S68" s="288" t="s">
        <v>682</v>
      </c>
      <c r="T68" s="297" t="s">
        <v>656</v>
      </c>
      <c r="U68" s="288" t="s">
        <v>548</v>
      </c>
      <c r="V68" s="382" t="s">
        <v>673</v>
      </c>
      <c r="W68" s="288" t="s">
        <v>620</v>
      </c>
      <c r="X68" s="329" t="s">
        <v>548</v>
      </c>
      <c r="Y68" s="329" t="s">
        <v>548</v>
      </c>
      <c r="Z68" s="531"/>
      <c r="AA68" s="88"/>
      <c r="AB68" s="88"/>
      <c r="AC68" s="552">
        <v>9347</v>
      </c>
      <c r="AD68" s="551">
        <v>935</v>
      </c>
      <c r="AE68" s="503"/>
      <c r="AF68" s="503"/>
      <c r="AG68" s="557" t="s">
        <v>433</v>
      </c>
      <c r="AH68" s="557"/>
      <c r="AI68" s="503"/>
      <c r="AJ68" s="503"/>
      <c r="AK68" s="555"/>
      <c r="AL68" s="555"/>
      <c r="AM68" s="555"/>
      <c r="AN68" s="555"/>
      <c r="AO68" s="574">
        <v>39.6</v>
      </c>
      <c r="AP68" s="575">
        <v>55.3</v>
      </c>
      <c r="AQ68" s="577">
        <v>2.9</v>
      </c>
      <c r="AR68" s="1100">
        <f t="shared" ref="AR68:AR99" si="49">AO68+AP68+AQ68</f>
        <v>97.800000000000011</v>
      </c>
      <c r="AS68" s="1101">
        <f t="shared" ref="AS68:AS99" si="50">AO68/AP68</f>
        <v>0.71609403254972881</v>
      </c>
      <c r="AT68" s="750">
        <f t="shared" ref="AT68:AT99" si="51">AO68/AP68*AQ68</f>
        <v>2.0766726943942135</v>
      </c>
      <c r="AU68" s="1102">
        <f t="shared" ref="AU68:AU99" si="52">AO68/(AP68+AQ68)</f>
        <v>0.68041237113402064</v>
      </c>
      <c r="AV68" s="1136">
        <v>36.273600000000002</v>
      </c>
      <c r="AW68" s="579">
        <f t="shared" si="42"/>
        <v>91.6</v>
      </c>
      <c r="AX68" s="580">
        <v>1.3464</v>
      </c>
      <c r="AY68" s="578">
        <v>3.4</v>
      </c>
      <c r="AZ68" s="1131" t="s">
        <v>387</v>
      </c>
      <c r="BA68" s="582">
        <v>10.9</v>
      </c>
      <c r="BB68" s="340">
        <v>0.14000000000000001</v>
      </c>
      <c r="BC68" s="1137"/>
      <c r="BD68" s="593"/>
      <c r="BE68" s="593"/>
      <c r="BF68" s="593"/>
      <c r="BG68" s="593"/>
      <c r="BH68" s="593"/>
      <c r="BJ68" s="503">
        <v>36.700000000000003</v>
      </c>
      <c r="BK68" s="566">
        <v>63.8</v>
      </c>
      <c r="BL68" s="599">
        <f t="shared" si="47"/>
        <v>0.5752351097178684</v>
      </c>
      <c r="BM68" s="600">
        <v>0.12</v>
      </c>
      <c r="BN68" s="614">
        <f t="shared" si="41"/>
        <v>0.30303030303030304</v>
      </c>
      <c r="BO68" s="605" t="s">
        <v>387</v>
      </c>
      <c r="BP68" s="503">
        <v>24</v>
      </c>
      <c r="BQ68" s="607">
        <v>38.4</v>
      </c>
      <c r="BR68" s="549"/>
      <c r="BS68" s="614">
        <f t="shared" si="38"/>
        <v>40.099999999999994</v>
      </c>
      <c r="BT68" s="549">
        <v>96.2</v>
      </c>
      <c r="BU68" s="610">
        <v>80313</v>
      </c>
      <c r="BV68" s="614">
        <f>100-BT68</f>
        <v>3.7999999999999972</v>
      </c>
      <c r="BW68" s="614">
        <f t="shared" si="48"/>
        <v>54.691699999999997</v>
      </c>
      <c r="BX68" s="505">
        <v>21.4</v>
      </c>
      <c r="BY68" s="566">
        <f>BX68*AP68/100</f>
        <v>11.834199999999999</v>
      </c>
      <c r="BZ68" s="505">
        <v>18.7</v>
      </c>
      <c r="CA68" s="566">
        <f>BZ68*AP68/100</f>
        <v>10.341099999999999</v>
      </c>
      <c r="CB68" s="505">
        <v>58.8</v>
      </c>
      <c r="CC68" s="566">
        <f>CB68*AP68/100</f>
        <v>32.516399999999997</v>
      </c>
      <c r="CD68" s="503">
        <v>0.38</v>
      </c>
      <c r="CE68" s="503"/>
      <c r="CF68" s="503"/>
      <c r="CG68" s="503"/>
      <c r="CH68" s="503"/>
      <c r="CI68" s="503"/>
      <c r="CJ68" s="503"/>
      <c r="CK68" s="503"/>
      <c r="CL68" s="579">
        <f t="shared" si="39"/>
        <v>1.1443850267379678</v>
      </c>
      <c r="CM68" s="503"/>
      <c r="CN68" s="510"/>
      <c r="CP68" s="510"/>
      <c r="CQ68" s="510"/>
      <c r="CR68" s="510"/>
      <c r="CS68" s="510"/>
      <c r="CT68" s="510"/>
      <c r="CU68" s="510"/>
      <c r="CV68" s="503"/>
      <c r="CX68" s="623"/>
      <c r="CY68" s="623"/>
      <c r="CZ68" s="549"/>
      <c r="DA68" s="625" t="s">
        <v>398</v>
      </c>
      <c r="DB68" s="505" t="s">
        <v>398</v>
      </c>
      <c r="DC68" s="503"/>
      <c r="DD68" s="531"/>
      <c r="DE68" s="88"/>
      <c r="DF68" s="88"/>
      <c r="DG68" s="88"/>
      <c r="DH68" s="157"/>
      <c r="DI68" s="116" t="s">
        <v>390</v>
      </c>
      <c r="DJ68" s="848" t="s">
        <v>433</v>
      </c>
      <c r="DK68" s="117">
        <v>2</v>
      </c>
      <c r="DL68" s="325" t="s">
        <v>1185</v>
      </c>
      <c r="DM68" s="875" t="s">
        <v>706</v>
      </c>
      <c r="DN68" s="117"/>
      <c r="DO68" s="117"/>
      <c r="DP68" s="117"/>
      <c r="DQ68" s="117"/>
      <c r="DR68" s="149" t="s">
        <v>386</v>
      </c>
      <c r="DS68" s="88" t="s">
        <v>386</v>
      </c>
      <c r="DT68" s="88">
        <v>159</v>
      </c>
      <c r="DU68" s="88">
        <v>10.7</v>
      </c>
      <c r="DV68" s="88">
        <v>89.3</v>
      </c>
      <c r="DW68" s="88" t="s">
        <v>386</v>
      </c>
      <c r="DX68" s="88" t="s">
        <v>386</v>
      </c>
      <c r="DY68" s="88" t="s">
        <v>386</v>
      </c>
      <c r="DZ68" s="88" t="s">
        <v>386</v>
      </c>
      <c r="EA68" s="88">
        <v>0</v>
      </c>
      <c r="EB68" s="503"/>
      <c r="EC68" s="117"/>
      <c r="ED68" s="117"/>
      <c r="EE68" s="117"/>
      <c r="EF68" s="325">
        <v>40</v>
      </c>
      <c r="EG68" s="117"/>
      <c r="EH68" s="325">
        <v>182</v>
      </c>
      <c r="EI68" s="325">
        <v>108</v>
      </c>
      <c r="EJ68" s="325">
        <f t="shared" ref="EJ68:EJ80" si="53">EI68/(EH68*EH68*0.01*0.01)</f>
        <v>32.604757879483152</v>
      </c>
      <c r="EK68" s="325"/>
      <c r="EL68" s="117"/>
      <c r="EM68" s="325">
        <v>2</v>
      </c>
      <c r="EN68" s="325">
        <v>3</v>
      </c>
      <c r="EO68" s="324">
        <v>0</v>
      </c>
      <c r="EP68" s="117"/>
      <c r="EQ68" s="409">
        <v>9832</v>
      </c>
      <c r="ER68" s="399">
        <v>51</v>
      </c>
      <c r="ES68" s="329">
        <v>15523</v>
      </c>
      <c r="ET68" s="329">
        <v>2</v>
      </c>
      <c r="EU68" s="304">
        <f>ES68/ER68*ET68</f>
        <v>608.74509803921569</v>
      </c>
      <c r="EV68" s="378">
        <v>2762</v>
      </c>
      <c r="EW68" s="650">
        <f>EV68/ER68*ET68</f>
        <v>108.31372549019608</v>
      </c>
      <c r="EX68" s="657">
        <f>L68*EW68</f>
        <v>2599.5294117647059</v>
      </c>
      <c r="EY68" s="660">
        <v>23</v>
      </c>
      <c r="EZ68" s="662">
        <v>10083</v>
      </c>
      <c r="FA68" s="278">
        <v>400</v>
      </c>
      <c r="FB68" s="240"/>
      <c r="FC68" s="664">
        <f>EZ68/EY68</f>
        <v>438.39130434782606</v>
      </c>
      <c r="FD68" s="666">
        <f>FA68*FC68/1000</f>
        <v>175.35652173913044</v>
      </c>
      <c r="FE68" s="668">
        <f>EX68/FD68</f>
        <v>14.824252819247306</v>
      </c>
      <c r="FF68" s="242"/>
      <c r="FG68" s="243"/>
      <c r="FH68" s="680"/>
      <c r="FI68" s="558"/>
      <c r="FJ68" s="555"/>
      <c r="FK68" s="503"/>
      <c r="FL68" s="692">
        <f t="shared" si="44"/>
        <v>17.792952393222958</v>
      </c>
      <c r="FM68" s="693">
        <f t="shared" si="45"/>
        <v>0.10831372549019608</v>
      </c>
      <c r="FN68" s="555"/>
      <c r="FO68" s="692">
        <v>17.792952393222958</v>
      </c>
      <c r="FP68" s="693">
        <v>0.10831372549019608</v>
      </c>
      <c r="FQ68" s="696">
        <f t="shared" si="46"/>
        <v>1.4679580014482259</v>
      </c>
      <c r="FR68" s="1680" t="s">
        <v>386</v>
      </c>
      <c r="FS68" s="1680" t="s">
        <v>1631</v>
      </c>
      <c r="FT68" s="1679" t="s">
        <v>1632</v>
      </c>
      <c r="FU68" s="1312">
        <v>0</v>
      </c>
      <c r="FV68" s="1312">
        <v>3</v>
      </c>
      <c r="FW68" s="1125">
        <v>0</v>
      </c>
      <c r="FX68" s="1316" t="s">
        <v>1633</v>
      </c>
      <c r="FY68" s="1130">
        <v>0</v>
      </c>
      <c r="FZ68" s="1130">
        <v>0</v>
      </c>
      <c r="GA68" s="1130">
        <v>0</v>
      </c>
      <c r="GB68" s="1130">
        <v>1</v>
      </c>
      <c r="GC68" s="1129" t="s">
        <v>1638</v>
      </c>
      <c r="GD68" s="1687" t="s">
        <v>1640</v>
      </c>
      <c r="GE68" s="1117" t="s">
        <v>1639</v>
      </c>
      <c r="GF68" s="555"/>
      <c r="GG68" s="699"/>
      <c r="GK68" s="565"/>
      <c r="GL68" s="565"/>
      <c r="GM68" s="565"/>
      <c r="GN68" s="565"/>
      <c r="GO68" s="565"/>
      <c r="GP68" s="565"/>
      <c r="GQ68" s="565"/>
      <c r="GR68" s="565"/>
      <c r="GS68" s="565"/>
      <c r="GT68" s="565"/>
      <c r="GU68" s="565"/>
      <c r="GV68" s="565"/>
      <c r="GW68" s="565"/>
      <c r="GX68" s="565"/>
      <c r="GY68" s="565"/>
      <c r="GZ68" s="565"/>
      <c r="HA68" s="565"/>
      <c r="HB68" s="565"/>
      <c r="HC68" s="565"/>
      <c r="HD68" s="565"/>
      <c r="HE68" s="565"/>
      <c r="HF68" s="565"/>
      <c r="HG68" s="565"/>
      <c r="HH68" s="565"/>
      <c r="HI68" s="565"/>
      <c r="HJ68" s="565"/>
      <c r="HK68" s="565"/>
      <c r="HL68" s="565"/>
      <c r="HM68" s="565"/>
      <c r="HN68" s="565"/>
      <c r="HO68" s="565"/>
      <c r="HP68" s="565"/>
      <c r="HQ68" s="565"/>
      <c r="HR68" s="565"/>
      <c r="HS68" s="565"/>
      <c r="HT68" s="565"/>
      <c r="HU68" s="565"/>
      <c r="HV68" s="565"/>
      <c r="HW68" s="565"/>
      <c r="HX68" s="565"/>
      <c r="HY68" s="565"/>
      <c r="HZ68" s="565"/>
      <c r="IA68" s="565"/>
      <c r="IB68" s="565"/>
      <c r="IC68" s="565"/>
      <c r="ID68" s="565"/>
      <c r="IE68" s="565"/>
      <c r="IF68" s="555"/>
      <c r="IG68" s="555"/>
      <c r="IH68" s="555"/>
      <c r="II68" s="555"/>
      <c r="IJ68" s="555"/>
      <c r="IK68" s="555"/>
      <c r="IL68" s="555"/>
      <c r="IM68" s="555"/>
    </row>
    <row r="69" spans="1:247" s="418" customFormat="1" ht="14.45" customHeight="1" thickBot="1">
      <c r="A69" s="162">
        <v>26</v>
      </c>
      <c r="B69" s="503">
        <f>COUNTIFS($D$4:D69,D69,$F$4:F69,F69)</f>
        <v>4</v>
      </c>
      <c r="C69" s="960">
        <v>10147</v>
      </c>
      <c r="D69" s="923" t="s">
        <v>812</v>
      </c>
      <c r="E69" s="924" t="s">
        <v>489</v>
      </c>
      <c r="F69" s="924">
        <v>5503042655</v>
      </c>
      <c r="G69" s="925">
        <f>LEFT(H69,4)-CONCATENATE(19,LEFT(F69,2))</f>
        <v>64</v>
      </c>
      <c r="H69" s="923" t="s">
        <v>865</v>
      </c>
      <c r="I69" s="165" t="s">
        <v>706</v>
      </c>
      <c r="J69" s="166" t="s">
        <v>427</v>
      </c>
      <c r="K69" s="163" t="s">
        <v>385</v>
      </c>
      <c r="L69" s="163">
        <v>7</v>
      </c>
      <c r="M69" s="164" t="s">
        <v>684</v>
      </c>
      <c r="N69" s="163" t="s">
        <v>386</v>
      </c>
      <c r="O69" s="163"/>
      <c r="P69" s="163" t="s">
        <v>839</v>
      </c>
      <c r="Q69" s="162"/>
      <c r="R69" s="162"/>
      <c r="S69" s="351" t="s">
        <v>548</v>
      </c>
      <c r="T69" s="351" t="s">
        <v>548</v>
      </c>
      <c r="U69" s="351" t="s">
        <v>548</v>
      </c>
      <c r="V69" s="523" t="s">
        <v>781</v>
      </c>
      <c r="W69" s="351" t="s">
        <v>548</v>
      </c>
      <c r="X69" s="433" t="s">
        <v>548</v>
      </c>
      <c r="Y69" s="433" t="s">
        <v>548</v>
      </c>
      <c r="Z69" s="191"/>
      <c r="AA69" s="163"/>
      <c r="AB69" s="350"/>
      <c r="AC69" s="416" t="s">
        <v>548</v>
      </c>
      <c r="AD69" s="415" t="s">
        <v>548</v>
      </c>
      <c r="AE69" s="162"/>
      <c r="AF69" s="162"/>
      <c r="AG69" s="562" t="s">
        <v>433</v>
      </c>
      <c r="AH69" s="416">
        <v>100</v>
      </c>
      <c r="AI69" s="162"/>
      <c r="AJ69" s="172"/>
      <c r="AK69" s="484"/>
      <c r="AL69" s="162"/>
      <c r="AM69" s="162"/>
      <c r="AN69" s="162"/>
      <c r="AO69" s="357">
        <v>23</v>
      </c>
      <c r="AP69" s="176">
        <v>65.5</v>
      </c>
      <c r="AQ69" s="358">
        <v>8.1</v>
      </c>
      <c r="AR69" s="899">
        <f t="shared" si="49"/>
        <v>96.6</v>
      </c>
      <c r="AS69" s="900">
        <f t="shared" si="50"/>
        <v>0.35114503816793891</v>
      </c>
      <c r="AT69" s="440">
        <f t="shared" si="51"/>
        <v>2.844274809160305</v>
      </c>
      <c r="AU69" s="901">
        <f t="shared" si="52"/>
        <v>0.3125</v>
      </c>
      <c r="AV69" s="421">
        <v>19.9755</v>
      </c>
      <c r="AW69" s="178">
        <f t="shared" si="42"/>
        <v>86.85</v>
      </c>
      <c r="AX69" s="177">
        <v>1.8745000000000003</v>
      </c>
      <c r="AY69" s="173">
        <v>8.15</v>
      </c>
      <c r="AZ69" s="1024" t="s">
        <v>387</v>
      </c>
      <c r="BA69" s="1025">
        <v>23.1</v>
      </c>
      <c r="BB69" s="1026" t="s">
        <v>387</v>
      </c>
      <c r="BC69" s="425"/>
      <c r="BD69" s="425"/>
      <c r="BE69" s="425"/>
      <c r="BF69" s="425"/>
      <c r="BG69" s="425"/>
      <c r="BH69" s="162"/>
      <c r="BI69" s="977"/>
      <c r="BJ69" s="167">
        <v>53.7</v>
      </c>
      <c r="BK69" s="167">
        <v>46.3</v>
      </c>
      <c r="BL69" s="182">
        <f t="shared" si="47"/>
        <v>1.1598272138228942</v>
      </c>
      <c r="BM69" s="1024" t="s">
        <v>387</v>
      </c>
      <c r="BN69" s="162" t="s">
        <v>387</v>
      </c>
      <c r="BO69" s="1024" t="s">
        <v>387</v>
      </c>
      <c r="BP69" s="173">
        <v>12.9</v>
      </c>
      <c r="BQ69" s="173">
        <v>3.48</v>
      </c>
      <c r="BR69" s="366"/>
      <c r="BS69" s="427">
        <f t="shared" si="38"/>
        <v>64.400000000000006</v>
      </c>
      <c r="BT69" s="1024" t="s">
        <v>387</v>
      </c>
      <c r="BU69" s="1027" t="s">
        <v>387</v>
      </c>
      <c r="BV69" s="1024" t="s">
        <v>387</v>
      </c>
      <c r="BW69" s="427">
        <f t="shared" si="48"/>
        <v>65.5</v>
      </c>
      <c r="BX69" s="173">
        <v>44.2</v>
      </c>
      <c r="BY69" s="173">
        <f>BX69*AP69/(CB69+BZ69+BX69)</f>
        <v>29.421747967479678</v>
      </c>
      <c r="BZ69" s="173">
        <v>20.2</v>
      </c>
      <c r="CA69" s="173">
        <f>BZ69*AP69/(CB69+BZ69+BX69)</f>
        <v>13.446138211382111</v>
      </c>
      <c r="CB69" s="173">
        <v>34</v>
      </c>
      <c r="CC69" s="173">
        <f>CB69*AP69/(CB69+BZ69+BX69)</f>
        <v>22.632113821138208</v>
      </c>
      <c r="CD69" s="1024" t="s">
        <v>387</v>
      </c>
      <c r="CE69" s="162"/>
      <c r="CF69" s="162"/>
      <c r="CG69" s="162"/>
      <c r="CH69" s="162"/>
      <c r="CI69" s="162"/>
      <c r="CJ69" s="426"/>
      <c r="CK69" s="426"/>
      <c r="CL69" s="178">
        <f t="shared" si="39"/>
        <v>2.1881188118811883</v>
      </c>
      <c r="CM69" s="162"/>
      <c r="CN69" s="162"/>
      <c r="CO69" s="187"/>
      <c r="CP69" s="188"/>
      <c r="CQ69" s="188"/>
      <c r="CR69" s="188"/>
      <c r="CS69" s="188"/>
      <c r="CT69" s="188"/>
      <c r="CU69" s="188"/>
      <c r="CV69" s="487"/>
      <c r="CW69" s="189"/>
      <c r="CX69" s="162"/>
      <c r="CY69" s="178"/>
      <c r="CZ69" s="162"/>
      <c r="DA69" s="190" t="s">
        <v>398</v>
      </c>
      <c r="DB69" s="167" t="s">
        <v>398</v>
      </c>
      <c r="DC69" s="191"/>
      <c r="DD69" s="428" t="s">
        <v>863</v>
      </c>
      <c r="DE69" s="163"/>
      <c r="DF69" s="163"/>
      <c r="DG69" s="163"/>
      <c r="DH69" s="903"/>
      <c r="DI69" s="163" t="s">
        <v>390</v>
      </c>
      <c r="DJ69" s="1008" t="s">
        <v>433</v>
      </c>
      <c r="DK69" s="905">
        <v>2</v>
      </c>
      <c r="DL69" s="906" t="s">
        <v>1185</v>
      </c>
      <c r="DM69" s="906" t="s">
        <v>1634</v>
      </c>
      <c r="DN69" s="905"/>
      <c r="DO69" s="905"/>
      <c r="DP69" s="905"/>
      <c r="DQ69" s="905"/>
      <c r="DR69" s="430" t="s">
        <v>386</v>
      </c>
      <c r="DS69" s="163" t="s">
        <v>386</v>
      </c>
      <c r="DT69" s="163">
        <v>87</v>
      </c>
      <c r="DU69" s="163">
        <v>42.5</v>
      </c>
      <c r="DV69" s="163">
        <v>57.5</v>
      </c>
      <c r="DW69" s="163" t="s">
        <v>386</v>
      </c>
      <c r="DX69" s="163" t="s">
        <v>386</v>
      </c>
      <c r="DY69" s="163" t="s">
        <v>386</v>
      </c>
      <c r="DZ69" s="163" t="s">
        <v>386</v>
      </c>
      <c r="EA69" s="163">
        <v>0</v>
      </c>
      <c r="EB69" s="162"/>
      <c r="EC69" s="905"/>
      <c r="ED69" s="905"/>
      <c r="EE69" s="905"/>
      <c r="EF69" s="906">
        <v>15</v>
      </c>
      <c r="EG69" s="905"/>
      <c r="EH69" s="906">
        <v>182</v>
      </c>
      <c r="EI69" s="906">
        <v>108</v>
      </c>
      <c r="EJ69" s="906">
        <f t="shared" si="53"/>
        <v>32.604757879483152</v>
      </c>
      <c r="EK69" s="906"/>
      <c r="EL69" s="905"/>
      <c r="EM69" s="906">
        <v>2</v>
      </c>
      <c r="EN69" s="906">
        <v>3</v>
      </c>
      <c r="EO69" s="906">
        <v>0</v>
      </c>
      <c r="EP69" s="905"/>
      <c r="EQ69" s="431">
        <v>10147</v>
      </c>
      <c r="ER69" s="432">
        <v>75</v>
      </c>
      <c r="ES69" s="433">
        <v>3721</v>
      </c>
      <c r="ET69" s="433">
        <v>2</v>
      </c>
      <c r="EU69" s="434">
        <f>ES69/ER69*ET69</f>
        <v>99.226666666666674</v>
      </c>
      <c r="EV69" s="1010">
        <v>510</v>
      </c>
      <c r="EW69" s="1011">
        <f>EV69/ER69*ET69</f>
        <v>13.6</v>
      </c>
      <c r="EX69" s="1012">
        <f>L69*EW69</f>
        <v>95.2</v>
      </c>
      <c r="EY69" s="973"/>
      <c r="EZ69" s="350"/>
      <c r="FA69" s="350"/>
      <c r="FB69" s="350"/>
      <c r="FC69" s="350"/>
      <c r="FD69" s="1038"/>
      <c r="FE69" s="1035"/>
      <c r="FF69" s="1039"/>
      <c r="FG69" s="913"/>
      <c r="FH69" s="913"/>
      <c r="FI69" s="1040"/>
      <c r="FJ69" s="429"/>
      <c r="FK69" s="417"/>
      <c r="FL69" s="443">
        <f t="shared" si="44"/>
        <v>13.705993012631014</v>
      </c>
      <c r="FM69" s="444">
        <f t="shared" si="45"/>
        <v>1.3599999999999999E-2</v>
      </c>
      <c r="FN69" s="172"/>
      <c r="FO69" s="443">
        <v>13.705993012631014</v>
      </c>
      <c r="FP69" s="444">
        <v>1.3599999999999999E-2</v>
      </c>
      <c r="FQ69" s="445">
        <f t="shared" si="46"/>
        <v>6.3970588235294121</v>
      </c>
      <c r="FR69" s="1681" t="s">
        <v>386</v>
      </c>
      <c r="FS69" s="1681" t="s">
        <v>1635</v>
      </c>
      <c r="FT69" s="1679" t="s">
        <v>1636</v>
      </c>
      <c r="FU69" s="1320">
        <v>0</v>
      </c>
      <c r="FV69" s="1320">
        <v>4</v>
      </c>
      <c r="FW69" s="1123">
        <v>0</v>
      </c>
      <c r="FX69" s="1316" t="s">
        <v>1633</v>
      </c>
      <c r="FY69" s="1141">
        <v>0</v>
      </c>
      <c r="FZ69" s="1141">
        <v>0</v>
      </c>
      <c r="GA69" s="1141">
        <v>0</v>
      </c>
      <c r="GB69" s="1141">
        <v>1</v>
      </c>
      <c r="GC69" s="1683" t="s">
        <v>1641</v>
      </c>
      <c r="GD69" s="1683" t="s">
        <v>1642</v>
      </c>
      <c r="GE69" s="1682" t="s">
        <v>1643</v>
      </c>
      <c r="GF69" s="172"/>
      <c r="GG69" s="938"/>
      <c r="GH69" s="163"/>
      <c r="GI69" s="163"/>
      <c r="GJ69" s="163"/>
      <c r="IF69" s="172"/>
      <c r="IG69" s="172"/>
      <c r="IH69" s="172"/>
      <c r="II69" s="172"/>
      <c r="IJ69" s="172"/>
      <c r="IK69" s="172"/>
      <c r="IL69" s="172"/>
      <c r="IM69" s="172"/>
    </row>
    <row r="70" spans="1:247" ht="14.45" customHeight="1">
      <c r="A70" s="503">
        <v>113</v>
      </c>
      <c r="B70" s="503">
        <f>COUNTIFS($D$4:D70,D70,$F$4:F70,F70)</f>
        <v>1</v>
      </c>
      <c r="C70" s="864">
        <v>10488</v>
      </c>
      <c r="D70" s="865" t="s">
        <v>931</v>
      </c>
      <c r="E70" s="866" t="s">
        <v>612</v>
      </c>
      <c r="F70" s="866">
        <v>476125424</v>
      </c>
      <c r="G70" s="868">
        <f>LEFT(H70,4)-CONCATENATE(19,LEFT(F70,2))</f>
        <v>72</v>
      </c>
      <c r="H70" s="865" t="s">
        <v>932</v>
      </c>
      <c r="I70" s="464" t="s">
        <v>610</v>
      </c>
      <c r="J70" s="369" t="s">
        <v>427</v>
      </c>
      <c r="K70" s="87" t="s">
        <v>385</v>
      </c>
      <c r="L70" s="195">
        <v>33</v>
      </c>
      <c r="M70" s="87">
        <v>1</v>
      </c>
      <c r="N70" s="87" t="s">
        <v>386</v>
      </c>
      <c r="O70" s="195"/>
      <c r="P70" s="195" t="s">
        <v>921</v>
      </c>
      <c r="Q70" s="503"/>
      <c r="R70" s="503"/>
      <c r="S70" s="372" t="s">
        <v>548</v>
      </c>
      <c r="T70" s="372" t="s">
        <v>548</v>
      </c>
      <c r="U70" s="372" t="s">
        <v>548</v>
      </c>
      <c r="V70" s="524" t="s">
        <v>781</v>
      </c>
      <c r="W70" s="372" t="s">
        <v>548</v>
      </c>
      <c r="X70" s="451" t="s">
        <v>548</v>
      </c>
      <c r="Y70" s="451" t="s">
        <v>548</v>
      </c>
      <c r="Z70" s="536" t="s">
        <v>428</v>
      </c>
      <c r="AA70" s="195"/>
      <c r="AB70" s="370"/>
      <c r="AC70" s="552">
        <v>2574</v>
      </c>
      <c r="AD70" s="551">
        <v>26</v>
      </c>
      <c r="AE70" s="503"/>
      <c r="AF70" s="503"/>
      <c r="AG70" s="557" t="s">
        <v>433</v>
      </c>
      <c r="AH70" s="552">
        <v>400</v>
      </c>
      <c r="AI70" s="503"/>
      <c r="AJ70" s="503"/>
      <c r="AK70" s="567"/>
      <c r="AL70" s="503"/>
      <c r="AM70" s="503"/>
      <c r="AN70" s="503"/>
      <c r="AO70" s="574">
        <v>58.3</v>
      </c>
      <c r="AP70" s="575">
        <v>33.299999999999997</v>
      </c>
      <c r="AQ70" s="577">
        <v>5.0999999999999996</v>
      </c>
      <c r="AR70" s="1100">
        <f t="shared" si="49"/>
        <v>96.699999999999989</v>
      </c>
      <c r="AS70" s="1101">
        <f t="shared" si="50"/>
        <v>1.7507507507507507</v>
      </c>
      <c r="AT70" s="750">
        <f t="shared" si="51"/>
        <v>8.9288288288288271</v>
      </c>
      <c r="AU70" s="1102">
        <f t="shared" si="52"/>
        <v>1.5182291666666667</v>
      </c>
      <c r="AV70" s="566">
        <v>53.169600000000003</v>
      </c>
      <c r="AW70" s="579">
        <f t="shared" si="42"/>
        <v>91.2</v>
      </c>
      <c r="AX70" s="580">
        <v>2.2153999999999998</v>
      </c>
      <c r="AY70" s="566">
        <v>3.8</v>
      </c>
      <c r="AZ70" s="505" t="s">
        <v>387</v>
      </c>
      <c r="BA70" s="584">
        <v>25</v>
      </c>
      <c r="BB70" s="204" t="s">
        <v>387</v>
      </c>
      <c r="BC70" s="1105"/>
      <c r="BD70" s="694"/>
      <c r="BE70" s="565"/>
      <c r="BF70" s="565"/>
      <c r="BG70" s="565"/>
      <c r="BH70" s="565"/>
      <c r="BI70" s="458"/>
      <c r="BJ70" s="503">
        <v>47.1</v>
      </c>
      <c r="BK70" s="503">
        <v>52.9</v>
      </c>
      <c r="BL70" s="599">
        <f t="shared" si="47"/>
        <v>0.89035916824196604</v>
      </c>
      <c r="BM70" s="601" t="s">
        <v>387</v>
      </c>
      <c r="BN70" s="503" t="s">
        <v>387</v>
      </c>
      <c r="BO70" s="505" t="s">
        <v>387</v>
      </c>
      <c r="BP70" s="503">
        <v>1</v>
      </c>
      <c r="BQ70" s="503">
        <v>0.9</v>
      </c>
      <c r="BR70" s="607"/>
      <c r="BS70" s="614">
        <f t="shared" si="38"/>
        <v>62.1</v>
      </c>
      <c r="BT70" s="605" t="s">
        <v>387</v>
      </c>
      <c r="BU70" s="1107" t="s">
        <v>387</v>
      </c>
      <c r="BV70" s="605" t="s">
        <v>387</v>
      </c>
      <c r="BW70" s="614">
        <f t="shared" si="48"/>
        <v>33.29999999999999</v>
      </c>
      <c r="BX70" s="566">
        <v>39.6</v>
      </c>
      <c r="BY70" s="566">
        <f>BX70*AP70/(CB70+BZ70+BX70)</f>
        <v>14.286890574214514</v>
      </c>
      <c r="BZ70" s="566">
        <v>22.5</v>
      </c>
      <c r="CA70" s="566">
        <f>BZ70*AP70/(CB70+BZ70+BX70)</f>
        <v>8.1175514626218828</v>
      </c>
      <c r="CB70" s="566">
        <v>30.2</v>
      </c>
      <c r="CC70" s="566">
        <f>CB70*AP70/(CB70+BZ70+BX70)</f>
        <v>10.895557963163593</v>
      </c>
      <c r="CD70" s="605" t="s">
        <v>387</v>
      </c>
      <c r="CE70" s="503"/>
      <c r="CF70" s="503"/>
      <c r="CG70" s="503"/>
      <c r="CH70" s="503"/>
      <c r="CI70" s="503"/>
      <c r="CJ70" s="610"/>
      <c r="CK70" s="610"/>
      <c r="CL70" s="579">
        <f t="shared" si="39"/>
        <v>1.76</v>
      </c>
      <c r="CM70" s="503"/>
      <c r="CN70" s="503"/>
      <c r="CP70" s="510"/>
      <c r="CQ70" s="510"/>
      <c r="CR70" s="510"/>
      <c r="CS70" s="510"/>
      <c r="CT70" s="510"/>
      <c r="CU70" s="510"/>
      <c r="CV70" s="620"/>
      <c r="CX70" s="503"/>
      <c r="CY70" s="503"/>
      <c r="CZ70" s="503"/>
      <c r="DA70" s="625" t="s">
        <v>213</v>
      </c>
      <c r="DB70" s="783" t="s">
        <v>213</v>
      </c>
      <c r="DC70" s="531"/>
      <c r="DD70" s="626" t="s">
        <v>933</v>
      </c>
      <c r="DE70" s="195"/>
      <c r="DF70" s="195"/>
      <c r="DG70" s="195"/>
      <c r="DH70" s="721"/>
      <c r="DI70" s="195" t="s">
        <v>393</v>
      </c>
      <c r="DJ70" s="967" t="s">
        <v>433</v>
      </c>
      <c r="DK70" s="875">
        <v>2</v>
      </c>
      <c r="DL70" s="874" t="s">
        <v>1185</v>
      </c>
      <c r="DM70" s="874" t="s">
        <v>1651</v>
      </c>
      <c r="DN70" s="875"/>
      <c r="DO70" s="875"/>
      <c r="DP70" s="875"/>
      <c r="DQ70" s="875"/>
      <c r="DR70" s="448" t="s">
        <v>386</v>
      </c>
      <c r="DS70" s="195" t="s">
        <v>386</v>
      </c>
      <c r="DT70" s="195">
        <v>150</v>
      </c>
      <c r="DU70" s="195">
        <v>37.299999999999997</v>
      </c>
      <c r="DV70" s="195">
        <v>62.7</v>
      </c>
      <c r="DW70" s="195" t="s">
        <v>386</v>
      </c>
      <c r="DX70" s="195" t="s">
        <v>386</v>
      </c>
      <c r="DY70" s="195" t="s">
        <v>386</v>
      </c>
      <c r="DZ70" s="195" t="s">
        <v>386</v>
      </c>
      <c r="EA70" s="195">
        <v>0</v>
      </c>
      <c r="EB70" s="503"/>
      <c r="EC70" s="969"/>
      <c r="ED70" s="969"/>
      <c r="EE70" s="969"/>
      <c r="EF70" s="941" t="s">
        <v>1652</v>
      </c>
      <c r="EG70" s="875">
        <v>3</v>
      </c>
      <c r="EH70" s="941">
        <v>161</v>
      </c>
      <c r="EI70" s="941">
        <v>61</v>
      </c>
      <c r="EJ70" s="941">
        <f t="shared" si="53"/>
        <v>23.533042706685702</v>
      </c>
      <c r="EK70" s="941"/>
      <c r="EL70" s="969"/>
      <c r="EM70" s="941">
        <v>2</v>
      </c>
      <c r="EN70" s="941">
        <v>1</v>
      </c>
      <c r="EO70" s="874">
        <v>0</v>
      </c>
      <c r="EP70" s="969"/>
      <c r="EQ70" s="449">
        <v>10488</v>
      </c>
      <c r="ER70" s="450">
        <v>69</v>
      </c>
      <c r="ES70" s="451">
        <v>3489</v>
      </c>
      <c r="ET70" s="451">
        <v>2</v>
      </c>
      <c r="EU70" s="452">
        <v>101.1304347826087</v>
      </c>
      <c r="EV70" s="981">
        <v>1388</v>
      </c>
      <c r="EW70" s="982">
        <v>40.231884057971016</v>
      </c>
      <c r="EX70" s="742">
        <v>1327.6521739130435</v>
      </c>
      <c r="EY70" s="970"/>
      <c r="EZ70" s="370"/>
      <c r="FA70" s="370"/>
      <c r="FB70" s="370"/>
      <c r="FC70" s="847"/>
      <c r="FD70" s="814"/>
      <c r="FE70" s="814"/>
      <c r="FF70" s="987"/>
      <c r="FG70" s="755"/>
      <c r="FH70" s="672"/>
      <c r="FI70" s="197"/>
      <c r="FJ70" s="554"/>
      <c r="FK70" s="555"/>
      <c r="FL70" s="692">
        <f t="shared" si="44"/>
        <v>39.782172542275724</v>
      </c>
      <c r="FM70" s="693">
        <f t="shared" si="45"/>
        <v>4.0231884057971012E-2</v>
      </c>
      <c r="FN70" s="555"/>
      <c r="FO70" s="692">
        <v>39.782172542275724</v>
      </c>
      <c r="FP70" s="693">
        <v>4.0231884057971012E-2</v>
      </c>
      <c r="FQ70" s="696">
        <f t="shared" si="46"/>
        <v>3.728386167146974</v>
      </c>
      <c r="FR70" s="1679" t="s">
        <v>386</v>
      </c>
      <c r="FS70" s="1679" t="s">
        <v>1650</v>
      </c>
      <c r="FT70" s="1679" t="s">
        <v>1653</v>
      </c>
      <c r="FU70" s="1309">
        <v>0</v>
      </c>
      <c r="FV70" s="1309">
        <v>1</v>
      </c>
      <c r="FW70" s="1124">
        <v>0</v>
      </c>
      <c r="FX70" s="1684" t="s">
        <v>1654</v>
      </c>
      <c r="FY70" s="1126">
        <v>0</v>
      </c>
      <c r="FZ70" s="1126">
        <v>0</v>
      </c>
      <c r="GA70" s="1126">
        <v>0</v>
      </c>
      <c r="GB70" s="1126">
        <v>1</v>
      </c>
      <c r="GC70" s="1685" t="s">
        <v>1525</v>
      </c>
      <c r="GD70" s="1685" t="s">
        <v>1525</v>
      </c>
      <c r="GE70" s="1684" t="s">
        <v>1659</v>
      </c>
      <c r="GF70" s="555"/>
      <c r="GG70" s="699"/>
      <c r="GH70" s="195"/>
      <c r="GI70" s="195"/>
      <c r="GJ70" s="195"/>
      <c r="GK70" s="565"/>
      <c r="GL70" s="565"/>
      <c r="GM70" s="565"/>
      <c r="GN70" s="565"/>
      <c r="GO70" s="565"/>
      <c r="GP70" s="565"/>
      <c r="GQ70" s="565"/>
      <c r="GR70" s="565"/>
      <c r="GS70" s="565"/>
      <c r="GT70" s="565"/>
      <c r="GU70" s="565"/>
      <c r="GV70" s="565"/>
      <c r="GW70" s="565"/>
      <c r="GX70" s="565"/>
      <c r="GY70" s="565"/>
      <c r="GZ70" s="565"/>
      <c r="HA70" s="565"/>
      <c r="HB70" s="565"/>
      <c r="HC70" s="565"/>
      <c r="HD70" s="565"/>
      <c r="HE70" s="565"/>
      <c r="HF70" s="565"/>
      <c r="HG70" s="565"/>
      <c r="HH70" s="565"/>
      <c r="HI70" s="565"/>
      <c r="HJ70" s="565"/>
      <c r="HK70" s="565"/>
      <c r="HL70" s="565"/>
      <c r="HM70" s="565"/>
      <c r="HN70" s="565"/>
      <c r="HO70" s="565"/>
      <c r="HP70" s="565"/>
      <c r="HQ70" s="565"/>
      <c r="HR70" s="565"/>
      <c r="HS70" s="565"/>
      <c r="HT70" s="565"/>
      <c r="HU70" s="565"/>
      <c r="HV70" s="565"/>
      <c r="HW70" s="565"/>
      <c r="HX70" s="565"/>
      <c r="HY70" s="565"/>
      <c r="HZ70" s="565"/>
      <c r="IA70" s="565"/>
      <c r="IB70" s="565"/>
      <c r="IC70" s="565"/>
      <c r="ID70" s="565"/>
      <c r="IE70" s="565"/>
      <c r="IF70" s="555"/>
      <c r="IG70" s="555"/>
      <c r="IH70" s="555"/>
      <c r="II70" s="555"/>
      <c r="IJ70" s="555"/>
      <c r="IK70" s="555"/>
      <c r="IL70" s="555"/>
      <c r="IM70" s="555"/>
    </row>
    <row r="71" spans="1:247" ht="14.45" customHeight="1">
      <c r="A71" s="503">
        <v>363</v>
      </c>
      <c r="B71" s="503">
        <f>COUNTIFS($D$4:D71,D71,$F$4:F71,F71)</f>
        <v>2</v>
      </c>
      <c r="C71" s="841">
        <v>11959</v>
      </c>
      <c r="D71" s="838" t="s">
        <v>931</v>
      </c>
      <c r="E71" s="839" t="s">
        <v>612</v>
      </c>
      <c r="F71" s="839" t="s">
        <v>1096</v>
      </c>
      <c r="G71" s="840">
        <f>LEFT(H71,4)-CONCATENATE(IF(LEFT(F71, 2)&lt;MID(H71, 3, 4), 20, 19),LEFT(F71,2))</f>
        <v>72</v>
      </c>
      <c r="H71" s="838" t="s">
        <v>1095</v>
      </c>
      <c r="I71" s="405" t="s">
        <v>610</v>
      </c>
      <c r="J71" s="200" t="s">
        <v>427</v>
      </c>
      <c r="K71" s="91" t="s">
        <v>385</v>
      </c>
      <c r="L71" s="88">
        <v>20</v>
      </c>
      <c r="M71" s="91" t="s">
        <v>841</v>
      </c>
      <c r="N71" s="91" t="s">
        <v>386</v>
      </c>
      <c r="O71" s="88"/>
      <c r="P71" s="88" t="s">
        <v>1087</v>
      </c>
      <c r="Q71" s="510"/>
      <c r="R71" s="510"/>
      <c r="S71" s="91"/>
      <c r="T71" s="476" t="s">
        <v>1039</v>
      </c>
      <c r="U71" s="476"/>
      <c r="V71" s="478" t="s">
        <v>1079</v>
      </c>
      <c r="W71" s="816"/>
      <c r="X71" s="478"/>
      <c r="Y71" s="478"/>
      <c r="Z71" s="536"/>
      <c r="AA71" s="88" t="s">
        <v>1045</v>
      </c>
      <c r="AB71" s="88"/>
      <c r="AC71" s="568">
        <v>66</v>
      </c>
      <c r="AD71" s="568">
        <v>1300</v>
      </c>
      <c r="AE71" s="565"/>
      <c r="AF71" s="565"/>
      <c r="AG71" s="565" t="s">
        <v>433</v>
      </c>
      <c r="AH71" s="568">
        <v>150</v>
      </c>
      <c r="AI71" s="565"/>
      <c r="AJ71" s="503"/>
      <c r="AK71" s="568"/>
      <c r="AL71" s="503"/>
      <c r="AM71" s="503"/>
      <c r="AN71" s="503"/>
      <c r="AO71" s="574">
        <v>52.7</v>
      </c>
      <c r="AP71" s="575">
        <v>34.799999999999997</v>
      </c>
      <c r="AQ71" s="577">
        <v>10.199999999999999</v>
      </c>
      <c r="AR71" s="1100">
        <f t="shared" si="49"/>
        <v>97.7</v>
      </c>
      <c r="AS71" s="1101">
        <f t="shared" si="50"/>
        <v>1.5143678160919543</v>
      </c>
      <c r="AT71" s="750">
        <f t="shared" si="51"/>
        <v>15.446551724137933</v>
      </c>
      <c r="AU71" s="1102">
        <f t="shared" si="52"/>
        <v>1.1711111111111112</v>
      </c>
      <c r="AV71" s="579">
        <v>41.738399999999999</v>
      </c>
      <c r="AW71" s="579">
        <f t="shared" si="42"/>
        <v>79.2</v>
      </c>
      <c r="AX71" s="1103">
        <v>8.3266000000000009</v>
      </c>
      <c r="AY71" s="579">
        <v>15.8</v>
      </c>
      <c r="AZ71" s="503" t="s">
        <v>387</v>
      </c>
      <c r="BA71" s="583">
        <v>35</v>
      </c>
      <c r="BB71" s="112" t="s">
        <v>387</v>
      </c>
      <c r="BC71" s="614">
        <v>0.4</v>
      </c>
      <c r="BD71" s="614"/>
      <c r="BE71" s="579"/>
      <c r="BF71" s="579"/>
      <c r="BG71" s="579"/>
      <c r="BH71" s="579"/>
      <c r="BI71" s="109">
        <v>0.2</v>
      </c>
      <c r="BJ71" s="579">
        <v>44.2</v>
      </c>
      <c r="BK71" s="503">
        <v>55.8</v>
      </c>
      <c r="BL71" s="599">
        <f t="shared" si="47"/>
        <v>0.79211469534050183</v>
      </c>
      <c r="BM71" s="600">
        <v>0.7</v>
      </c>
      <c r="BN71" s="614">
        <f t="shared" ref="BN71:BN79" si="54">BM71*100/AO71</f>
        <v>1.3282732447817835</v>
      </c>
      <c r="BO71" s="503" t="s">
        <v>387</v>
      </c>
      <c r="BP71" s="503">
        <v>42.1</v>
      </c>
      <c r="BQ71" s="503">
        <v>43</v>
      </c>
      <c r="BR71" s="607"/>
      <c r="BS71" s="614">
        <f t="shared" si="38"/>
        <v>76.7</v>
      </c>
      <c r="BT71" s="549">
        <v>93.8</v>
      </c>
      <c r="BU71" s="549">
        <v>9052</v>
      </c>
      <c r="BV71" s="614">
        <f t="shared" ref="BV71:BV77" si="55">100-BT71</f>
        <v>6.2000000000000028</v>
      </c>
      <c r="BW71" s="614">
        <f t="shared" si="48"/>
        <v>34.591200000000001</v>
      </c>
      <c r="BX71" s="549">
        <v>43.7</v>
      </c>
      <c r="BY71" s="566">
        <f>BX71*AP71/100</f>
        <v>15.207599999999999</v>
      </c>
      <c r="BZ71" s="549">
        <v>33</v>
      </c>
      <c r="CA71" s="566">
        <f t="shared" ref="CA71:CA76" si="56">BZ71*AP71/100</f>
        <v>11.483999999999998</v>
      </c>
      <c r="CB71" s="549">
        <v>22.7</v>
      </c>
      <c r="CC71" s="566">
        <f t="shared" ref="CC71:CC76" si="57">CB71*AP71/100</f>
        <v>7.8995999999999995</v>
      </c>
      <c r="CD71" s="566">
        <v>0.15</v>
      </c>
      <c r="CE71" s="601">
        <v>99.1</v>
      </c>
      <c r="CF71" s="601">
        <v>6778</v>
      </c>
      <c r="CG71" s="601">
        <v>92.7</v>
      </c>
      <c r="CH71" s="601">
        <v>4617</v>
      </c>
      <c r="CI71" s="601">
        <v>70.7</v>
      </c>
      <c r="CJ71" s="601">
        <v>90.6</v>
      </c>
      <c r="CK71" s="601">
        <v>5137</v>
      </c>
      <c r="CL71" s="579">
        <f t="shared" si="39"/>
        <v>1.3242424242424242</v>
      </c>
      <c r="CM71" s="503"/>
      <c r="CN71" s="503"/>
      <c r="CP71" s="510"/>
      <c r="CQ71" s="510"/>
      <c r="CR71" s="510"/>
      <c r="CS71" s="510"/>
      <c r="CT71" s="510"/>
      <c r="CU71" s="510"/>
      <c r="CV71" s="620"/>
      <c r="CX71" s="503"/>
      <c r="CY71" s="503"/>
      <c r="CZ71" s="503"/>
      <c r="DA71" s="625"/>
      <c r="DB71" s="783" t="s">
        <v>213</v>
      </c>
      <c r="DC71" s="1110"/>
      <c r="DD71" s="794" t="s">
        <v>1097</v>
      </c>
      <c r="DE71" s="88"/>
      <c r="DF71" s="88"/>
      <c r="DG71" s="88"/>
      <c r="DH71" s="252"/>
      <c r="DI71" s="88" t="s">
        <v>393</v>
      </c>
      <c r="DJ71" s="851" t="s">
        <v>433</v>
      </c>
      <c r="DK71" s="117">
        <v>2</v>
      </c>
      <c r="DL71" s="325" t="s">
        <v>1185</v>
      </c>
      <c r="DM71" s="325" t="s">
        <v>587</v>
      </c>
      <c r="DN71" s="117"/>
      <c r="DO71" s="117"/>
      <c r="DP71" s="117"/>
      <c r="DQ71" s="117"/>
      <c r="DR71" s="149" t="s">
        <v>386</v>
      </c>
      <c r="DS71" s="88" t="s">
        <v>386</v>
      </c>
      <c r="DT71" s="88">
        <v>139</v>
      </c>
      <c r="DU71" s="88">
        <v>12.2</v>
      </c>
      <c r="DV71" s="88">
        <v>87.8</v>
      </c>
      <c r="DW71" s="88" t="s">
        <v>386</v>
      </c>
      <c r="DX71" s="88" t="s">
        <v>386</v>
      </c>
      <c r="DY71" s="88" t="s">
        <v>386</v>
      </c>
      <c r="DZ71" s="88" t="s">
        <v>386</v>
      </c>
      <c r="EA71" s="88">
        <v>0</v>
      </c>
      <c r="EB71" s="503" t="s">
        <v>992</v>
      </c>
      <c r="EC71" s="143"/>
      <c r="ED71" s="143"/>
      <c r="EE71" s="143"/>
      <c r="EF71" s="863">
        <v>15</v>
      </c>
      <c r="EG71" s="143"/>
      <c r="EH71" s="863">
        <v>161</v>
      </c>
      <c r="EI71" s="863">
        <v>61</v>
      </c>
      <c r="EJ71" s="863">
        <f t="shared" si="53"/>
        <v>23.533042706685702</v>
      </c>
      <c r="EK71" s="863"/>
      <c r="EL71" s="143"/>
      <c r="EM71" s="863">
        <v>2</v>
      </c>
      <c r="EN71" s="863">
        <v>1</v>
      </c>
      <c r="EO71" s="325">
        <v>0</v>
      </c>
      <c r="EP71" s="143"/>
      <c r="EQ71" s="208">
        <v>11959</v>
      </c>
      <c r="ER71" s="636">
        <v>75</v>
      </c>
      <c r="ES71" s="636">
        <v>298320</v>
      </c>
      <c r="ET71" s="636">
        <v>20000</v>
      </c>
      <c r="EU71" s="636">
        <v>40560</v>
      </c>
      <c r="EV71" s="643">
        <v>2287</v>
      </c>
      <c r="EW71" s="648">
        <f>EV71/ET71*EU71/ER71</f>
        <v>61.840479999999999</v>
      </c>
      <c r="EX71" s="657">
        <f t="shared" ref="EX71:EX77" si="58">L71*EW71</f>
        <v>1236.8096</v>
      </c>
      <c r="EY71" s="123"/>
      <c r="EZ71" s="122"/>
      <c r="FA71" s="122"/>
      <c r="FB71" s="122"/>
      <c r="FC71" s="240"/>
      <c r="FD71" s="241"/>
      <c r="FE71" s="241"/>
      <c r="FF71" s="242"/>
      <c r="FG71" s="243"/>
      <c r="FH71" s="228"/>
      <c r="FI71" s="215"/>
      <c r="FJ71" s="554"/>
      <c r="FK71" s="555"/>
      <c r="FL71" s="503"/>
      <c r="FM71" s="693">
        <f>AC71/1000</f>
        <v>6.6000000000000003E-2</v>
      </c>
      <c r="FN71" s="555"/>
      <c r="FO71" s="750">
        <f>EV71*100/ES71</f>
        <v>0.76662644140520242</v>
      </c>
      <c r="FP71" s="803">
        <f>EW71/1000</f>
        <v>6.1840479999999996E-2</v>
      </c>
      <c r="FQ71" s="555"/>
      <c r="FR71" s="1316" t="s">
        <v>386</v>
      </c>
      <c r="FS71" s="1316" t="s">
        <v>1655</v>
      </c>
      <c r="FT71" s="1316" t="s">
        <v>1657</v>
      </c>
      <c r="FU71" s="1312">
        <v>0</v>
      </c>
      <c r="FV71" s="1312">
        <v>0</v>
      </c>
      <c r="FW71" s="1125">
        <v>0</v>
      </c>
      <c r="FX71" s="1316" t="s">
        <v>1658</v>
      </c>
      <c r="FY71" s="1130">
        <v>0</v>
      </c>
      <c r="FZ71" s="1130">
        <v>0</v>
      </c>
      <c r="GA71" s="1130">
        <v>0</v>
      </c>
      <c r="GB71" s="1130">
        <v>1</v>
      </c>
      <c r="GC71" s="1687" t="s">
        <v>1458</v>
      </c>
      <c r="GD71" s="1687" t="s">
        <v>1660</v>
      </c>
      <c r="GE71" s="1316" t="s">
        <v>1661</v>
      </c>
      <c r="GF71" s="555"/>
      <c r="GG71" s="699"/>
      <c r="GK71" s="565"/>
      <c r="GL71" s="565"/>
      <c r="GM71" s="565"/>
      <c r="GN71" s="565"/>
      <c r="GO71" s="565"/>
      <c r="GP71" s="565"/>
      <c r="GQ71" s="565"/>
      <c r="GR71" s="565"/>
      <c r="GS71" s="565"/>
      <c r="GT71" s="565"/>
      <c r="GU71" s="565"/>
      <c r="GV71" s="565"/>
      <c r="GW71" s="565"/>
      <c r="GX71" s="565"/>
      <c r="GY71" s="565"/>
      <c r="GZ71" s="565"/>
      <c r="HA71" s="565"/>
      <c r="HB71" s="565"/>
      <c r="HC71" s="565"/>
      <c r="HD71" s="565"/>
      <c r="HE71" s="565"/>
      <c r="HF71" s="565"/>
      <c r="HG71" s="565"/>
      <c r="HH71" s="565"/>
      <c r="HI71" s="565"/>
      <c r="HJ71" s="565"/>
      <c r="HK71" s="565"/>
      <c r="HL71" s="565"/>
      <c r="HM71" s="565"/>
      <c r="HN71" s="565"/>
      <c r="HO71" s="565"/>
      <c r="HP71" s="565"/>
      <c r="HQ71" s="565"/>
      <c r="HR71" s="565"/>
      <c r="HS71" s="565"/>
      <c r="HT71" s="565"/>
      <c r="HU71" s="565"/>
      <c r="HV71" s="565"/>
      <c r="HW71" s="565"/>
      <c r="HX71" s="565"/>
      <c r="HY71" s="565"/>
      <c r="HZ71" s="565"/>
      <c r="IA71" s="565"/>
      <c r="IB71" s="565"/>
      <c r="IC71" s="565"/>
      <c r="ID71" s="565"/>
      <c r="IE71" s="565"/>
      <c r="IF71" s="555"/>
      <c r="IG71" s="555"/>
      <c r="IH71" s="555"/>
      <c r="II71" s="555"/>
      <c r="IJ71" s="555"/>
      <c r="IK71" s="555"/>
      <c r="IL71" s="555"/>
      <c r="IM71" s="555"/>
    </row>
    <row r="72" spans="1:247" s="418" customFormat="1" ht="14.45" customHeight="1" thickBot="1">
      <c r="A72" s="162">
        <v>15</v>
      </c>
      <c r="B72" s="503">
        <f>COUNTIFS($D$4:D72,D72,$F$4:F72,F72)</f>
        <v>3</v>
      </c>
      <c r="C72" s="960">
        <v>12181</v>
      </c>
      <c r="D72" s="923" t="s">
        <v>931</v>
      </c>
      <c r="E72" s="924" t="s">
        <v>612</v>
      </c>
      <c r="F72" s="924">
        <v>476125424</v>
      </c>
      <c r="G72" s="925">
        <f>LEFT(H72,4)-CONCATENATE(IF(LEFT(F72, 2)&lt;MID(H72, 3, 4), 20, 19),LEFT(F72,2))</f>
        <v>73</v>
      </c>
      <c r="H72" s="923" t="s">
        <v>1104</v>
      </c>
      <c r="I72" s="480" t="s">
        <v>587</v>
      </c>
      <c r="J72" s="166" t="s">
        <v>427</v>
      </c>
      <c r="K72" s="164" t="s">
        <v>385</v>
      </c>
      <c r="L72" s="163">
        <v>12</v>
      </c>
      <c r="M72" s="164" t="s">
        <v>657</v>
      </c>
      <c r="N72" s="164" t="s">
        <v>386</v>
      </c>
      <c r="O72" s="163"/>
      <c r="P72" s="163" t="s">
        <v>1099</v>
      </c>
      <c r="Q72" s="188"/>
      <c r="R72" s="188"/>
      <c r="S72" s="164"/>
      <c r="T72" s="481" t="s">
        <v>1039</v>
      </c>
      <c r="U72" s="481"/>
      <c r="V72" s="482" t="s">
        <v>1079</v>
      </c>
      <c r="W72" s="1042"/>
      <c r="X72" s="482"/>
      <c r="Y72" s="482"/>
      <c r="Z72" s="798"/>
      <c r="AA72" s="163" t="s">
        <v>1045</v>
      </c>
      <c r="AB72" s="163"/>
      <c r="AC72" s="484">
        <v>137</v>
      </c>
      <c r="AD72" s="484">
        <v>1600</v>
      </c>
      <c r="AG72" s="418" t="s">
        <v>433</v>
      </c>
      <c r="AH72" s="484">
        <v>150</v>
      </c>
      <c r="AK72" s="484"/>
      <c r="AL72" s="162"/>
      <c r="AM72" s="162"/>
      <c r="AN72" s="162"/>
      <c r="AO72" s="357">
        <v>50.4</v>
      </c>
      <c r="AP72" s="176">
        <v>44.8</v>
      </c>
      <c r="AQ72" s="358">
        <v>4.0999999999999996</v>
      </c>
      <c r="AR72" s="899">
        <f t="shared" si="49"/>
        <v>99.299999999999983</v>
      </c>
      <c r="AS72" s="900">
        <f t="shared" si="50"/>
        <v>1.125</v>
      </c>
      <c r="AT72" s="440">
        <f t="shared" si="51"/>
        <v>4.6124999999999998</v>
      </c>
      <c r="AU72" s="901">
        <f t="shared" si="52"/>
        <v>1.0306748466257669</v>
      </c>
      <c r="AV72" s="178">
        <v>42.588000000000001</v>
      </c>
      <c r="AW72" s="178">
        <f t="shared" si="42"/>
        <v>84.5</v>
      </c>
      <c r="AX72" s="177">
        <v>5.2919999999999989</v>
      </c>
      <c r="AY72" s="178">
        <v>10.5</v>
      </c>
      <c r="AZ72" s="162" t="s">
        <v>387</v>
      </c>
      <c r="BA72" s="359">
        <v>31.4</v>
      </c>
      <c r="BB72" s="184" t="s">
        <v>387</v>
      </c>
      <c r="BC72" s="427">
        <v>0.2</v>
      </c>
      <c r="BD72" s="427"/>
      <c r="BE72" s="178"/>
      <c r="BF72" s="178"/>
      <c r="BG72" s="178"/>
      <c r="BH72" s="178"/>
      <c r="BI72" s="181">
        <v>0.13</v>
      </c>
      <c r="BJ72" s="178">
        <v>51.9</v>
      </c>
      <c r="BK72" s="162">
        <v>48.1</v>
      </c>
      <c r="BL72" s="182">
        <f t="shared" si="47"/>
        <v>1.0790020790020789</v>
      </c>
      <c r="BM72" s="183">
        <v>0.3</v>
      </c>
      <c r="BN72" s="427">
        <f t="shared" si="54"/>
        <v>0.59523809523809523</v>
      </c>
      <c r="BO72" s="162" t="s">
        <v>387</v>
      </c>
      <c r="BP72" s="162">
        <v>29.1</v>
      </c>
      <c r="BQ72" s="162">
        <v>33.299999999999997</v>
      </c>
      <c r="BR72" s="485"/>
      <c r="BS72" s="427">
        <f t="shared" si="38"/>
        <v>62.6</v>
      </c>
      <c r="BT72" s="366">
        <v>90.2</v>
      </c>
      <c r="BU72" s="366">
        <v>8674</v>
      </c>
      <c r="BV72" s="427">
        <f t="shared" si="55"/>
        <v>9.7999999999999972</v>
      </c>
      <c r="BW72" s="427">
        <f t="shared" si="48"/>
        <v>44.665599999999998</v>
      </c>
      <c r="BX72" s="366">
        <v>37.700000000000003</v>
      </c>
      <c r="BY72" s="173">
        <f>BX72*AP72/100</f>
        <v>16.889600000000002</v>
      </c>
      <c r="BZ72" s="366">
        <v>24.9</v>
      </c>
      <c r="CA72" s="173">
        <f t="shared" si="56"/>
        <v>11.155199999999997</v>
      </c>
      <c r="CB72" s="366">
        <v>37.1</v>
      </c>
      <c r="CC72" s="173">
        <f t="shared" si="57"/>
        <v>16.620799999999999</v>
      </c>
      <c r="CD72" s="173">
        <v>0.42</v>
      </c>
      <c r="CE72" s="486">
        <v>99</v>
      </c>
      <c r="CF72" s="486">
        <v>5280</v>
      </c>
      <c r="CG72" s="486">
        <v>96.4</v>
      </c>
      <c r="CH72" s="486">
        <v>3731</v>
      </c>
      <c r="CI72" s="486">
        <v>73.7</v>
      </c>
      <c r="CJ72" s="486">
        <v>89.3</v>
      </c>
      <c r="CK72" s="486">
        <v>3597</v>
      </c>
      <c r="CL72" s="178">
        <f t="shared" si="39"/>
        <v>1.5140562248995986</v>
      </c>
      <c r="CM72" s="162"/>
      <c r="CN72" s="162"/>
      <c r="CO72" s="187"/>
      <c r="CP72" s="188"/>
      <c r="CQ72" s="188"/>
      <c r="CR72" s="188"/>
      <c r="CS72" s="188"/>
      <c r="CT72" s="188"/>
      <c r="CU72" s="188"/>
      <c r="CV72" s="487"/>
      <c r="CW72" s="189"/>
      <c r="CX72" s="162"/>
      <c r="CY72" s="162"/>
      <c r="CZ72" s="162"/>
      <c r="DA72" s="190"/>
      <c r="DB72" s="488" t="s">
        <v>213</v>
      </c>
      <c r="DC72" s="489"/>
      <c r="DD72" s="490" t="s">
        <v>1105</v>
      </c>
      <c r="DE72" s="163"/>
      <c r="DF72" s="163"/>
      <c r="DG72" s="163"/>
      <c r="DH72" s="903"/>
      <c r="DI72" s="163" t="s">
        <v>393</v>
      </c>
      <c r="DJ72" s="966" t="s">
        <v>433</v>
      </c>
      <c r="DK72" s="905">
        <v>2</v>
      </c>
      <c r="DL72" s="906" t="s">
        <v>1185</v>
      </c>
      <c r="DM72" s="325" t="s">
        <v>587</v>
      </c>
      <c r="DN72" s="905"/>
      <c r="DO72" s="905"/>
      <c r="DP72" s="905"/>
      <c r="DQ72" s="905"/>
      <c r="DR72" s="430" t="s">
        <v>386</v>
      </c>
      <c r="DS72" s="163" t="s">
        <v>386</v>
      </c>
      <c r="DT72" s="163">
        <v>287</v>
      </c>
      <c r="DU72" s="163">
        <v>15.7</v>
      </c>
      <c r="DV72" s="163">
        <v>84.3</v>
      </c>
      <c r="DW72" s="163" t="s">
        <v>386</v>
      </c>
      <c r="DX72" s="163" t="s">
        <v>386</v>
      </c>
      <c r="DY72" s="163" t="s">
        <v>386</v>
      </c>
      <c r="DZ72" s="163" t="s">
        <v>386</v>
      </c>
      <c r="EA72" s="163">
        <v>0</v>
      </c>
      <c r="EB72" s="162" t="s">
        <v>992</v>
      </c>
      <c r="EC72" s="907"/>
      <c r="ED72" s="907"/>
      <c r="EE72" s="907"/>
      <c r="EF72" s="909">
        <v>12</v>
      </c>
      <c r="EG72" s="907"/>
      <c r="EH72" s="909">
        <v>161</v>
      </c>
      <c r="EI72" s="909">
        <v>61</v>
      </c>
      <c r="EJ72" s="909">
        <f t="shared" si="53"/>
        <v>23.533042706685702</v>
      </c>
      <c r="EK72" s="909"/>
      <c r="EL72" s="907"/>
      <c r="EM72" s="909">
        <v>2</v>
      </c>
      <c r="EN72" s="909">
        <v>1</v>
      </c>
      <c r="EO72" s="906">
        <v>0</v>
      </c>
      <c r="EP72" s="907"/>
      <c r="EQ72" s="910">
        <v>12181</v>
      </c>
      <c r="ER72" s="492">
        <v>75</v>
      </c>
      <c r="ES72" s="492">
        <v>99905</v>
      </c>
      <c r="ET72" s="492">
        <v>12000</v>
      </c>
      <c r="EU72" s="492">
        <v>40560</v>
      </c>
      <c r="EV72" s="1033">
        <v>3675</v>
      </c>
      <c r="EW72" s="1034">
        <f>EV72/ET72*EU72/ER72</f>
        <v>165.62</v>
      </c>
      <c r="EX72" s="1012">
        <f t="shared" si="58"/>
        <v>1987.44</v>
      </c>
      <c r="EY72" s="1022"/>
      <c r="EZ72" s="350"/>
      <c r="FA72" s="350"/>
      <c r="FB72" s="350"/>
      <c r="FC72" s="1015"/>
      <c r="FD72" s="1035"/>
      <c r="FE72" s="1035"/>
      <c r="FF72" s="1019"/>
      <c r="FG72" s="913"/>
      <c r="FH72" s="913"/>
      <c r="FI72" s="914"/>
      <c r="FJ72" s="417"/>
      <c r="FK72" s="172"/>
      <c r="FL72" s="162"/>
      <c r="FM72" s="444">
        <f>AC72/1000</f>
        <v>0.13700000000000001</v>
      </c>
      <c r="FN72" s="172"/>
      <c r="FO72" s="440">
        <f>EV72*100/ES72</f>
        <v>3.6784945698413494</v>
      </c>
      <c r="FP72" s="799">
        <f>EW72/1000</f>
        <v>0.16562000000000002</v>
      </c>
      <c r="FQ72" s="172"/>
      <c r="FR72" s="1682" t="s">
        <v>386</v>
      </c>
      <c r="FS72" s="1682" t="s">
        <v>1656</v>
      </c>
      <c r="FT72" s="1316" t="s">
        <v>1657</v>
      </c>
      <c r="FU72" s="1320">
        <v>0</v>
      </c>
      <c r="FV72" s="1320">
        <v>1</v>
      </c>
      <c r="FW72" s="1123">
        <v>0</v>
      </c>
      <c r="FX72" s="1316" t="s">
        <v>1658</v>
      </c>
      <c r="FY72" s="1141">
        <v>0</v>
      </c>
      <c r="FZ72" s="1141">
        <v>0</v>
      </c>
      <c r="GA72" s="1141">
        <v>0</v>
      </c>
      <c r="GB72" s="1141">
        <v>1</v>
      </c>
      <c r="GC72" s="1683" t="s">
        <v>1470</v>
      </c>
      <c r="GD72" s="1683" t="s">
        <v>1470</v>
      </c>
      <c r="GE72" s="1316" t="s">
        <v>1662</v>
      </c>
      <c r="GF72" s="172"/>
      <c r="GG72" s="938"/>
      <c r="GH72" s="163"/>
      <c r="GI72" s="163"/>
      <c r="GJ72" s="163"/>
      <c r="IF72" s="172"/>
      <c r="IG72" s="172"/>
      <c r="IH72" s="172"/>
      <c r="II72" s="172"/>
      <c r="IJ72" s="172"/>
      <c r="IK72" s="172"/>
      <c r="IL72" s="172"/>
      <c r="IM72" s="172"/>
    </row>
    <row r="73" spans="1:247" ht="14.45" customHeight="1">
      <c r="A73" s="503">
        <v>80</v>
      </c>
      <c r="B73" s="503">
        <f>COUNTIFS($D$4:D73,D73,$F$4:F73,F73)</f>
        <v>1</v>
      </c>
      <c r="C73" s="864">
        <v>10376</v>
      </c>
      <c r="D73" s="865" t="s">
        <v>916</v>
      </c>
      <c r="E73" s="866" t="s">
        <v>502</v>
      </c>
      <c r="F73" s="866">
        <v>8801065790</v>
      </c>
      <c r="G73" s="868">
        <v>31</v>
      </c>
      <c r="H73" s="865" t="s">
        <v>915</v>
      </c>
      <c r="I73" s="446" t="s">
        <v>917</v>
      </c>
      <c r="J73" s="369" t="s">
        <v>427</v>
      </c>
      <c r="K73" s="195" t="s">
        <v>385</v>
      </c>
      <c r="L73" s="195">
        <v>21</v>
      </c>
      <c r="M73" s="87" t="s">
        <v>530</v>
      </c>
      <c r="N73" s="195" t="s">
        <v>386</v>
      </c>
      <c r="O73" s="195"/>
      <c r="P73" s="195" t="s">
        <v>902</v>
      </c>
      <c r="Q73" s="503"/>
      <c r="R73" s="503"/>
      <c r="S73" s="372" t="s">
        <v>682</v>
      </c>
      <c r="T73" s="372" t="s">
        <v>656</v>
      </c>
      <c r="U73" s="372" t="s">
        <v>548</v>
      </c>
      <c r="V73" s="447" t="s">
        <v>673</v>
      </c>
      <c r="W73" s="372" t="s">
        <v>620</v>
      </c>
      <c r="X73" s="372" t="s">
        <v>548</v>
      </c>
      <c r="Y73" s="451" t="s">
        <v>548</v>
      </c>
      <c r="Z73" s="536" t="s">
        <v>428</v>
      </c>
      <c r="AA73" s="195"/>
      <c r="AB73" s="1041"/>
      <c r="AC73" s="552">
        <v>787912</v>
      </c>
      <c r="AD73" s="551">
        <v>196978</v>
      </c>
      <c r="AE73" s="503"/>
      <c r="AF73" s="503"/>
      <c r="AG73" s="557" t="s">
        <v>444</v>
      </c>
      <c r="AH73" s="552">
        <v>10000</v>
      </c>
      <c r="AI73" s="503"/>
      <c r="AJ73" s="503"/>
      <c r="AK73" s="567"/>
      <c r="AL73" s="503"/>
      <c r="AM73" s="503"/>
      <c r="AN73" s="503"/>
      <c r="AO73" s="574">
        <v>1.38</v>
      </c>
      <c r="AP73" s="575">
        <v>5.9</v>
      </c>
      <c r="AQ73" s="577">
        <v>92</v>
      </c>
      <c r="AR73" s="1100">
        <f t="shared" si="49"/>
        <v>99.28</v>
      </c>
      <c r="AS73" s="1101">
        <f t="shared" si="50"/>
        <v>0.23389830508474574</v>
      </c>
      <c r="AT73" s="750">
        <f t="shared" si="51"/>
        <v>21.518644067796608</v>
      </c>
      <c r="AU73" s="1102">
        <f t="shared" si="52"/>
        <v>1.4096016343207353E-2</v>
      </c>
      <c r="AV73" s="580">
        <v>1.2709799999999998</v>
      </c>
      <c r="AW73" s="579">
        <f t="shared" si="42"/>
        <v>92.1</v>
      </c>
      <c r="AX73" s="580">
        <v>4.002E-2</v>
      </c>
      <c r="AY73" s="566">
        <v>2.9</v>
      </c>
      <c r="AZ73" s="582" t="s">
        <v>387</v>
      </c>
      <c r="BA73" s="584">
        <v>2.6</v>
      </c>
      <c r="BB73" s="204">
        <v>0.02</v>
      </c>
      <c r="BC73" s="1105"/>
      <c r="BD73" s="694"/>
      <c r="BE73" s="565"/>
      <c r="BF73" s="565"/>
      <c r="BG73" s="565"/>
      <c r="BH73" s="565"/>
      <c r="BI73" s="458">
        <v>0.81</v>
      </c>
      <c r="BJ73" s="503">
        <v>59</v>
      </c>
      <c r="BK73" s="503">
        <v>41.2</v>
      </c>
      <c r="BL73" s="599">
        <f t="shared" si="47"/>
        <v>1.4320388349514561</v>
      </c>
      <c r="BM73" s="600">
        <v>0</v>
      </c>
      <c r="BN73" s="614">
        <f t="shared" si="54"/>
        <v>0</v>
      </c>
      <c r="BO73" s="505" t="s">
        <v>387</v>
      </c>
      <c r="BP73" s="503">
        <v>8.4</v>
      </c>
      <c r="BQ73" s="503">
        <v>7.7</v>
      </c>
      <c r="BR73" s="607"/>
      <c r="BS73" s="614">
        <f t="shared" si="38"/>
        <v>84.4</v>
      </c>
      <c r="BT73" s="505">
        <v>95.3</v>
      </c>
      <c r="BU73" s="610">
        <v>54522</v>
      </c>
      <c r="BV73" s="614">
        <f t="shared" si="55"/>
        <v>4.7000000000000028</v>
      </c>
      <c r="BW73" s="614">
        <f t="shared" si="48"/>
        <v>5.4199077608195694</v>
      </c>
      <c r="BX73" s="566">
        <v>19.899999999999999</v>
      </c>
      <c r="BY73" s="566">
        <f>BX73*AP73/(CB73+BZ73+BX73+BV73)</f>
        <v>1.2273677608195692</v>
      </c>
      <c r="BZ73" s="566">
        <v>64.5</v>
      </c>
      <c r="CA73" s="566">
        <f t="shared" si="56"/>
        <v>3.8055000000000003</v>
      </c>
      <c r="CB73" s="566">
        <v>6.56</v>
      </c>
      <c r="CC73" s="566">
        <f t="shared" si="57"/>
        <v>0.38704</v>
      </c>
      <c r="CD73" s="590">
        <v>1.6E-2</v>
      </c>
      <c r="CE73" s="503"/>
      <c r="CF73" s="503"/>
      <c r="CG73" s="503"/>
      <c r="CH73" s="503"/>
      <c r="CI73" s="503"/>
      <c r="CJ73" s="610">
        <v>93.3</v>
      </c>
      <c r="CK73" s="610">
        <v>77868</v>
      </c>
      <c r="CL73" s="579">
        <f t="shared" si="39"/>
        <v>0.30852713178294572</v>
      </c>
      <c r="CM73" s="503"/>
      <c r="CN73" s="503"/>
      <c r="CP73" s="510"/>
      <c r="CQ73" s="510"/>
      <c r="CR73" s="510"/>
      <c r="CS73" s="510"/>
      <c r="CT73" s="510"/>
      <c r="CU73" s="510"/>
      <c r="CV73" s="620"/>
      <c r="CX73" s="503"/>
      <c r="CY73" s="579"/>
      <c r="CZ73" s="623">
        <v>5</v>
      </c>
      <c r="DA73" s="625" t="s">
        <v>388</v>
      </c>
      <c r="DB73" s="505" t="s">
        <v>388</v>
      </c>
      <c r="DC73" s="531"/>
      <c r="DD73" s="626" t="s">
        <v>838</v>
      </c>
      <c r="DE73" s="195"/>
      <c r="DF73" s="195"/>
      <c r="DG73" s="195"/>
      <c r="DH73" s="721"/>
      <c r="DI73" s="195" t="s">
        <v>390</v>
      </c>
      <c r="DJ73" s="974" t="s">
        <v>444</v>
      </c>
      <c r="DK73" s="875">
        <v>2</v>
      </c>
      <c r="DL73" s="874" t="s">
        <v>1181</v>
      </c>
      <c r="DM73" s="875" t="s">
        <v>479</v>
      </c>
      <c r="DN73" s="875"/>
      <c r="DO73" s="875"/>
      <c r="DP73" s="875"/>
      <c r="DQ73" s="875"/>
      <c r="DR73" s="448" t="s">
        <v>386</v>
      </c>
      <c r="DS73" s="195" t="s">
        <v>386</v>
      </c>
      <c r="DT73" s="195">
        <v>42034</v>
      </c>
      <c r="DU73" s="195">
        <v>88.1</v>
      </c>
      <c r="DV73" s="195">
        <v>11.9</v>
      </c>
      <c r="DW73" s="195" t="s">
        <v>386</v>
      </c>
      <c r="DX73" s="195" t="s">
        <v>386</v>
      </c>
      <c r="DY73" s="195" t="s">
        <v>386</v>
      </c>
      <c r="DZ73" s="195" t="s">
        <v>386</v>
      </c>
      <c r="EA73" s="195">
        <v>0</v>
      </c>
      <c r="EB73" s="503"/>
      <c r="EC73" s="875">
        <v>7</v>
      </c>
      <c r="ED73" s="875"/>
      <c r="EE73" s="875"/>
      <c r="EF73" s="875">
        <v>55</v>
      </c>
      <c r="EG73" s="875">
        <v>3</v>
      </c>
      <c r="EH73" s="874">
        <v>188</v>
      </c>
      <c r="EI73" s="874">
        <v>112</v>
      </c>
      <c r="EJ73" s="874">
        <f t="shared" si="53"/>
        <v>31.688546853779989</v>
      </c>
      <c r="EK73" s="875">
        <v>1</v>
      </c>
      <c r="EL73" s="875"/>
      <c r="EM73" s="875">
        <v>1</v>
      </c>
      <c r="EN73" s="875">
        <v>1</v>
      </c>
      <c r="EO73" s="874">
        <v>0</v>
      </c>
      <c r="EP73" s="969"/>
      <c r="EQ73" s="449">
        <v>10376</v>
      </c>
      <c r="ER73" s="450">
        <v>61</v>
      </c>
      <c r="ES73" s="451">
        <v>691268</v>
      </c>
      <c r="ET73" s="451">
        <v>2</v>
      </c>
      <c r="EU73" s="452">
        <f>ES73/ER73*ET73</f>
        <v>22664.524590163935</v>
      </c>
      <c r="EV73" s="981">
        <v>634223</v>
      </c>
      <c r="EW73" s="982">
        <f>EV73/ER73*ET73</f>
        <v>20794.196721311477</v>
      </c>
      <c r="EX73" s="742">
        <f t="shared" si="58"/>
        <v>436678.13114754099</v>
      </c>
      <c r="EY73" s="970"/>
      <c r="EZ73" s="370"/>
      <c r="FA73" s="370"/>
      <c r="FB73" s="370"/>
      <c r="FC73" s="847"/>
      <c r="FD73" s="814"/>
      <c r="FE73" s="814"/>
      <c r="FF73" s="987"/>
      <c r="FG73" s="755"/>
      <c r="FH73" s="672"/>
      <c r="FI73" s="197"/>
      <c r="FJ73" s="554"/>
      <c r="FK73" s="555"/>
      <c r="FL73" s="692">
        <f>EV73*100/ES73</f>
        <v>91.747773656526846</v>
      </c>
      <c r="FM73" s="693">
        <f>EW73/1000</f>
        <v>20.794196721311476</v>
      </c>
      <c r="FN73" s="555"/>
      <c r="FO73" s="692">
        <v>91.747773656526846</v>
      </c>
      <c r="FP73" s="693">
        <v>20.794196721311476</v>
      </c>
      <c r="FQ73" s="696">
        <f>DT73/EW73</f>
        <v>2.0214293710571831</v>
      </c>
      <c r="FR73" s="1679" t="s">
        <v>1631</v>
      </c>
      <c r="FS73" s="1679" t="s">
        <v>386</v>
      </c>
      <c r="FT73" s="1679" t="s">
        <v>1663</v>
      </c>
      <c r="FU73" s="1116">
        <v>0</v>
      </c>
      <c r="FV73" s="874">
        <v>0</v>
      </c>
      <c r="FW73" s="1116">
        <v>0</v>
      </c>
      <c r="FX73" s="1129" t="s">
        <v>1664</v>
      </c>
      <c r="FY73" s="1117">
        <v>0</v>
      </c>
      <c r="FZ73" s="1117">
        <v>0</v>
      </c>
      <c r="GA73" s="1117">
        <v>0</v>
      </c>
      <c r="GB73" s="1117">
        <v>0</v>
      </c>
      <c r="GC73" s="1117" t="s">
        <v>1179</v>
      </c>
      <c r="GD73" s="1117" t="s">
        <v>1179</v>
      </c>
      <c r="GE73" s="1117" t="s">
        <v>1665</v>
      </c>
      <c r="GF73" s="760">
        <v>10376</v>
      </c>
      <c r="GG73" s="761" t="s">
        <v>850</v>
      </c>
      <c r="GH73" s="875" t="s">
        <v>666</v>
      </c>
      <c r="GI73" s="878">
        <v>6.0597026541228551</v>
      </c>
      <c r="GJ73" s="880">
        <v>1.3956737320000006</v>
      </c>
      <c r="GK73" s="549">
        <v>4.28</v>
      </c>
      <c r="GL73" s="549">
        <v>0.32</v>
      </c>
      <c r="GM73" s="549">
        <v>1000000</v>
      </c>
      <c r="GN73" s="614">
        <v>91.6</v>
      </c>
      <c r="GO73" s="614">
        <v>2.13</v>
      </c>
      <c r="GP73" s="549">
        <v>906000</v>
      </c>
      <c r="GQ73" s="762">
        <v>436678.13114754099</v>
      </c>
      <c r="GR73" s="763">
        <f>GO73*GQ73/100</f>
        <v>9301.2441934426224</v>
      </c>
      <c r="GS73" s="549">
        <v>0.28000000000000003</v>
      </c>
      <c r="GT73" s="549">
        <v>777000</v>
      </c>
      <c r="GU73" s="764">
        <f>GO73-GS73</f>
        <v>1.8499999999999999</v>
      </c>
      <c r="GV73" s="549">
        <f>GP73-GT73</f>
        <v>129000</v>
      </c>
      <c r="GW73" s="763">
        <f>GR73*GO73/100</f>
        <v>198.11650132032784</v>
      </c>
      <c r="GX73" s="763">
        <f>GS73*GR73/100</f>
        <v>26.043483741639349</v>
      </c>
      <c r="GY73" s="763">
        <f>GW73-GX73</f>
        <v>172.07301757868851</v>
      </c>
      <c r="GZ73" s="704">
        <v>21</v>
      </c>
      <c r="HA73" s="763">
        <f>GW73/GZ73</f>
        <v>9.4341191104918014</v>
      </c>
      <c r="HB73" s="763">
        <f>GX73/GZ73</f>
        <v>1.2401658924590166</v>
      </c>
      <c r="HC73" s="763">
        <f>GR73/GZ73</f>
        <v>442.91639016393441</v>
      </c>
      <c r="HD73" s="614">
        <v>88.4</v>
      </c>
      <c r="HE73" s="614">
        <v>96.7</v>
      </c>
      <c r="HF73" s="549">
        <v>3564</v>
      </c>
      <c r="HG73" s="549">
        <v>1.93</v>
      </c>
      <c r="HH73" s="549">
        <v>1863</v>
      </c>
      <c r="HI73" s="549">
        <v>39.700000000000003</v>
      </c>
      <c r="HJ73" s="549">
        <v>3070</v>
      </c>
      <c r="HK73" s="549">
        <v>2.5099999999999998</v>
      </c>
      <c r="HL73" s="549">
        <v>11445</v>
      </c>
      <c r="HM73" s="549">
        <v>91.5</v>
      </c>
      <c r="HN73" s="549">
        <v>4038</v>
      </c>
      <c r="HO73" s="549">
        <v>91.4</v>
      </c>
      <c r="HP73" s="549">
        <v>7472</v>
      </c>
      <c r="HQ73" s="614">
        <v>1.0900000000000001</v>
      </c>
      <c r="HR73" s="549">
        <v>4.53</v>
      </c>
      <c r="HS73" s="549">
        <v>98.1</v>
      </c>
      <c r="HT73" s="549">
        <v>8137</v>
      </c>
      <c r="HU73" s="549">
        <v>96.5</v>
      </c>
      <c r="HV73" s="549">
        <v>1269</v>
      </c>
      <c r="HW73" s="549">
        <v>25.1</v>
      </c>
      <c r="HX73" s="549">
        <v>4371</v>
      </c>
      <c r="HY73" s="549">
        <v>96.3</v>
      </c>
      <c r="HZ73" s="549">
        <v>11763</v>
      </c>
      <c r="IA73" s="549">
        <v>3.24</v>
      </c>
      <c r="IB73" s="549">
        <v>3800</v>
      </c>
      <c r="IC73" s="549">
        <v>2.75</v>
      </c>
      <c r="ID73" s="549">
        <v>7472</v>
      </c>
      <c r="IE73" s="549">
        <v>7.65</v>
      </c>
      <c r="IF73" s="503">
        <f>EK73+EM73+EN73</f>
        <v>3</v>
      </c>
      <c r="IG73" s="555"/>
      <c r="IH73" s="555"/>
      <c r="II73" s="555"/>
      <c r="IJ73" s="555"/>
      <c r="IK73" s="555"/>
      <c r="IL73" s="555"/>
      <c r="IM73" s="555"/>
    </row>
    <row r="74" spans="1:247" ht="14.45" customHeight="1">
      <c r="A74" s="503">
        <v>20</v>
      </c>
      <c r="B74" s="503">
        <f>COUNTIFS($D$4:D74,D74,$F$4:F74,F74)</f>
        <v>2</v>
      </c>
      <c r="C74" s="841">
        <v>12223</v>
      </c>
      <c r="D74" s="838" t="s">
        <v>916</v>
      </c>
      <c r="E74" s="839" t="s">
        <v>502</v>
      </c>
      <c r="F74" s="839">
        <v>8801065790</v>
      </c>
      <c r="G74" s="840">
        <f>LEFT(H74,4)-CONCATENATE(IF(LEFT(F74, 2)&lt;MID(H74, 3, 4), 20, 19),LEFT(F74,2))</f>
        <v>32</v>
      </c>
      <c r="H74" s="838" t="s">
        <v>1106</v>
      </c>
      <c r="I74" s="405" t="s">
        <v>917</v>
      </c>
      <c r="J74" s="200" t="s">
        <v>427</v>
      </c>
      <c r="K74" s="91" t="s">
        <v>385</v>
      </c>
      <c r="L74" s="88">
        <v>18</v>
      </c>
      <c r="M74" s="91" t="s">
        <v>577</v>
      </c>
      <c r="N74" s="91" t="s">
        <v>386</v>
      </c>
      <c r="O74" s="88"/>
      <c r="P74" s="88" t="s">
        <v>1099</v>
      </c>
      <c r="Q74" s="510"/>
      <c r="R74" s="510"/>
      <c r="S74" s="91"/>
      <c r="T74" s="476" t="s">
        <v>1039</v>
      </c>
      <c r="U74" s="476"/>
      <c r="V74" s="478" t="s">
        <v>1079</v>
      </c>
      <c r="W74" s="816"/>
      <c r="X74" s="478"/>
      <c r="Y74" s="478"/>
      <c r="Z74" s="536" t="s">
        <v>1107</v>
      </c>
      <c r="AA74" s="88" t="s">
        <v>1044</v>
      </c>
      <c r="AB74" s="88"/>
      <c r="AC74" s="568">
        <v>42699</v>
      </c>
      <c r="AD74" s="568">
        <v>768000</v>
      </c>
      <c r="AE74" s="565"/>
      <c r="AF74" s="565"/>
      <c r="AG74" s="565" t="s">
        <v>444</v>
      </c>
      <c r="AH74" s="568">
        <v>10000</v>
      </c>
      <c r="AI74" s="565"/>
      <c r="AJ74" s="565"/>
      <c r="AK74" s="568"/>
      <c r="AL74" s="503"/>
      <c r="AM74" s="503"/>
      <c r="AN74" s="503"/>
      <c r="AO74" s="574">
        <v>0.7</v>
      </c>
      <c r="AP74" s="575">
        <v>5.4</v>
      </c>
      <c r="AQ74" s="577">
        <v>93.2</v>
      </c>
      <c r="AR74" s="1100">
        <f t="shared" si="49"/>
        <v>99.3</v>
      </c>
      <c r="AS74" s="1101">
        <f t="shared" si="50"/>
        <v>0.12962962962962962</v>
      </c>
      <c r="AT74" s="750">
        <f t="shared" si="51"/>
        <v>12.081481481481481</v>
      </c>
      <c r="AU74" s="1102">
        <f t="shared" si="52"/>
        <v>7.0993914807302222E-3</v>
      </c>
      <c r="AV74" s="580">
        <v>0.63280000000000003</v>
      </c>
      <c r="AW74" s="579">
        <f t="shared" si="42"/>
        <v>90.4</v>
      </c>
      <c r="AX74" s="580">
        <v>3.2199999999999999E-2</v>
      </c>
      <c r="AY74" s="579">
        <v>4.5999999999999996</v>
      </c>
      <c r="AZ74" s="503" t="s">
        <v>387</v>
      </c>
      <c r="BA74" s="583" t="s">
        <v>387</v>
      </c>
      <c r="BB74" s="112" t="s">
        <v>387</v>
      </c>
      <c r="BC74" s="614">
        <v>4.5</v>
      </c>
      <c r="BD74" s="614"/>
      <c r="BE74" s="579"/>
      <c r="BF74" s="579"/>
      <c r="BG74" s="579"/>
      <c r="BH74" s="579"/>
      <c r="BI74" s="109">
        <v>0.2</v>
      </c>
      <c r="BJ74" s="579">
        <v>73</v>
      </c>
      <c r="BK74" s="503">
        <v>27</v>
      </c>
      <c r="BL74" s="598">
        <f t="shared" si="47"/>
        <v>2.7037037037037037</v>
      </c>
      <c r="BM74" s="600">
        <v>0.03</v>
      </c>
      <c r="BN74" s="614">
        <f t="shared" si="54"/>
        <v>4.2857142857142856</v>
      </c>
      <c r="BO74" s="503" t="s">
        <v>387</v>
      </c>
      <c r="BP74" s="503">
        <v>22.9</v>
      </c>
      <c r="BQ74" s="503">
        <v>20.8</v>
      </c>
      <c r="BR74" s="607"/>
      <c r="BS74" s="614">
        <f t="shared" si="38"/>
        <v>88.800000000000011</v>
      </c>
      <c r="BT74" s="549">
        <v>97.7</v>
      </c>
      <c r="BU74" s="549">
        <v>12928</v>
      </c>
      <c r="BV74" s="614">
        <f t="shared" si="55"/>
        <v>2.2999999999999972</v>
      </c>
      <c r="BW74" s="614">
        <f t="shared" si="48"/>
        <v>5.3568000000000016</v>
      </c>
      <c r="BX74" s="549">
        <v>62.7</v>
      </c>
      <c r="BY74" s="566">
        <f>BX74*AP74/100</f>
        <v>3.3858000000000006</v>
      </c>
      <c r="BZ74" s="549">
        <v>26.1</v>
      </c>
      <c r="CA74" s="566">
        <f t="shared" si="56"/>
        <v>1.4094000000000002</v>
      </c>
      <c r="CB74" s="549">
        <v>10.4</v>
      </c>
      <c r="CC74" s="566">
        <f t="shared" si="57"/>
        <v>0.56159999999999999</v>
      </c>
      <c r="CD74" s="566">
        <v>6.2300000000000003E-3</v>
      </c>
      <c r="CE74" s="601">
        <v>99.9</v>
      </c>
      <c r="CF74" s="601">
        <v>8781</v>
      </c>
      <c r="CG74" s="601">
        <v>100</v>
      </c>
      <c r="CH74" s="601">
        <v>6574</v>
      </c>
      <c r="CI74" s="601">
        <v>98.8</v>
      </c>
      <c r="CJ74" s="601">
        <v>99.8</v>
      </c>
      <c r="CK74" s="601">
        <v>7633</v>
      </c>
      <c r="CL74" s="579">
        <f t="shared" si="39"/>
        <v>2.4022988505747125</v>
      </c>
      <c r="CM74" s="503"/>
      <c r="CN74" s="503"/>
      <c r="CP74" s="510"/>
      <c r="CQ74" s="510"/>
      <c r="CR74" s="510"/>
      <c r="CS74" s="510"/>
      <c r="CT74" s="510"/>
      <c r="CU74" s="510"/>
      <c r="CV74" s="620"/>
      <c r="CX74" s="503"/>
      <c r="CY74" s="503"/>
      <c r="CZ74" s="623">
        <v>5</v>
      </c>
      <c r="DA74" s="625"/>
      <c r="DB74" s="783" t="s">
        <v>388</v>
      </c>
      <c r="DC74" s="1110"/>
      <c r="DD74" s="794" t="s">
        <v>1108</v>
      </c>
      <c r="DE74" s="88"/>
      <c r="DF74" s="88"/>
      <c r="DG74" s="88"/>
      <c r="DH74" s="252"/>
      <c r="DI74" s="88" t="s">
        <v>390</v>
      </c>
      <c r="DJ74" s="853" t="s">
        <v>444</v>
      </c>
      <c r="DK74" s="117">
        <v>2</v>
      </c>
      <c r="DL74" s="325" t="s">
        <v>1181</v>
      </c>
      <c r="DM74" s="325" t="s">
        <v>479</v>
      </c>
      <c r="DN74" s="117"/>
      <c r="DO74" s="117"/>
      <c r="DP74" s="117"/>
      <c r="DQ74" s="117"/>
      <c r="DR74" s="149" t="s">
        <v>386</v>
      </c>
      <c r="DS74" s="88" t="s">
        <v>386</v>
      </c>
      <c r="DT74" s="88">
        <v>53244</v>
      </c>
      <c r="DU74" s="88">
        <v>91.1</v>
      </c>
      <c r="DV74" s="88">
        <v>8.9</v>
      </c>
      <c r="DW74" s="88" t="s">
        <v>386</v>
      </c>
      <c r="DX74" s="88" t="s">
        <v>386</v>
      </c>
      <c r="DY74" s="88" t="s">
        <v>386</v>
      </c>
      <c r="DZ74" s="88" t="s">
        <v>386</v>
      </c>
      <c r="EA74" s="88">
        <v>0</v>
      </c>
      <c r="EB74" s="503" t="s">
        <v>992</v>
      </c>
      <c r="EC74" s="143"/>
      <c r="ED74" s="143"/>
      <c r="EE74" s="143"/>
      <c r="EF74" s="863">
        <v>38</v>
      </c>
      <c r="EG74" s="143"/>
      <c r="EH74" s="863">
        <v>188</v>
      </c>
      <c r="EI74" s="863">
        <v>112</v>
      </c>
      <c r="EJ74" s="863">
        <f t="shared" si="53"/>
        <v>31.688546853779989</v>
      </c>
      <c r="EK74" s="863"/>
      <c r="EL74" s="143"/>
      <c r="EM74" s="863">
        <v>1</v>
      </c>
      <c r="EN74" s="863">
        <v>1</v>
      </c>
      <c r="EO74" s="325">
        <v>0</v>
      </c>
      <c r="EP74" s="143"/>
      <c r="EQ74" s="208">
        <v>12223</v>
      </c>
      <c r="ER74" s="636">
        <v>75</v>
      </c>
      <c r="ES74" s="636">
        <v>323257</v>
      </c>
      <c r="ET74" s="636">
        <v>4000</v>
      </c>
      <c r="EU74" s="636">
        <v>40560</v>
      </c>
      <c r="EV74" s="643">
        <v>316417</v>
      </c>
      <c r="EW74" s="648">
        <f>EV74/ET74*EU74/ER74</f>
        <v>42779.578399999999</v>
      </c>
      <c r="EX74" s="657">
        <f t="shared" si="58"/>
        <v>770032.41119999997</v>
      </c>
      <c r="EY74" s="123"/>
      <c r="EZ74" s="122"/>
      <c r="FA74" s="122"/>
      <c r="FB74" s="122"/>
      <c r="FC74" s="240"/>
      <c r="FD74" s="241"/>
      <c r="FE74" s="241"/>
      <c r="FF74" s="242"/>
      <c r="FG74" s="243"/>
      <c r="FH74" s="228"/>
      <c r="FI74" s="215"/>
      <c r="FJ74" s="554"/>
      <c r="FK74" s="555"/>
      <c r="FL74" s="503"/>
      <c r="FM74" s="693">
        <f>AC74/1000</f>
        <v>42.698999999999998</v>
      </c>
      <c r="FN74" s="555"/>
      <c r="FO74" s="750">
        <f>EV74*100/ES74</f>
        <v>97.884036540585356</v>
      </c>
      <c r="FP74" s="803">
        <f>EW74/1000</f>
        <v>42.779578399999998</v>
      </c>
      <c r="FQ74" s="555"/>
      <c r="FR74" s="1316" t="s">
        <v>1667</v>
      </c>
      <c r="FS74" s="1316" t="s">
        <v>386</v>
      </c>
      <c r="FT74" s="1316" t="s">
        <v>1666</v>
      </c>
      <c r="FU74" s="1312">
        <v>1</v>
      </c>
      <c r="FV74" s="1312">
        <v>0</v>
      </c>
      <c r="FW74" s="1125">
        <v>0</v>
      </c>
      <c r="FX74" s="1316" t="s">
        <v>1517</v>
      </c>
      <c r="FY74" s="1130">
        <v>0</v>
      </c>
      <c r="FZ74" s="1130">
        <v>0</v>
      </c>
      <c r="GA74" s="1130">
        <v>0</v>
      </c>
      <c r="GB74" s="1130">
        <v>1</v>
      </c>
      <c r="GC74" s="1687" t="s">
        <v>1673</v>
      </c>
      <c r="GD74" s="1687" t="s">
        <v>1671</v>
      </c>
      <c r="GE74" s="1316" t="s">
        <v>1668</v>
      </c>
      <c r="GF74" s="555"/>
      <c r="GG74" s="699"/>
      <c r="GK74" s="565"/>
      <c r="GL74" s="565"/>
      <c r="GM74" s="565"/>
      <c r="GN74" s="565"/>
      <c r="GO74" s="565"/>
      <c r="GP74" s="565"/>
      <c r="GQ74" s="565"/>
      <c r="GR74" s="565"/>
      <c r="GS74" s="565"/>
      <c r="GT74" s="565"/>
      <c r="GU74" s="565"/>
      <c r="GV74" s="565"/>
      <c r="GW74" s="565"/>
      <c r="GX74" s="565"/>
      <c r="GY74" s="565"/>
      <c r="GZ74" s="565"/>
      <c r="HA74" s="565"/>
      <c r="HB74" s="565"/>
      <c r="HC74" s="565"/>
      <c r="HD74" s="565"/>
      <c r="HE74" s="565"/>
      <c r="HF74" s="565"/>
      <c r="HG74" s="565"/>
      <c r="HH74" s="565"/>
      <c r="HI74" s="565"/>
      <c r="HJ74" s="565"/>
      <c r="HK74" s="565"/>
      <c r="HL74" s="565"/>
      <c r="HM74" s="565"/>
      <c r="HN74" s="565"/>
      <c r="HO74" s="565"/>
      <c r="HP74" s="565"/>
      <c r="HQ74" s="565"/>
      <c r="HR74" s="565"/>
      <c r="HS74" s="565"/>
      <c r="HT74" s="565"/>
      <c r="HU74" s="565"/>
      <c r="HV74" s="565"/>
      <c r="HW74" s="565"/>
      <c r="HX74" s="565"/>
      <c r="HY74" s="565"/>
      <c r="HZ74" s="565"/>
      <c r="IA74" s="565"/>
      <c r="IB74" s="565"/>
      <c r="IC74" s="565"/>
      <c r="ID74" s="565"/>
      <c r="IE74" s="565"/>
      <c r="IF74" s="555"/>
      <c r="IG74" s="555"/>
      <c r="IH74" s="555"/>
      <c r="II74" s="555"/>
      <c r="IJ74" s="555"/>
      <c r="IK74" s="555"/>
      <c r="IL74" s="555"/>
      <c r="IM74" s="555"/>
    </row>
    <row r="75" spans="1:247" s="418" customFormat="1" ht="14.45" customHeight="1" thickBot="1">
      <c r="A75" s="162">
        <v>147</v>
      </c>
      <c r="B75" s="503">
        <f>COUNTIFS($D$4:D75,D75,$F$4:F75,F75)</f>
        <v>3</v>
      </c>
      <c r="C75" s="960">
        <v>12841</v>
      </c>
      <c r="D75" s="923" t="s">
        <v>916</v>
      </c>
      <c r="E75" s="924" t="s">
        <v>502</v>
      </c>
      <c r="F75" s="924">
        <v>8801065790</v>
      </c>
      <c r="G75" s="925">
        <v>32</v>
      </c>
      <c r="H75" s="923" t="s">
        <v>1134</v>
      </c>
      <c r="I75" s="480" t="s">
        <v>1135</v>
      </c>
      <c r="J75" s="166" t="s">
        <v>427</v>
      </c>
      <c r="K75" s="164" t="s">
        <v>385</v>
      </c>
      <c r="L75" s="163">
        <v>4</v>
      </c>
      <c r="M75" s="164" t="s">
        <v>577</v>
      </c>
      <c r="N75" s="164" t="s">
        <v>649</v>
      </c>
      <c r="O75" s="163"/>
      <c r="P75" s="163" t="s">
        <v>1133</v>
      </c>
      <c r="Q75" s="188"/>
      <c r="R75" s="188"/>
      <c r="S75" s="164"/>
      <c r="T75" s="961"/>
      <c r="U75" s="961"/>
      <c r="V75" s="1031" t="s">
        <v>1132</v>
      </c>
      <c r="W75" s="1032"/>
      <c r="X75" s="1031"/>
      <c r="Y75" s="1031"/>
      <c r="Z75" s="798"/>
      <c r="AA75" s="163" t="s">
        <v>1044</v>
      </c>
      <c r="AB75" s="163"/>
      <c r="AC75" s="484">
        <v>5168</v>
      </c>
      <c r="AD75" s="484">
        <v>21000</v>
      </c>
      <c r="AG75" s="418" t="s">
        <v>444</v>
      </c>
      <c r="AH75" s="484">
        <v>1500</v>
      </c>
      <c r="AK75" s="484"/>
      <c r="AL75" s="162"/>
      <c r="AN75" s="162"/>
      <c r="AO75" s="357">
        <v>7.74</v>
      </c>
      <c r="AP75" s="176">
        <v>5.23</v>
      </c>
      <c r="AQ75" s="358">
        <v>86.3</v>
      </c>
      <c r="AR75" s="899">
        <f t="shared" si="49"/>
        <v>99.27</v>
      </c>
      <c r="AS75" s="900">
        <f t="shared" si="50"/>
        <v>1.4799235181644359</v>
      </c>
      <c r="AT75" s="440">
        <f t="shared" si="51"/>
        <v>127.71739961759081</v>
      </c>
      <c r="AU75" s="901">
        <f t="shared" si="52"/>
        <v>8.4562438544739438E-2</v>
      </c>
      <c r="AV75" s="178">
        <f>AW75*AO75/100</f>
        <v>6.9951999999999996</v>
      </c>
      <c r="AW75" s="178">
        <f>98-AY75-(CD75*100/AO75)</f>
        <v>90.377260981912144</v>
      </c>
      <c r="AX75" s="177">
        <v>0.34</v>
      </c>
      <c r="AY75" s="178">
        <f>AX75*100/AO75</f>
        <v>4.3927648578811365</v>
      </c>
      <c r="AZ75" s="162" t="s">
        <v>387</v>
      </c>
      <c r="BA75" s="359">
        <v>11.7</v>
      </c>
      <c r="BB75" s="184" t="s">
        <v>387</v>
      </c>
      <c r="BC75" s="427">
        <v>5.34</v>
      </c>
      <c r="BD75" s="427"/>
      <c r="BE75" s="178"/>
      <c r="BF75" s="178"/>
      <c r="BG75" s="178"/>
      <c r="BH75" s="178"/>
      <c r="BI75" s="181">
        <v>3.62</v>
      </c>
      <c r="BJ75" s="178">
        <v>58.6</v>
      </c>
      <c r="BK75" s="178">
        <f>100-BJ75</f>
        <v>41.4</v>
      </c>
      <c r="BL75" s="182">
        <f t="shared" si="47"/>
        <v>1.4154589371980677</v>
      </c>
      <c r="BM75" s="183">
        <v>0.3</v>
      </c>
      <c r="BN75" s="427">
        <f t="shared" si="54"/>
        <v>3.8759689922480618</v>
      </c>
      <c r="BO75" s="162" t="s">
        <v>387</v>
      </c>
      <c r="BP75" s="178">
        <v>54</v>
      </c>
      <c r="BQ75" s="178">
        <v>49.8</v>
      </c>
      <c r="BR75" s="485"/>
      <c r="BS75" s="427">
        <f t="shared" si="38"/>
        <v>30.73</v>
      </c>
      <c r="BT75" s="366">
        <v>68.3</v>
      </c>
      <c r="BU75" s="366">
        <v>8517</v>
      </c>
      <c r="BV75" s="427">
        <f t="shared" si="55"/>
        <v>31.700000000000003</v>
      </c>
      <c r="BW75" s="427">
        <f t="shared" si="48"/>
        <v>5.1321990000000008</v>
      </c>
      <c r="BX75" s="167">
        <v>3.73</v>
      </c>
      <c r="BY75" s="173">
        <f>BX75*AP75/100</f>
        <v>0.19507900000000003</v>
      </c>
      <c r="BZ75" s="366">
        <v>27</v>
      </c>
      <c r="CA75" s="173">
        <f t="shared" si="56"/>
        <v>1.4121000000000001</v>
      </c>
      <c r="CB75" s="366">
        <v>67.400000000000006</v>
      </c>
      <c r="CC75" s="173">
        <f t="shared" si="57"/>
        <v>3.5250200000000005</v>
      </c>
      <c r="CD75" s="173">
        <v>0.25</v>
      </c>
      <c r="CE75" s="486">
        <v>97.1</v>
      </c>
      <c r="CF75" s="486">
        <v>9361</v>
      </c>
      <c r="CG75" s="486">
        <v>97.9</v>
      </c>
      <c r="CH75" s="486">
        <v>6574</v>
      </c>
      <c r="CI75" s="486">
        <v>64.599999999999994</v>
      </c>
      <c r="CJ75" s="486">
        <v>74.3</v>
      </c>
      <c r="CK75" s="486">
        <v>4051</v>
      </c>
      <c r="CL75" s="178">
        <f t="shared" si="39"/>
        <v>0.13814814814814816</v>
      </c>
      <c r="CM75" s="162"/>
      <c r="CN75" s="162"/>
      <c r="CO75" s="187"/>
      <c r="CP75" s="188"/>
      <c r="CQ75" s="188"/>
      <c r="CR75" s="188"/>
      <c r="CS75" s="188"/>
      <c r="CT75" s="188"/>
      <c r="CU75" s="188"/>
      <c r="CV75" s="487"/>
      <c r="CW75" s="189"/>
      <c r="CX75" s="162"/>
      <c r="CY75" s="162"/>
      <c r="CZ75" s="365"/>
      <c r="DA75" s="190"/>
      <c r="DB75" s="488" t="s">
        <v>388</v>
      </c>
      <c r="DC75" s="489"/>
      <c r="DD75" s="490" t="s">
        <v>1119</v>
      </c>
      <c r="DE75" s="163"/>
      <c r="DF75" s="163"/>
      <c r="DG75" s="163"/>
      <c r="DH75" s="903"/>
      <c r="DI75" s="163" t="s">
        <v>390</v>
      </c>
      <c r="DJ75" s="904" t="s">
        <v>444</v>
      </c>
      <c r="DK75" s="905">
        <v>2</v>
      </c>
      <c r="DL75" s="906" t="s">
        <v>1181</v>
      </c>
      <c r="DM75" s="325" t="s">
        <v>479</v>
      </c>
      <c r="DN75" s="905"/>
      <c r="DO75" s="905"/>
      <c r="DP75" s="905"/>
      <c r="DQ75" s="905"/>
      <c r="DR75" s="430" t="s">
        <v>386</v>
      </c>
      <c r="DS75" s="163" t="s">
        <v>386</v>
      </c>
      <c r="DT75" s="958">
        <v>7239</v>
      </c>
      <c r="DU75" s="958">
        <v>85.3</v>
      </c>
      <c r="DV75" s="958">
        <v>14.7</v>
      </c>
      <c r="DW75" s="1048" t="s">
        <v>1126</v>
      </c>
      <c r="DX75" s="1048"/>
      <c r="DY75" s="1048"/>
      <c r="DZ75" s="163" t="s">
        <v>386</v>
      </c>
      <c r="EA75" s="163">
        <v>0</v>
      </c>
      <c r="EB75" s="167" t="s">
        <v>992</v>
      </c>
      <c r="EC75" s="907"/>
      <c r="ED75" s="907"/>
      <c r="EE75" s="907"/>
      <c r="EF75" s="909">
        <v>15</v>
      </c>
      <c r="EG75" s="907"/>
      <c r="EH75" s="909">
        <v>188</v>
      </c>
      <c r="EI75" s="909">
        <v>112</v>
      </c>
      <c r="EJ75" s="909">
        <f t="shared" si="53"/>
        <v>31.688546853779989</v>
      </c>
      <c r="EK75" s="909"/>
      <c r="EL75" s="907"/>
      <c r="EM75" s="909">
        <v>1</v>
      </c>
      <c r="EN75" s="909">
        <v>1</v>
      </c>
      <c r="EO75" s="906">
        <v>0</v>
      </c>
      <c r="EP75" s="907"/>
      <c r="EQ75" s="910">
        <v>12841</v>
      </c>
      <c r="ER75" s="492">
        <v>75</v>
      </c>
      <c r="ES75" s="492">
        <v>53484</v>
      </c>
      <c r="ET75" s="492">
        <v>4000</v>
      </c>
      <c r="EU75" s="492">
        <v>40560</v>
      </c>
      <c r="EV75" s="1033">
        <v>37778</v>
      </c>
      <c r="EW75" s="1034">
        <f>EV75/ET75*EU75/ER75</f>
        <v>5107.5855999999994</v>
      </c>
      <c r="EX75" s="1012">
        <f t="shared" si="58"/>
        <v>20430.342399999998</v>
      </c>
      <c r="EY75" s="1022"/>
      <c r="EZ75" s="350"/>
      <c r="FA75" s="350"/>
      <c r="FB75" s="350"/>
      <c r="FC75" s="1015"/>
      <c r="FD75" s="1035"/>
      <c r="FE75" s="1035"/>
      <c r="FF75" s="1019"/>
      <c r="FG75" s="913"/>
      <c r="FH75" s="913"/>
      <c r="FI75" s="914"/>
      <c r="FJ75" s="417"/>
      <c r="FK75" s="172"/>
      <c r="FL75" s="162"/>
      <c r="FM75" s="444">
        <f>AC75/1000</f>
        <v>5.1680000000000001</v>
      </c>
      <c r="FN75" s="172"/>
      <c r="FO75" s="440">
        <f>EV75*100/ES75</f>
        <v>70.634208361379109</v>
      </c>
      <c r="FP75" s="799">
        <f>EW75/1000</f>
        <v>5.1075855999999993</v>
      </c>
      <c r="FQ75" s="172"/>
      <c r="FR75" s="1682" t="s">
        <v>1669</v>
      </c>
      <c r="FS75" s="1682" t="s">
        <v>386</v>
      </c>
      <c r="FT75" s="1316" t="s">
        <v>1666</v>
      </c>
      <c r="FU75" s="1320">
        <v>0</v>
      </c>
      <c r="FV75" s="1320">
        <v>0</v>
      </c>
      <c r="FW75" s="1123">
        <v>0</v>
      </c>
      <c r="FX75" s="1316" t="s">
        <v>1517</v>
      </c>
      <c r="FY75" s="1141">
        <v>0</v>
      </c>
      <c r="FZ75" s="1141">
        <v>0</v>
      </c>
      <c r="GA75" s="1141">
        <v>0</v>
      </c>
      <c r="GB75" s="1141">
        <v>1</v>
      </c>
      <c r="GC75" s="1683" t="s">
        <v>1674</v>
      </c>
      <c r="GD75" s="1683" t="s">
        <v>1672</v>
      </c>
      <c r="GE75" s="1682" t="s">
        <v>1670</v>
      </c>
      <c r="GF75" s="172"/>
      <c r="GG75" s="938"/>
      <c r="GH75" s="163"/>
      <c r="GI75" s="163"/>
      <c r="GJ75" s="163"/>
      <c r="IF75" s="172"/>
      <c r="IG75" s="172"/>
      <c r="IH75" s="172"/>
      <c r="II75" s="172"/>
      <c r="IJ75" s="172"/>
      <c r="IK75" s="172"/>
      <c r="IL75" s="172"/>
      <c r="IM75" s="172"/>
    </row>
    <row r="76" spans="1:247" ht="14.45" customHeight="1">
      <c r="A76" s="503">
        <v>221</v>
      </c>
      <c r="B76" s="503">
        <f>COUNTIFS($D$4:D76,D76,$F$4:F76,F76)</f>
        <v>1</v>
      </c>
      <c r="C76" s="810">
        <v>11203</v>
      </c>
      <c r="D76" s="823" t="s">
        <v>1005</v>
      </c>
      <c r="E76" s="87" t="s">
        <v>426</v>
      </c>
      <c r="F76" s="87">
        <v>520613102</v>
      </c>
      <c r="G76" s="195">
        <f>LEFT(H76,4)-CONCATENATE(19,LEFT(F76,2))</f>
        <v>67</v>
      </c>
      <c r="H76" s="367" t="s">
        <v>1002</v>
      </c>
      <c r="I76" s="464" t="s">
        <v>1006</v>
      </c>
      <c r="J76" s="369" t="s">
        <v>427</v>
      </c>
      <c r="K76" s="87" t="s">
        <v>385</v>
      </c>
      <c r="L76" s="195">
        <v>5</v>
      </c>
      <c r="M76" s="87">
        <v>2</v>
      </c>
      <c r="N76" s="87" t="s">
        <v>386</v>
      </c>
      <c r="O76" s="195"/>
      <c r="P76" s="195" t="s">
        <v>976</v>
      </c>
      <c r="Q76" s="510"/>
      <c r="R76" s="510"/>
      <c r="S76" s="466"/>
      <c r="T76" s="1043" t="s">
        <v>1000</v>
      </c>
      <c r="U76" s="1043"/>
      <c r="V76" s="467" t="s">
        <v>999</v>
      </c>
      <c r="W76" s="467"/>
      <c r="X76" s="466"/>
      <c r="Y76" s="468"/>
      <c r="Z76" s="531"/>
      <c r="AA76" s="195" t="s">
        <v>1003</v>
      </c>
      <c r="AB76" s="195"/>
      <c r="AC76" s="568">
        <v>404</v>
      </c>
      <c r="AD76" s="568">
        <v>2000</v>
      </c>
      <c r="AE76" s="565"/>
      <c r="AF76" s="565"/>
      <c r="AG76" s="565" t="s">
        <v>444</v>
      </c>
      <c r="AH76" s="568">
        <v>150</v>
      </c>
      <c r="AI76" s="565"/>
      <c r="AJ76" s="503"/>
      <c r="AK76" s="568"/>
      <c r="AL76" s="503"/>
      <c r="AM76" s="503"/>
      <c r="AN76" s="503"/>
      <c r="AO76" s="574">
        <v>79.900000000000006</v>
      </c>
      <c r="AP76" s="575">
        <v>12.6</v>
      </c>
      <c r="AQ76" s="577">
        <v>6.24</v>
      </c>
      <c r="AR76" s="1100">
        <f t="shared" si="49"/>
        <v>98.74</v>
      </c>
      <c r="AS76" s="1101">
        <f t="shared" si="50"/>
        <v>6.3412698412698418</v>
      </c>
      <c r="AT76" s="750">
        <f t="shared" si="51"/>
        <v>39.569523809523815</v>
      </c>
      <c r="AU76" s="1102">
        <f t="shared" si="52"/>
        <v>4.2409766454352447</v>
      </c>
      <c r="AV76" s="579">
        <v>73.77167</v>
      </c>
      <c r="AW76" s="579">
        <f t="shared" ref="AW76:AW101" si="59">95-AY76</f>
        <v>92.33</v>
      </c>
      <c r="AX76" s="580">
        <v>2.1333299999999999</v>
      </c>
      <c r="AY76" s="579">
        <v>2.67</v>
      </c>
      <c r="AZ76" s="503" t="s">
        <v>387</v>
      </c>
      <c r="BA76" s="585">
        <v>59.5</v>
      </c>
      <c r="BB76" s="112" t="s">
        <v>387</v>
      </c>
      <c r="BC76" s="549" t="s">
        <v>387</v>
      </c>
      <c r="BD76" s="549"/>
      <c r="BE76" s="503"/>
      <c r="BF76" s="503"/>
      <c r="BG76" s="503"/>
      <c r="BH76" s="503"/>
      <c r="BI76" s="109">
        <v>2.87</v>
      </c>
      <c r="BJ76" s="503">
        <v>55.1</v>
      </c>
      <c r="BK76" s="503">
        <v>44.9</v>
      </c>
      <c r="BL76" s="599">
        <f t="shared" si="47"/>
        <v>1.2271714922048997</v>
      </c>
      <c r="BM76" s="600">
        <v>0.85</v>
      </c>
      <c r="BN76" s="614">
        <f t="shared" si="54"/>
        <v>1.0638297872340425</v>
      </c>
      <c r="BO76" s="503" t="s">
        <v>387</v>
      </c>
      <c r="BP76" s="503">
        <v>79.400000000000006</v>
      </c>
      <c r="BQ76" s="503">
        <v>61.9</v>
      </c>
      <c r="BR76" s="607"/>
      <c r="BS76" s="614">
        <f t="shared" si="38"/>
        <v>47.4</v>
      </c>
      <c r="BT76" s="549">
        <v>75.2</v>
      </c>
      <c r="BU76" s="549">
        <v>6689</v>
      </c>
      <c r="BV76" s="614">
        <f t="shared" si="55"/>
        <v>24.799999999999997</v>
      </c>
      <c r="BW76" s="614">
        <f t="shared" si="48"/>
        <v>12.373199999999999</v>
      </c>
      <c r="BX76" s="549">
        <v>20.399999999999999</v>
      </c>
      <c r="BY76" s="566">
        <f>BX76*AP76/100</f>
        <v>2.5703999999999998</v>
      </c>
      <c r="BZ76" s="549">
        <v>27</v>
      </c>
      <c r="CA76" s="566">
        <f t="shared" si="56"/>
        <v>3.4019999999999997</v>
      </c>
      <c r="CB76" s="549">
        <v>50.8</v>
      </c>
      <c r="CC76" s="566">
        <f t="shared" si="57"/>
        <v>6.4007999999999994</v>
      </c>
      <c r="CD76" s="614">
        <v>2.29</v>
      </c>
      <c r="CE76" s="601"/>
      <c r="CF76" s="601"/>
      <c r="CG76" s="601"/>
      <c r="CH76" s="601"/>
      <c r="CI76" s="601"/>
      <c r="CJ76" s="601">
        <v>63.8</v>
      </c>
      <c r="CK76" s="601">
        <v>5224</v>
      </c>
      <c r="CL76" s="579">
        <f t="shared" si="39"/>
        <v>0.75555555555555554</v>
      </c>
      <c r="CM76" s="503"/>
      <c r="CN76" s="503"/>
      <c r="CP76" s="510"/>
      <c r="CQ76" s="510"/>
      <c r="CR76" s="510"/>
      <c r="CS76" s="510"/>
      <c r="CT76" s="510"/>
      <c r="CU76" s="510"/>
      <c r="CV76" s="620"/>
      <c r="CX76" s="503"/>
      <c r="CY76" s="503"/>
      <c r="CZ76" s="623">
        <v>3</v>
      </c>
      <c r="DA76" s="625" t="s">
        <v>401</v>
      </c>
      <c r="DB76" s="783" t="s">
        <v>401</v>
      </c>
      <c r="DC76" s="531"/>
      <c r="DD76" s="794" t="s">
        <v>851</v>
      </c>
      <c r="DE76" s="195"/>
      <c r="DF76" s="195"/>
      <c r="DG76" s="195"/>
      <c r="DH76" s="721"/>
      <c r="DI76" s="195" t="s">
        <v>390</v>
      </c>
      <c r="DJ76" s="1044" t="s">
        <v>444</v>
      </c>
      <c r="DK76" s="875">
        <v>2</v>
      </c>
      <c r="DL76" s="874" t="s">
        <v>1185</v>
      </c>
      <c r="DM76" s="875" t="s">
        <v>399</v>
      </c>
      <c r="DN76" s="875"/>
      <c r="DO76" s="875"/>
      <c r="DP76" s="875"/>
      <c r="DQ76" s="875"/>
      <c r="DR76" s="448" t="s">
        <v>386</v>
      </c>
      <c r="DS76" s="195" t="s">
        <v>386</v>
      </c>
      <c r="DT76" s="195">
        <v>755</v>
      </c>
      <c r="DU76" s="195">
        <v>22.3</v>
      </c>
      <c r="DV76" s="195">
        <v>77.7</v>
      </c>
      <c r="DW76" s="195" t="s">
        <v>386</v>
      </c>
      <c r="DX76" s="195" t="s">
        <v>386</v>
      </c>
      <c r="DY76" s="195" t="s">
        <v>386</v>
      </c>
      <c r="DZ76" s="195" t="s">
        <v>386</v>
      </c>
      <c r="EA76" s="195">
        <v>0</v>
      </c>
      <c r="EB76" s="503" t="s">
        <v>992</v>
      </c>
      <c r="EC76" s="969"/>
      <c r="ED76" s="969"/>
      <c r="EE76" s="969"/>
      <c r="EF76" s="875">
        <v>10</v>
      </c>
      <c r="EG76" s="875">
        <v>2</v>
      </c>
      <c r="EH76" s="874" t="s">
        <v>386</v>
      </c>
      <c r="EI76" s="874" t="s">
        <v>386</v>
      </c>
      <c r="EJ76" s="874" t="s">
        <v>386</v>
      </c>
      <c r="EK76" s="875">
        <v>1</v>
      </c>
      <c r="EL76" s="875"/>
      <c r="EM76" s="875">
        <v>2</v>
      </c>
      <c r="EN76" s="875">
        <v>3</v>
      </c>
      <c r="EO76" s="874">
        <v>0</v>
      </c>
      <c r="EP76" s="969"/>
      <c r="EQ76" s="1045">
        <v>11203</v>
      </c>
      <c r="ER76" s="469">
        <v>75</v>
      </c>
      <c r="ES76" s="469">
        <v>8953</v>
      </c>
      <c r="ET76" s="469">
        <v>4000</v>
      </c>
      <c r="EU76" s="469">
        <v>38220</v>
      </c>
      <c r="EV76" s="1046">
        <v>3105</v>
      </c>
      <c r="EW76" s="1047">
        <f>EV76/ET76*EU76/ER76</f>
        <v>395.577</v>
      </c>
      <c r="EX76" s="742">
        <f t="shared" si="58"/>
        <v>1977.885</v>
      </c>
      <c r="EY76" s="970"/>
      <c r="EZ76" s="370"/>
      <c r="FA76" s="370"/>
      <c r="FB76" s="370"/>
      <c r="FC76" s="847"/>
      <c r="FD76" s="814"/>
      <c r="FE76" s="814"/>
      <c r="FF76" s="987"/>
      <c r="FG76" s="755"/>
      <c r="FH76" s="672"/>
      <c r="FI76" s="197"/>
      <c r="FJ76" s="554"/>
      <c r="FK76" s="555"/>
      <c r="FL76" s="503"/>
      <c r="FM76" s="693">
        <f>AC76/1000</f>
        <v>0.40400000000000003</v>
      </c>
      <c r="FN76" s="555"/>
      <c r="FO76" s="750">
        <f>EV76*100/ES76</f>
        <v>34.681112476264936</v>
      </c>
      <c r="FP76" s="803">
        <f>EW76/1000</f>
        <v>0.39557700000000001</v>
      </c>
      <c r="FQ76" s="696"/>
      <c r="FR76" s="1679" t="s">
        <v>1182</v>
      </c>
      <c r="FS76" s="1679" t="s">
        <v>386</v>
      </c>
      <c r="FT76" s="1679" t="s">
        <v>1644</v>
      </c>
      <c r="FU76" s="1116">
        <v>0</v>
      </c>
      <c r="FV76" s="874">
        <v>2</v>
      </c>
      <c r="FW76" s="1116">
        <v>0</v>
      </c>
      <c r="FX76" s="1129" t="s">
        <v>1645</v>
      </c>
      <c r="FY76" s="1117">
        <v>0</v>
      </c>
      <c r="FZ76" s="1117">
        <v>0</v>
      </c>
      <c r="GA76" s="1117">
        <v>0</v>
      </c>
      <c r="GB76" s="1117">
        <v>1</v>
      </c>
      <c r="GC76" s="1129" t="s">
        <v>1518</v>
      </c>
      <c r="GD76" s="1117" t="s">
        <v>1490</v>
      </c>
      <c r="GE76" s="1117" t="s">
        <v>1455</v>
      </c>
      <c r="GF76" s="760">
        <v>11203</v>
      </c>
      <c r="GG76" s="761" t="s">
        <v>954</v>
      </c>
      <c r="GH76" s="878">
        <v>0.58568001000000003</v>
      </c>
      <c r="GI76" s="878">
        <v>4.3226835273735205</v>
      </c>
      <c r="GJ76" s="880">
        <v>0.27674999999999861</v>
      </c>
      <c r="GK76" s="549" t="s">
        <v>387</v>
      </c>
      <c r="GL76" s="549" t="s">
        <v>387</v>
      </c>
      <c r="GM76" s="549" t="s">
        <v>387</v>
      </c>
      <c r="GN76" s="614">
        <v>10.5</v>
      </c>
      <c r="GO76" s="614">
        <v>27.6</v>
      </c>
      <c r="GP76" s="549">
        <v>88094</v>
      </c>
      <c r="GQ76" s="762">
        <v>1977.885</v>
      </c>
      <c r="GR76" s="763">
        <f>GN76*GQ76/100</f>
        <v>207.67792499999999</v>
      </c>
      <c r="GS76" s="549">
        <v>9.5399999999999991</v>
      </c>
      <c r="GT76" s="549">
        <v>68206</v>
      </c>
      <c r="GU76" s="764">
        <f>GO76-GS76</f>
        <v>18.060000000000002</v>
      </c>
      <c r="GV76" s="549">
        <f>GP76-GT76</f>
        <v>19888</v>
      </c>
      <c r="GW76" s="763">
        <f>GR76*GO76/100</f>
        <v>57.319107299999999</v>
      </c>
      <c r="GX76" s="763">
        <f>GS76*GR76/100</f>
        <v>19.812474044999998</v>
      </c>
      <c r="GY76" s="763">
        <f>GW76-GX76</f>
        <v>37.506633254999997</v>
      </c>
      <c r="GZ76" s="704">
        <v>22</v>
      </c>
      <c r="HA76" s="763">
        <f>GW76/GZ76</f>
        <v>2.6054139681818183</v>
      </c>
      <c r="HB76" s="763">
        <f>GX76/GZ76</f>
        <v>0.90056700204545448</v>
      </c>
      <c r="HC76" s="763">
        <f>GR76/GZ76</f>
        <v>9.4399056818181819</v>
      </c>
      <c r="HD76" s="614"/>
      <c r="HE76" s="614"/>
      <c r="HF76" s="549"/>
      <c r="HG76" s="549"/>
      <c r="HH76" s="549"/>
      <c r="HI76" s="549"/>
      <c r="HJ76" s="549"/>
      <c r="HK76" s="549"/>
      <c r="HL76" s="549"/>
      <c r="HM76" s="549"/>
      <c r="HN76" s="549"/>
      <c r="HO76" s="549"/>
      <c r="HP76" s="549"/>
      <c r="HQ76" s="614"/>
      <c r="HR76" s="549"/>
      <c r="HS76" s="549"/>
      <c r="HT76" s="549"/>
      <c r="HU76" s="549"/>
      <c r="HV76" s="549"/>
      <c r="HW76" s="549"/>
      <c r="HX76" s="549"/>
      <c r="HY76" s="549"/>
      <c r="HZ76" s="549"/>
      <c r="IA76" s="549"/>
      <c r="IB76" s="549"/>
      <c r="IC76" s="549"/>
      <c r="ID76" s="549"/>
      <c r="IE76" s="549"/>
      <c r="IF76" s="503">
        <f t="shared" ref="IF76:IF109" si="60">EK76+EM76+EN76</f>
        <v>6</v>
      </c>
      <c r="IG76" s="555"/>
      <c r="IH76" s="555"/>
      <c r="II76" s="555"/>
      <c r="IJ76" s="555"/>
      <c r="IK76" s="555"/>
      <c r="IL76" s="555"/>
      <c r="IM76" s="555"/>
    </row>
    <row r="77" spans="1:247" ht="14.45" customHeight="1">
      <c r="A77" s="503">
        <v>286</v>
      </c>
      <c r="B77" s="503">
        <f>COUNTIFS($D$4:D77,D77,$F$4:F77,F77)</f>
        <v>1</v>
      </c>
      <c r="C77" s="805">
        <v>9662</v>
      </c>
      <c r="D77" s="812" t="s">
        <v>813</v>
      </c>
      <c r="E77" s="91" t="s">
        <v>757</v>
      </c>
      <c r="F77" s="91">
        <v>6512060951</v>
      </c>
      <c r="G77" s="88">
        <v>53</v>
      </c>
      <c r="H77" s="161" t="s">
        <v>811</v>
      </c>
      <c r="I77" s="199" t="s">
        <v>399</v>
      </c>
      <c r="J77" s="200" t="s">
        <v>427</v>
      </c>
      <c r="K77" s="126" t="s">
        <v>385</v>
      </c>
      <c r="L77" s="88">
        <v>25</v>
      </c>
      <c r="M77" s="88">
        <v>7</v>
      </c>
      <c r="N77" s="91" t="s">
        <v>386</v>
      </c>
      <c r="O77" s="88"/>
      <c r="P77" s="91" t="s">
        <v>804</v>
      </c>
      <c r="Q77" s="503"/>
      <c r="R77" s="503"/>
      <c r="S77" s="288" t="s">
        <v>682</v>
      </c>
      <c r="T77" s="297" t="s">
        <v>656</v>
      </c>
      <c r="U77" s="288" t="s">
        <v>548</v>
      </c>
      <c r="V77" s="382" t="s">
        <v>673</v>
      </c>
      <c r="W77" s="288" t="s">
        <v>620</v>
      </c>
      <c r="X77" s="288" t="s">
        <v>548</v>
      </c>
      <c r="Y77" s="288" t="s">
        <v>548</v>
      </c>
      <c r="Z77" s="531"/>
      <c r="AA77" s="88"/>
      <c r="AB77" s="88"/>
      <c r="AC77" s="552">
        <v>327305</v>
      </c>
      <c r="AD77" s="552">
        <v>81826</v>
      </c>
      <c r="AE77" s="557">
        <v>3</v>
      </c>
      <c r="AF77" s="503">
        <v>81700</v>
      </c>
      <c r="AG77" s="557" t="s">
        <v>433</v>
      </c>
      <c r="AH77" s="503"/>
      <c r="AI77" s="503"/>
      <c r="AJ77" s="503"/>
      <c r="AK77" s="503"/>
      <c r="AL77" s="555"/>
      <c r="AM77" s="555"/>
      <c r="AN77" s="555"/>
      <c r="AO77" s="574">
        <v>0.7</v>
      </c>
      <c r="AP77" s="575">
        <v>1.4</v>
      </c>
      <c r="AQ77" s="577">
        <v>97.2</v>
      </c>
      <c r="AR77" s="1100">
        <f t="shared" si="49"/>
        <v>99.3</v>
      </c>
      <c r="AS77" s="1101">
        <f t="shared" si="50"/>
        <v>0.5</v>
      </c>
      <c r="AT77" s="750">
        <f t="shared" si="51"/>
        <v>48.6</v>
      </c>
      <c r="AU77" s="1102">
        <f t="shared" si="52"/>
        <v>7.0993914807302222E-3</v>
      </c>
      <c r="AV77" s="580">
        <v>0.62719999999999987</v>
      </c>
      <c r="AW77" s="579">
        <f t="shared" si="59"/>
        <v>89.6</v>
      </c>
      <c r="AX77" s="580">
        <v>3.78E-2</v>
      </c>
      <c r="AY77" s="578">
        <v>5.4</v>
      </c>
      <c r="AZ77" s="1131" t="s">
        <v>387</v>
      </c>
      <c r="BA77" s="566">
        <v>2.7</v>
      </c>
      <c r="BB77" s="340">
        <v>0.01</v>
      </c>
      <c r="BC77" s="590"/>
      <c r="BD77" s="590"/>
      <c r="BE77" s="590"/>
      <c r="BF77" s="590"/>
      <c r="BG77" s="590"/>
      <c r="BH77" s="590"/>
      <c r="BI77" s="340"/>
      <c r="BJ77" s="566">
        <v>67.5</v>
      </c>
      <c r="BK77" s="566">
        <v>33</v>
      </c>
      <c r="BL77" s="599">
        <v>2.0454545454545454</v>
      </c>
      <c r="BM77" s="600">
        <v>8.0000000000000002E-3</v>
      </c>
      <c r="BN77" s="614">
        <f t="shared" si="54"/>
        <v>1.142857142857143</v>
      </c>
      <c r="BO77" s="605" t="s">
        <v>387</v>
      </c>
      <c r="BP77" s="566">
        <v>4.2</v>
      </c>
      <c r="BQ77" s="566">
        <v>6.8</v>
      </c>
      <c r="BR77" s="549"/>
      <c r="BS77" s="614">
        <f t="shared" si="38"/>
        <v>61.4</v>
      </c>
      <c r="BT77" s="549">
        <v>87.7</v>
      </c>
      <c r="BU77" s="610">
        <v>41395</v>
      </c>
      <c r="BV77" s="614">
        <f t="shared" si="55"/>
        <v>12.299999999999997</v>
      </c>
      <c r="BW77" s="614">
        <f t="shared" si="48"/>
        <v>1.2</v>
      </c>
      <c r="BX77" s="549">
        <v>35.5</v>
      </c>
      <c r="BY77" s="549">
        <v>0.5</v>
      </c>
      <c r="BZ77" s="549">
        <v>25.9</v>
      </c>
      <c r="CA77" s="549">
        <v>0.4</v>
      </c>
      <c r="CB77" s="549">
        <v>21.4</v>
      </c>
      <c r="CC77" s="549">
        <v>0.3</v>
      </c>
      <c r="CD77" s="503">
        <v>0.02</v>
      </c>
      <c r="CE77" s="503"/>
      <c r="CF77" s="503"/>
      <c r="CG77" s="503"/>
      <c r="CH77" s="503"/>
      <c r="CI77" s="503"/>
      <c r="CJ77" s="503"/>
      <c r="CK77" s="503"/>
      <c r="CL77" s="579">
        <f t="shared" si="39"/>
        <v>1.3706563706563708</v>
      </c>
      <c r="CM77" s="503"/>
      <c r="CN77" s="510"/>
      <c r="CP77" s="510"/>
      <c r="CQ77" s="510"/>
      <c r="CR77" s="510"/>
      <c r="CS77" s="510"/>
      <c r="CT77" s="510"/>
      <c r="CU77" s="510"/>
      <c r="CV77" s="503"/>
      <c r="CX77" s="623"/>
      <c r="CY77" s="623"/>
      <c r="CZ77" s="623">
        <v>5</v>
      </c>
      <c r="DA77" s="625" t="s">
        <v>388</v>
      </c>
      <c r="DB77" s="783" t="s">
        <v>388</v>
      </c>
      <c r="DC77" s="503"/>
      <c r="DD77" s="531"/>
      <c r="DE77" s="88"/>
      <c r="DF77" s="88"/>
      <c r="DG77" s="88"/>
      <c r="DH77" s="157"/>
      <c r="DI77" s="88" t="s">
        <v>390</v>
      </c>
      <c r="DJ77" s="848" t="s">
        <v>433</v>
      </c>
      <c r="DK77" s="117">
        <v>2</v>
      </c>
      <c r="DL77" s="325" t="s">
        <v>1185</v>
      </c>
      <c r="DM77" s="117" t="s">
        <v>399</v>
      </c>
      <c r="DN77" s="117"/>
      <c r="DO77" s="117"/>
      <c r="DP77" s="117"/>
      <c r="DQ77" s="117"/>
      <c r="DR77" s="149" t="s">
        <v>386</v>
      </c>
      <c r="DS77" s="88" t="s">
        <v>386</v>
      </c>
      <c r="DT77" s="88">
        <v>35718</v>
      </c>
      <c r="DU77" s="88">
        <v>93</v>
      </c>
      <c r="DV77" s="88">
        <v>7</v>
      </c>
      <c r="DW77" s="88" t="s">
        <v>386</v>
      </c>
      <c r="DX77" s="88" t="s">
        <v>386</v>
      </c>
      <c r="DY77" s="88" t="s">
        <v>386</v>
      </c>
      <c r="DZ77" s="88" t="s">
        <v>386</v>
      </c>
      <c r="EA77" s="88">
        <v>0</v>
      </c>
      <c r="EB77" s="503"/>
      <c r="EC77" s="117"/>
      <c r="ED77" s="117">
        <v>25</v>
      </c>
      <c r="EE77" s="117">
        <v>7</v>
      </c>
      <c r="EF77" s="325">
        <v>60</v>
      </c>
      <c r="EG77" s="117">
        <v>3</v>
      </c>
      <c r="EH77" s="325" t="s">
        <v>386</v>
      </c>
      <c r="EI77" s="325" t="s">
        <v>386</v>
      </c>
      <c r="EJ77" s="325" t="s">
        <v>386</v>
      </c>
      <c r="EK77" s="117">
        <v>2</v>
      </c>
      <c r="EL77" s="117"/>
      <c r="EM77" s="117">
        <v>2</v>
      </c>
      <c r="EN77" s="117">
        <v>1</v>
      </c>
      <c r="EO77" s="324">
        <v>0</v>
      </c>
      <c r="EP77" s="117"/>
      <c r="EQ77" s="409">
        <v>9662</v>
      </c>
      <c r="ER77" s="399">
        <v>64</v>
      </c>
      <c r="ES77" s="329">
        <v>751797</v>
      </c>
      <c r="ET77" s="329">
        <v>2</v>
      </c>
      <c r="EU77" s="304">
        <f>ES77/ER77*ET77</f>
        <v>23493.65625</v>
      </c>
      <c r="EV77" s="378">
        <v>642952</v>
      </c>
      <c r="EW77" s="650">
        <f>EV77/ER77*ET77</f>
        <v>20092.25</v>
      </c>
      <c r="EX77" s="657">
        <f t="shared" si="58"/>
        <v>502306.25</v>
      </c>
      <c r="EY77" s="660">
        <v>33</v>
      </c>
      <c r="EZ77" s="662">
        <v>586209</v>
      </c>
      <c r="FA77" s="662">
        <v>10000</v>
      </c>
      <c r="FB77" s="240"/>
      <c r="FC77" s="664">
        <f>EZ77/EY77</f>
        <v>17763.909090909092</v>
      </c>
      <c r="FD77" s="666">
        <f>FA77*FC77/1000</f>
        <v>177639.09090909091</v>
      </c>
      <c r="FE77" s="668">
        <f>EX77/FD77</f>
        <v>2.8276785668592601</v>
      </c>
      <c r="FF77" s="242"/>
      <c r="FG77" s="243"/>
      <c r="FH77" s="680"/>
      <c r="FI77" s="558"/>
      <c r="FJ77" s="555"/>
      <c r="FK77" s="503"/>
      <c r="FL77" s="692">
        <f>EV77*100/ES77</f>
        <v>85.522022567262169</v>
      </c>
      <c r="FM77" s="693">
        <f>EW77/1000</f>
        <v>20.09225</v>
      </c>
      <c r="FN77" s="555"/>
      <c r="FO77" s="692">
        <v>85.522022567262169</v>
      </c>
      <c r="FP77" s="693">
        <v>20.09225</v>
      </c>
      <c r="FQ77" s="696">
        <f>DT77/EW77</f>
        <v>1.7777003571028631</v>
      </c>
      <c r="FR77" s="1680" t="s">
        <v>386</v>
      </c>
      <c r="FS77" s="1680" t="s">
        <v>1182</v>
      </c>
      <c r="FT77" s="1680" t="s">
        <v>1179</v>
      </c>
      <c r="FU77" s="1119">
        <v>1</v>
      </c>
      <c r="FV77" s="325">
        <v>4</v>
      </c>
      <c r="FW77" s="1119">
        <v>0</v>
      </c>
      <c r="FX77" s="1687" t="s">
        <v>1475</v>
      </c>
      <c r="FY77" s="1121">
        <v>0</v>
      </c>
      <c r="FZ77" s="1121">
        <v>0</v>
      </c>
      <c r="GA77" s="1121">
        <v>0</v>
      </c>
      <c r="GB77" s="1121">
        <v>1</v>
      </c>
      <c r="GC77" s="1687" t="s">
        <v>1646</v>
      </c>
      <c r="GD77" s="1725" t="s">
        <v>1647</v>
      </c>
      <c r="GE77" s="1725" t="s">
        <v>1507</v>
      </c>
      <c r="GF77" s="760">
        <v>9662</v>
      </c>
      <c r="GG77" s="761" t="s">
        <v>751</v>
      </c>
      <c r="GH77" s="117" t="s">
        <v>666</v>
      </c>
      <c r="GI77" s="379">
        <v>4.6239726416073355</v>
      </c>
      <c r="GJ77" s="119">
        <v>2.0926799999999997</v>
      </c>
      <c r="GK77" s="549">
        <v>1.8</v>
      </c>
      <c r="GL77" s="549">
        <v>0.36</v>
      </c>
      <c r="GM77" s="549">
        <v>796000</v>
      </c>
      <c r="GN77" s="614">
        <v>97</v>
      </c>
      <c r="GO77" s="614">
        <v>10.3</v>
      </c>
      <c r="GP77" s="549">
        <v>264452</v>
      </c>
      <c r="GQ77" s="762">
        <v>502306.25</v>
      </c>
      <c r="GR77" s="763">
        <f>GN77*GQ77/100</f>
        <v>487237.0625</v>
      </c>
      <c r="GS77" s="549">
        <v>1.3</v>
      </c>
      <c r="GT77" s="549">
        <v>200581</v>
      </c>
      <c r="GU77" s="764">
        <f>GO77-GS77</f>
        <v>9</v>
      </c>
      <c r="GV77" s="549">
        <f>GP77-GT77</f>
        <v>63871</v>
      </c>
      <c r="GW77" s="763">
        <f>GR77*GO77/100</f>
        <v>50185.4174375</v>
      </c>
      <c r="GX77" s="763">
        <f>GS77*GR77/100</f>
        <v>6334.0818125000005</v>
      </c>
      <c r="GY77" s="763">
        <f>GW77-GX77</f>
        <v>43851.335625</v>
      </c>
      <c r="GZ77" s="704">
        <v>22</v>
      </c>
      <c r="HA77" s="763">
        <f>GW77/GZ77</f>
        <v>2281.1553380681817</v>
      </c>
      <c r="HB77" s="763">
        <f>GX77/GZ77</f>
        <v>287.91280965909095</v>
      </c>
      <c r="HC77" s="763">
        <f>GR77/GZ77</f>
        <v>22147.139204545456</v>
      </c>
      <c r="HD77" s="614"/>
      <c r="HE77" s="614"/>
      <c r="HF77" s="549"/>
      <c r="HG77" s="549"/>
      <c r="HH77" s="549"/>
      <c r="HI77" s="549"/>
      <c r="HJ77" s="549"/>
      <c r="HK77" s="549"/>
      <c r="HL77" s="549"/>
      <c r="HM77" s="549"/>
      <c r="HN77" s="549"/>
      <c r="HO77" s="549"/>
      <c r="HP77" s="549"/>
      <c r="HQ77" s="614"/>
      <c r="HR77" s="549"/>
      <c r="HS77" s="549"/>
      <c r="HT77" s="549"/>
      <c r="HU77" s="549"/>
      <c r="HV77" s="549"/>
      <c r="HW77" s="549"/>
      <c r="HX77" s="549"/>
      <c r="HY77" s="549"/>
      <c r="HZ77" s="549"/>
      <c r="IA77" s="549"/>
      <c r="IB77" s="549"/>
      <c r="IC77" s="549"/>
      <c r="ID77" s="549"/>
      <c r="IE77" s="549"/>
      <c r="IF77" s="503">
        <f t="shared" si="60"/>
        <v>5</v>
      </c>
      <c r="IG77" s="555"/>
      <c r="IH77" s="555"/>
      <c r="II77" s="555"/>
      <c r="IJ77" s="555"/>
      <c r="IK77" s="555"/>
      <c r="IL77" s="555"/>
      <c r="IM77" s="555"/>
    </row>
    <row r="78" spans="1:247" ht="14.45" customHeight="1">
      <c r="A78" s="503">
        <v>105</v>
      </c>
      <c r="B78" s="503">
        <f>COUNTIFS($D$4:D78,D78,$F$4:F78,F78)</f>
        <v>1</v>
      </c>
      <c r="C78" s="807">
        <v>8619</v>
      </c>
      <c r="D78" s="812" t="s">
        <v>710</v>
      </c>
      <c r="E78" s="91" t="s">
        <v>422</v>
      </c>
      <c r="F78" s="91">
        <v>330108476</v>
      </c>
      <c r="G78" s="88">
        <f>LEFT(H78,4)-CONCATENATE(IF(LEFT(F78, 2)&lt;MID(H78, 3, 4), 20, 19),LEFT(F78,2))</f>
        <v>85</v>
      </c>
      <c r="H78" s="161" t="s">
        <v>711</v>
      </c>
      <c r="I78" s="318" t="s">
        <v>712</v>
      </c>
      <c r="J78" s="200" t="s">
        <v>427</v>
      </c>
      <c r="K78" s="122" t="s">
        <v>385</v>
      </c>
      <c r="L78" s="88">
        <v>18</v>
      </c>
      <c r="M78" s="91" t="s">
        <v>609</v>
      </c>
      <c r="N78" s="91" t="s">
        <v>386</v>
      </c>
      <c r="O78" s="88"/>
      <c r="P78" s="91" t="s">
        <v>704</v>
      </c>
      <c r="Q78" s="503"/>
      <c r="R78" s="503"/>
      <c r="S78" s="380" t="s">
        <v>682</v>
      </c>
      <c r="T78" s="297" t="s">
        <v>656</v>
      </c>
      <c r="U78" s="312" t="s">
        <v>548</v>
      </c>
      <c r="V78" s="382" t="s">
        <v>673</v>
      </c>
      <c r="W78" s="288" t="s">
        <v>620</v>
      </c>
      <c r="X78" s="297"/>
      <c r="Y78" s="297"/>
      <c r="Z78" s="534"/>
      <c r="AA78" s="297"/>
      <c r="AB78" s="88"/>
      <c r="AC78" s="503"/>
      <c r="AD78" s="503"/>
      <c r="AE78" s="503"/>
      <c r="AF78" s="503"/>
      <c r="AG78" s="557" t="s">
        <v>433</v>
      </c>
      <c r="AH78" s="555"/>
      <c r="AI78" s="503"/>
      <c r="AJ78" s="503"/>
      <c r="AK78" s="568"/>
      <c r="AL78" s="503"/>
      <c r="AM78" s="503"/>
      <c r="AN78" s="503"/>
      <c r="AO78" s="574">
        <v>25.7</v>
      </c>
      <c r="AP78" s="575">
        <v>65.7</v>
      </c>
      <c r="AQ78" s="577">
        <v>7.16</v>
      </c>
      <c r="AR78" s="1100">
        <f t="shared" si="49"/>
        <v>98.56</v>
      </c>
      <c r="AS78" s="1101">
        <f t="shared" si="50"/>
        <v>0.39117199391171992</v>
      </c>
      <c r="AT78" s="750">
        <f t="shared" si="51"/>
        <v>2.8007914764079147</v>
      </c>
      <c r="AU78" s="1102">
        <f t="shared" si="52"/>
        <v>0.35273126544057093</v>
      </c>
      <c r="AV78" s="579">
        <v>23.500079999999997</v>
      </c>
      <c r="AW78" s="579">
        <f t="shared" si="59"/>
        <v>91.44</v>
      </c>
      <c r="AX78" s="580">
        <v>0.91492000000000007</v>
      </c>
      <c r="AY78" s="579">
        <v>3.56</v>
      </c>
      <c r="AZ78" s="505" t="s">
        <v>387</v>
      </c>
      <c r="BA78" s="583">
        <v>9.8000000000000007</v>
      </c>
      <c r="BB78" s="340">
        <v>6.6000000000000003E-2</v>
      </c>
      <c r="BC78" s="595"/>
      <c r="BD78" s="595"/>
      <c r="BE78" s="503"/>
      <c r="BF78" s="503"/>
      <c r="BG78" s="503"/>
      <c r="BH78" s="503"/>
      <c r="BJ78" s="503">
        <v>35.1</v>
      </c>
      <c r="BK78" s="503">
        <v>64.5</v>
      </c>
      <c r="BL78" s="598">
        <v>0.54418604651162794</v>
      </c>
      <c r="BM78" s="600">
        <v>0.23</v>
      </c>
      <c r="BN78" s="614">
        <f t="shared" si="54"/>
        <v>0.89494163424124518</v>
      </c>
      <c r="BO78" s="505" t="s">
        <v>387</v>
      </c>
      <c r="BP78" s="503">
        <v>5.5</v>
      </c>
      <c r="BQ78" s="503">
        <v>4.5999999999999996</v>
      </c>
      <c r="BR78" s="607"/>
      <c r="BS78" s="614">
        <f t="shared" si="38"/>
        <v>48.900000000000006</v>
      </c>
      <c r="BT78" s="566">
        <v>94.7</v>
      </c>
      <c r="BU78" s="772">
        <v>59872</v>
      </c>
      <c r="BV78" s="566">
        <v>5.2999999999999972</v>
      </c>
      <c r="BW78" s="566">
        <v>63.3</v>
      </c>
      <c r="BX78" s="566">
        <v>26.3</v>
      </c>
      <c r="BY78" s="566">
        <v>17.899999999999999</v>
      </c>
      <c r="BZ78" s="566">
        <v>22.6</v>
      </c>
      <c r="CA78" s="566">
        <v>15.4</v>
      </c>
      <c r="CB78" s="566">
        <v>44</v>
      </c>
      <c r="CC78" s="566">
        <v>30</v>
      </c>
      <c r="CD78" s="566">
        <v>1.35</v>
      </c>
      <c r="CE78" s="503"/>
      <c r="CF78" s="503"/>
      <c r="CG78" s="503"/>
      <c r="CH78" s="503"/>
      <c r="CI78" s="503"/>
      <c r="CJ78" s="503"/>
      <c r="CK78" s="503"/>
      <c r="CL78" s="579">
        <f t="shared" si="39"/>
        <v>1.163716814159292</v>
      </c>
      <c r="CM78" s="503"/>
      <c r="CN78" s="503"/>
      <c r="CP78" s="510"/>
      <c r="CQ78" s="510"/>
      <c r="CR78" s="510"/>
      <c r="CS78" s="510"/>
      <c r="CT78" s="510"/>
      <c r="CU78" s="510"/>
      <c r="CV78" s="510"/>
      <c r="CX78" s="503"/>
      <c r="CY78" s="623"/>
      <c r="CZ78" s="623">
        <v>4</v>
      </c>
      <c r="DA78" s="625" t="s">
        <v>398</v>
      </c>
      <c r="DB78" s="783" t="s">
        <v>398</v>
      </c>
      <c r="DC78" s="531"/>
      <c r="DD78" s="531"/>
      <c r="DE78" s="88"/>
      <c r="DF78" s="88"/>
      <c r="DG78" s="88"/>
      <c r="DH78" s="252"/>
      <c r="DI78" s="116" t="s">
        <v>390</v>
      </c>
      <c r="DJ78" s="850" t="s">
        <v>433</v>
      </c>
      <c r="DK78" s="218">
        <v>2</v>
      </c>
      <c r="DL78" s="325" t="s">
        <v>1185</v>
      </c>
      <c r="DM78" s="325" t="s">
        <v>399</v>
      </c>
      <c r="DN78" s="117"/>
      <c r="DO78" s="117"/>
      <c r="DP78" s="117"/>
      <c r="DQ78" s="117"/>
      <c r="DR78" s="149">
        <v>26.6</v>
      </c>
      <c r="DS78" s="88" t="s">
        <v>386</v>
      </c>
      <c r="DT78" s="88">
        <v>515</v>
      </c>
      <c r="DU78" s="88">
        <v>13.4</v>
      </c>
      <c r="DV78" s="88">
        <v>86.6</v>
      </c>
      <c r="DW78" s="88">
        <v>0.5</v>
      </c>
      <c r="DX78" s="88">
        <v>1076</v>
      </c>
      <c r="DY78" s="88" t="s">
        <v>386</v>
      </c>
      <c r="DZ78" s="88">
        <v>1.77</v>
      </c>
      <c r="EA78" s="88">
        <v>0</v>
      </c>
      <c r="EB78" s="503"/>
      <c r="EC78" s="117"/>
      <c r="ED78" s="117" t="s">
        <v>609</v>
      </c>
      <c r="EE78" s="117">
        <v>18</v>
      </c>
      <c r="EF78" s="325">
        <v>40</v>
      </c>
      <c r="EG78" s="117">
        <v>2</v>
      </c>
      <c r="EH78" s="117">
        <v>178</v>
      </c>
      <c r="EI78" s="117">
        <v>75</v>
      </c>
      <c r="EJ78" s="144">
        <f t="shared" si="53"/>
        <v>23.671253629592218</v>
      </c>
      <c r="EK78" s="117">
        <v>1</v>
      </c>
      <c r="EL78" s="117" t="s">
        <v>386</v>
      </c>
      <c r="EM78" s="117">
        <v>2</v>
      </c>
      <c r="EN78" s="117">
        <v>3</v>
      </c>
      <c r="EO78" s="117">
        <v>0</v>
      </c>
      <c r="EP78" s="117"/>
      <c r="EQ78" s="260">
        <v>8619</v>
      </c>
      <c r="ER78" s="329">
        <v>75</v>
      </c>
      <c r="ES78" s="329">
        <v>46046</v>
      </c>
      <c r="ET78" s="329">
        <v>2</v>
      </c>
      <c r="EU78" s="304">
        <v>1227.8933333333334</v>
      </c>
      <c r="EV78" s="378">
        <v>6073</v>
      </c>
      <c r="EW78" s="650">
        <v>161.94666666666666</v>
      </c>
      <c r="EX78" s="657">
        <v>2915.04</v>
      </c>
      <c r="EY78" s="149"/>
      <c r="EZ78" s="662"/>
      <c r="FA78" s="662"/>
      <c r="FB78" s="122"/>
      <c r="FC78" s="664"/>
      <c r="FD78" s="666"/>
      <c r="FE78" s="668"/>
      <c r="FF78" s="242"/>
      <c r="FG78" s="243"/>
      <c r="FH78" s="228"/>
      <c r="FI78" s="215"/>
      <c r="FJ78" s="554"/>
      <c r="FK78" s="555"/>
      <c r="FL78" s="692">
        <v>13.188984928115364</v>
      </c>
      <c r="FM78" s="693">
        <f>EW78/1000</f>
        <v>0.16194666666666666</v>
      </c>
      <c r="FN78" s="555"/>
      <c r="FO78" s="692">
        <v>13.188984928115364</v>
      </c>
      <c r="FP78" s="693">
        <v>0.16194666666666666</v>
      </c>
      <c r="FQ78" s="696">
        <f>DT78/EW78</f>
        <v>3.1800592787749054</v>
      </c>
      <c r="FR78" s="1680" t="s">
        <v>386</v>
      </c>
      <c r="FS78" s="1680" t="s">
        <v>1186</v>
      </c>
      <c r="FT78" s="1680" t="s">
        <v>1179</v>
      </c>
      <c r="FU78" s="1312">
        <v>0</v>
      </c>
      <c r="FV78" s="1313" t="s">
        <v>386</v>
      </c>
      <c r="FW78" s="1125">
        <v>0</v>
      </c>
      <c r="FX78" s="1316" t="s">
        <v>1648</v>
      </c>
      <c r="FY78" s="1130">
        <v>0</v>
      </c>
      <c r="FZ78" s="1130">
        <v>0</v>
      </c>
      <c r="GA78" s="1130">
        <v>0</v>
      </c>
      <c r="GB78" s="1130">
        <v>0</v>
      </c>
      <c r="GC78" s="1687" t="s">
        <v>1179</v>
      </c>
      <c r="GD78" s="1687" t="s">
        <v>1179</v>
      </c>
      <c r="GE78" s="1316" t="s">
        <v>1649</v>
      </c>
      <c r="GF78" s="555"/>
      <c r="GG78" s="699"/>
      <c r="GI78" s="156">
        <v>0.5</v>
      </c>
      <c r="GK78" s="565"/>
      <c r="GL78" s="565"/>
      <c r="GM78" s="565"/>
      <c r="GN78" s="565"/>
      <c r="GO78" s="565"/>
      <c r="GP78" s="565"/>
      <c r="GQ78" s="565"/>
      <c r="GR78" s="565"/>
      <c r="GS78" s="565"/>
      <c r="GT78" s="565"/>
      <c r="GU78" s="565"/>
      <c r="GV78" s="565"/>
      <c r="GW78" s="565"/>
      <c r="GX78" s="565"/>
      <c r="GY78" s="565"/>
      <c r="GZ78" s="565"/>
      <c r="HA78" s="565"/>
      <c r="HB78" s="565"/>
      <c r="HC78" s="565"/>
      <c r="HD78" s="565"/>
      <c r="HE78" s="565"/>
      <c r="HF78" s="565"/>
      <c r="HG78" s="565"/>
      <c r="HH78" s="565"/>
      <c r="HI78" s="565"/>
      <c r="HJ78" s="565"/>
      <c r="HK78" s="565"/>
      <c r="HL78" s="565"/>
      <c r="HM78" s="565"/>
      <c r="HN78" s="565"/>
      <c r="HO78" s="565"/>
      <c r="HP78" s="565"/>
      <c r="HQ78" s="565"/>
      <c r="HR78" s="565"/>
      <c r="HS78" s="565"/>
      <c r="HT78" s="565"/>
      <c r="HU78" s="565"/>
      <c r="HV78" s="565"/>
      <c r="HW78" s="565"/>
      <c r="HX78" s="565"/>
      <c r="HY78" s="565"/>
      <c r="HZ78" s="565"/>
      <c r="IA78" s="565"/>
      <c r="IB78" s="565"/>
      <c r="IC78" s="565"/>
      <c r="ID78" s="565"/>
      <c r="IE78" s="565"/>
      <c r="IF78" s="503">
        <f t="shared" si="60"/>
        <v>6</v>
      </c>
      <c r="IG78" s="555"/>
      <c r="IH78" s="555"/>
      <c r="II78" s="555"/>
      <c r="IJ78" s="555"/>
      <c r="IK78" s="555"/>
      <c r="IL78" s="555"/>
      <c r="IM78" s="555"/>
    </row>
    <row r="79" spans="1:247" ht="14.45" customHeight="1">
      <c r="A79" s="503">
        <v>134</v>
      </c>
      <c r="B79" s="503">
        <f>COUNTIFS($D$4:D79,D79,$F$4:F79,F79)</f>
        <v>1</v>
      </c>
      <c r="C79" s="805">
        <v>10613</v>
      </c>
      <c r="D79" s="812" t="s">
        <v>944</v>
      </c>
      <c r="E79" s="91" t="s">
        <v>511</v>
      </c>
      <c r="F79" s="91">
        <v>8611135808</v>
      </c>
      <c r="G79" s="88">
        <v>33</v>
      </c>
      <c r="H79" s="161" t="s">
        <v>945</v>
      </c>
      <c r="I79" s="405" t="s">
        <v>636</v>
      </c>
      <c r="J79" s="200" t="s">
        <v>427</v>
      </c>
      <c r="K79" s="91" t="s">
        <v>385</v>
      </c>
      <c r="L79" s="503">
        <v>11</v>
      </c>
      <c r="M79" s="505" t="s">
        <v>482</v>
      </c>
      <c r="N79" s="505" t="s">
        <v>386</v>
      </c>
      <c r="O79" s="503"/>
      <c r="P79" s="88" t="s">
        <v>934</v>
      </c>
      <c r="Q79" s="503"/>
      <c r="R79" s="503"/>
      <c r="S79" s="288" t="s">
        <v>548</v>
      </c>
      <c r="T79" s="288" t="s">
        <v>656</v>
      </c>
      <c r="U79" s="288" t="s">
        <v>548</v>
      </c>
      <c r="V79" s="382" t="s">
        <v>673</v>
      </c>
      <c r="W79" s="288" t="s">
        <v>620</v>
      </c>
      <c r="X79" s="459" t="s">
        <v>919</v>
      </c>
      <c r="Y79" s="329" t="s">
        <v>548</v>
      </c>
      <c r="Z79" s="536" t="s">
        <v>428</v>
      </c>
      <c r="AA79" s="88" t="s">
        <v>940</v>
      </c>
      <c r="AB79" s="127"/>
      <c r="AC79" s="552">
        <v>300417</v>
      </c>
      <c r="AD79" s="551">
        <v>75104</v>
      </c>
      <c r="AE79" s="552" t="s">
        <v>548</v>
      </c>
      <c r="AF79" s="552" t="s">
        <v>548</v>
      </c>
      <c r="AG79" s="557" t="s">
        <v>433</v>
      </c>
      <c r="AH79" s="552">
        <v>10000</v>
      </c>
      <c r="AI79" s="503"/>
      <c r="AJ79" s="503"/>
      <c r="AK79" s="568"/>
      <c r="AL79" s="503"/>
      <c r="AM79" s="503"/>
      <c r="AN79" s="503"/>
      <c r="AO79" s="574">
        <v>17.399999999999999</v>
      </c>
      <c r="AP79" s="575">
        <v>3.9</v>
      </c>
      <c r="AQ79" s="577">
        <v>78.2</v>
      </c>
      <c r="AR79" s="1100">
        <f t="shared" si="49"/>
        <v>99.5</v>
      </c>
      <c r="AS79" s="1101">
        <f t="shared" si="50"/>
        <v>4.4615384615384617</v>
      </c>
      <c r="AT79" s="750">
        <f t="shared" si="51"/>
        <v>348.89230769230772</v>
      </c>
      <c r="AU79" s="1102">
        <f t="shared" si="52"/>
        <v>0.21193666260657731</v>
      </c>
      <c r="AV79" s="579">
        <v>16.1646</v>
      </c>
      <c r="AW79" s="579">
        <f t="shared" si="59"/>
        <v>92.9</v>
      </c>
      <c r="AX79" s="580">
        <v>0.3654</v>
      </c>
      <c r="AY79" s="579">
        <v>2.1</v>
      </c>
      <c r="AZ79" s="505" t="s">
        <v>387</v>
      </c>
      <c r="BA79" s="584">
        <v>5.3</v>
      </c>
      <c r="BB79" s="112">
        <v>0.04</v>
      </c>
      <c r="BC79" s="549">
        <v>4</v>
      </c>
      <c r="BD79" s="549"/>
      <c r="BE79" s="503"/>
      <c r="BF79" s="503"/>
      <c r="BG79" s="503"/>
      <c r="BH79" s="503"/>
      <c r="BJ79" s="503">
        <v>39.4</v>
      </c>
      <c r="BK79" s="503">
        <v>60.6</v>
      </c>
      <c r="BL79" s="599">
        <f>BJ79/BK79</f>
        <v>0.65016501650165015</v>
      </c>
      <c r="BM79" s="600">
        <v>0.1</v>
      </c>
      <c r="BN79" s="614">
        <f t="shared" si="54"/>
        <v>0.57471264367816099</v>
      </c>
      <c r="BO79" s="505" t="s">
        <v>387</v>
      </c>
      <c r="BP79" s="503">
        <v>17.100000000000001</v>
      </c>
      <c r="BQ79" s="503">
        <v>22.4</v>
      </c>
      <c r="BR79" s="607"/>
      <c r="BS79" s="614">
        <f t="shared" si="38"/>
        <v>66.800000000000011</v>
      </c>
      <c r="BT79" s="549">
        <v>91.2</v>
      </c>
      <c r="BU79" s="610">
        <v>51030</v>
      </c>
      <c r="BV79" s="614">
        <f>100-BT79</f>
        <v>8.7999999999999972</v>
      </c>
      <c r="BW79" s="614">
        <f>BY79+CA79+CC79</f>
        <v>3.5255999999999998</v>
      </c>
      <c r="BX79" s="566">
        <v>25.6</v>
      </c>
      <c r="BY79" s="566">
        <f>BX79*AP79/100</f>
        <v>0.99840000000000007</v>
      </c>
      <c r="BZ79" s="566">
        <v>41.2</v>
      </c>
      <c r="CA79" s="566">
        <f>BZ79*AP79/100</f>
        <v>1.6068</v>
      </c>
      <c r="CB79" s="566">
        <v>23.6</v>
      </c>
      <c r="CC79" s="566">
        <f>CB79*AP79/100</f>
        <v>0.92040000000000011</v>
      </c>
      <c r="CD79" s="549">
        <v>0.09</v>
      </c>
      <c r="CE79" s="503"/>
      <c r="CF79" s="503"/>
      <c r="CG79" s="503"/>
      <c r="CH79" s="503"/>
      <c r="CI79" s="503"/>
      <c r="CJ79" s="503"/>
      <c r="CK79" s="503"/>
      <c r="CL79" s="579">
        <f t="shared" si="39"/>
        <v>0.62135922330097082</v>
      </c>
      <c r="CM79" s="503"/>
      <c r="CN79" s="503"/>
      <c r="CP79" s="510"/>
      <c r="CQ79" s="510"/>
      <c r="CR79" s="510"/>
      <c r="CS79" s="510"/>
      <c r="CT79" s="510"/>
      <c r="CU79" s="510"/>
      <c r="CV79" s="620"/>
      <c r="CX79" s="503"/>
      <c r="CY79" s="503"/>
      <c r="CZ79" s="623">
        <v>5</v>
      </c>
      <c r="DA79" s="625" t="s">
        <v>388</v>
      </c>
      <c r="DB79" s="505" t="s">
        <v>388</v>
      </c>
      <c r="DC79" s="1111"/>
      <c r="DD79" s="626" t="s">
        <v>838</v>
      </c>
      <c r="DE79" s="88"/>
      <c r="DF79" s="88"/>
      <c r="DG79" s="88"/>
      <c r="DH79" s="252"/>
      <c r="DI79" s="88" t="s">
        <v>390</v>
      </c>
      <c r="DJ79" s="848" t="s">
        <v>433</v>
      </c>
      <c r="DK79" s="117">
        <v>2</v>
      </c>
      <c r="DL79" s="325" t="s">
        <v>1181</v>
      </c>
      <c r="DM79" s="117" t="s">
        <v>636</v>
      </c>
      <c r="DN79" s="117"/>
      <c r="DO79" s="117"/>
      <c r="DP79" s="117"/>
      <c r="DQ79" s="117"/>
      <c r="DR79" s="149" t="s">
        <v>386</v>
      </c>
      <c r="DS79" s="88" t="s">
        <v>386</v>
      </c>
      <c r="DT79" s="88">
        <v>24870</v>
      </c>
      <c r="DU79" s="88">
        <v>80.099999999999994</v>
      </c>
      <c r="DV79" s="88">
        <v>19.899999999999999</v>
      </c>
      <c r="DW79" s="88">
        <v>4</v>
      </c>
      <c r="DX79" s="88" t="s">
        <v>827</v>
      </c>
      <c r="DY79" s="88" t="s">
        <v>386</v>
      </c>
      <c r="DZ79" s="88">
        <v>3.7</v>
      </c>
      <c r="EA79" s="88">
        <v>0</v>
      </c>
      <c r="EB79" s="503"/>
      <c r="EC79" s="143"/>
      <c r="ED79" s="143"/>
      <c r="EE79" s="143"/>
      <c r="EF79" s="117">
        <v>55</v>
      </c>
      <c r="EG79" s="117">
        <v>3</v>
      </c>
      <c r="EH79" s="325" t="s">
        <v>386</v>
      </c>
      <c r="EI79" s="325" t="s">
        <v>386</v>
      </c>
      <c r="EJ79" s="325" t="s">
        <v>386</v>
      </c>
      <c r="EK79" s="117">
        <v>1</v>
      </c>
      <c r="EL79" s="117"/>
      <c r="EM79" s="117">
        <v>2</v>
      </c>
      <c r="EN79" s="117">
        <v>2</v>
      </c>
      <c r="EO79" s="325">
        <v>0</v>
      </c>
      <c r="EP79" s="143"/>
      <c r="EQ79" s="409">
        <v>10613</v>
      </c>
      <c r="ER79" s="462">
        <v>55</v>
      </c>
      <c r="ES79" s="398">
        <v>408411</v>
      </c>
      <c r="ET79" s="398">
        <v>2</v>
      </c>
      <c r="EU79" s="463">
        <v>14851.309090909092</v>
      </c>
      <c r="EV79" s="644">
        <v>366480</v>
      </c>
      <c r="EW79" s="652">
        <v>13326.545454545454</v>
      </c>
      <c r="EX79" s="658">
        <v>146592</v>
      </c>
      <c r="EY79" s="226"/>
      <c r="EZ79" s="122"/>
      <c r="FA79" s="158"/>
      <c r="FB79" s="122"/>
      <c r="FC79" s="240"/>
      <c r="FD79" s="227"/>
      <c r="FE79" s="227"/>
      <c r="FF79" s="242"/>
      <c r="FG79" s="228"/>
      <c r="FH79" s="228"/>
      <c r="FI79" s="691"/>
      <c r="FJ79" s="554"/>
      <c r="FK79" s="555"/>
      <c r="FL79" s="692">
        <f>EV79*100/ES79</f>
        <v>89.733136472817819</v>
      </c>
      <c r="FM79" s="693">
        <f>EW79/1000</f>
        <v>13.326545454545455</v>
      </c>
      <c r="FN79" s="555"/>
      <c r="FO79" s="692">
        <v>89.733136472817819</v>
      </c>
      <c r="FP79" s="693">
        <v>13.326545454545455</v>
      </c>
      <c r="FQ79" s="696">
        <f>DT79/EW79</f>
        <v>1.8662000654878848</v>
      </c>
      <c r="FR79" s="1680" t="s">
        <v>386</v>
      </c>
      <c r="FS79" s="1680" t="s">
        <v>1431</v>
      </c>
      <c r="FT79" s="1680" t="s">
        <v>1673</v>
      </c>
      <c r="FU79" s="1119">
        <v>0</v>
      </c>
      <c r="FV79" s="325">
        <v>0</v>
      </c>
      <c r="FW79" s="1119">
        <v>1</v>
      </c>
      <c r="FX79" s="1127" t="s">
        <v>1509</v>
      </c>
      <c r="FY79" s="1120">
        <v>0</v>
      </c>
      <c r="FZ79" s="1120">
        <v>0</v>
      </c>
      <c r="GA79" s="1120">
        <v>0</v>
      </c>
      <c r="GB79" s="1120">
        <v>1</v>
      </c>
      <c r="GC79" s="1127" t="s">
        <v>1675</v>
      </c>
      <c r="GD79" s="1120" t="s">
        <v>1676</v>
      </c>
      <c r="GE79" s="1120" t="s">
        <v>1677</v>
      </c>
      <c r="GF79" s="760">
        <v>10613</v>
      </c>
      <c r="GG79" s="761" t="s">
        <v>840</v>
      </c>
      <c r="GH79" s="119">
        <v>42.971315243200003</v>
      </c>
      <c r="GI79" s="379">
        <v>2.5660729600000001</v>
      </c>
      <c r="GJ79" s="119">
        <v>0.88177414800000176</v>
      </c>
      <c r="GK79" s="549">
        <v>2.17</v>
      </c>
      <c r="GL79" s="549">
        <v>0.88</v>
      </c>
      <c r="GM79" s="549">
        <v>4810000</v>
      </c>
      <c r="GN79" s="614">
        <v>84.6</v>
      </c>
      <c r="GO79" s="614">
        <v>36.200000000000003</v>
      </c>
      <c r="GP79" s="549">
        <v>1860000</v>
      </c>
      <c r="GQ79" s="646">
        <v>146592</v>
      </c>
      <c r="GR79" s="763">
        <f>GO79*GQ79/100</f>
        <v>53066.304000000004</v>
      </c>
      <c r="GS79" s="549">
        <v>2.91</v>
      </c>
      <c r="GT79" s="549">
        <v>1480000</v>
      </c>
      <c r="GU79" s="764">
        <f>GO79-GS79</f>
        <v>33.290000000000006</v>
      </c>
      <c r="GV79" s="549">
        <f>GP79-GT79</f>
        <v>380000</v>
      </c>
      <c r="GW79" s="763">
        <f>GR79*GO79/100</f>
        <v>19210.002048000002</v>
      </c>
      <c r="GX79" s="763">
        <f>GS79*GR79/100</f>
        <v>1544.2294464000004</v>
      </c>
      <c r="GY79" s="763">
        <f>GW79-GX79</f>
        <v>17665.772601600002</v>
      </c>
      <c r="GZ79" s="704">
        <v>11</v>
      </c>
      <c r="HA79" s="763">
        <f>GW79/GZ79</f>
        <v>1746.3638225454547</v>
      </c>
      <c r="HB79" s="763">
        <f>GX79/GZ79</f>
        <v>140.38449512727277</v>
      </c>
      <c r="HC79" s="763">
        <f>GR79/GZ79</f>
        <v>4824.2094545454547</v>
      </c>
      <c r="HD79" s="614">
        <v>85.4</v>
      </c>
      <c r="HE79" s="614">
        <v>95.6</v>
      </c>
      <c r="HF79" s="549">
        <v>3457</v>
      </c>
      <c r="HG79" s="549">
        <v>1.1499999999999999</v>
      </c>
      <c r="HH79" s="549">
        <v>2836</v>
      </c>
      <c r="HI79" s="549">
        <v>74.599999999999994</v>
      </c>
      <c r="HJ79" s="549">
        <v>5090</v>
      </c>
      <c r="HK79" s="549">
        <v>0.63</v>
      </c>
      <c r="HL79" s="549">
        <v>21370</v>
      </c>
      <c r="HM79" s="549">
        <v>94</v>
      </c>
      <c r="HN79" s="549">
        <v>2391</v>
      </c>
      <c r="HO79" s="549">
        <v>94.6</v>
      </c>
      <c r="HP79" s="549">
        <v>10101</v>
      </c>
      <c r="HQ79" s="614">
        <v>10.9</v>
      </c>
      <c r="HR79" s="549">
        <v>1.89</v>
      </c>
      <c r="HS79" s="549">
        <v>75.8</v>
      </c>
      <c r="HT79" s="549">
        <v>9389</v>
      </c>
      <c r="HU79" s="549">
        <v>97.7</v>
      </c>
      <c r="HV79" s="549">
        <v>2793</v>
      </c>
      <c r="HW79" s="549">
        <v>11.9</v>
      </c>
      <c r="HX79" s="549">
        <v>2743</v>
      </c>
      <c r="HY79" s="549">
        <v>83.7</v>
      </c>
      <c r="HZ79" s="549">
        <v>15379</v>
      </c>
      <c r="IA79" s="549">
        <v>3.36</v>
      </c>
      <c r="IB79" s="549">
        <v>3061</v>
      </c>
      <c r="IC79" s="549">
        <v>2.76</v>
      </c>
      <c r="ID79" s="549">
        <v>6882</v>
      </c>
      <c r="IE79" s="549">
        <v>3.15</v>
      </c>
      <c r="IF79" s="503">
        <f t="shared" si="60"/>
        <v>5</v>
      </c>
      <c r="IG79" s="555"/>
      <c r="IH79" s="555"/>
      <c r="II79" s="555"/>
      <c r="IJ79" s="555"/>
      <c r="IK79" s="555"/>
      <c r="IL79" s="555"/>
      <c r="IM79" s="555"/>
    </row>
    <row r="80" spans="1:247" ht="14.45" customHeight="1">
      <c r="A80" s="503">
        <v>42</v>
      </c>
      <c r="B80" s="503">
        <f>COUNTIFS($D$4:D80,D80,$F$4:F80,F80)</f>
        <v>1</v>
      </c>
      <c r="C80" s="805">
        <v>10220</v>
      </c>
      <c r="D80" s="812" t="s">
        <v>456</v>
      </c>
      <c r="E80" s="91" t="s">
        <v>490</v>
      </c>
      <c r="F80" s="91">
        <v>5404263403</v>
      </c>
      <c r="G80" s="88">
        <f>LEFT(H80,4)-CONCATENATE(19,LEFT(F80,2))</f>
        <v>65</v>
      </c>
      <c r="H80" s="161" t="s">
        <v>892</v>
      </c>
      <c r="I80" s="199" t="s">
        <v>749</v>
      </c>
      <c r="J80" s="200" t="s">
        <v>427</v>
      </c>
      <c r="K80" s="88" t="s">
        <v>385</v>
      </c>
      <c r="L80" s="88">
        <v>4</v>
      </c>
      <c r="M80" s="91" t="s">
        <v>684</v>
      </c>
      <c r="N80" s="91" t="s">
        <v>386</v>
      </c>
      <c r="O80" s="88"/>
      <c r="P80" s="91" t="s">
        <v>867</v>
      </c>
      <c r="Q80" s="503"/>
      <c r="R80" s="503"/>
      <c r="S80" s="288" t="s">
        <v>548</v>
      </c>
      <c r="T80" s="288" t="s">
        <v>548</v>
      </c>
      <c r="U80" s="288" t="s">
        <v>548</v>
      </c>
      <c r="V80" s="382" t="s">
        <v>781</v>
      </c>
      <c r="W80" s="288" t="s">
        <v>548</v>
      </c>
      <c r="X80" s="329" t="s">
        <v>548</v>
      </c>
      <c r="Y80" s="329" t="s">
        <v>548</v>
      </c>
      <c r="Z80" s="531"/>
      <c r="AA80" s="88"/>
      <c r="AB80" s="122"/>
      <c r="AC80" s="552">
        <v>14171</v>
      </c>
      <c r="AD80" s="551">
        <v>71</v>
      </c>
      <c r="AE80" s="565"/>
      <c r="AF80" s="565"/>
      <c r="AG80" s="557" t="s">
        <v>433</v>
      </c>
      <c r="AH80" s="552">
        <v>200</v>
      </c>
      <c r="AI80" s="565"/>
      <c r="AJ80" s="555"/>
      <c r="AK80" s="503"/>
      <c r="AL80" s="503"/>
      <c r="AM80" s="570"/>
      <c r="AN80" s="571"/>
      <c r="AO80" s="574">
        <v>30.1</v>
      </c>
      <c r="AP80" s="575">
        <v>61.7</v>
      </c>
      <c r="AQ80" s="577">
        <v>6.26</v>
      </c>
      <c r="AR80" s="1100">
        <f t="shared" si="49"/>
        <v>98.060000000000016</v>
      </c>
      <c r="AS80" s="1101">
        <f t="shared" si="50"/>
        <v>0.4878444084278768</v>
      </c>
      <c r="AT80" s="750">
        <f t="shared" si="51"/>
        <v>3.0539059967585085</v>
      </c>
      <c r="AU80" s="1102">
        <f t="shared" si="52"/>
        <v>0.44290759270158914</v>
      </c>
      <c r="AV80" s="578">
        <v>27.806380000000001</v>
      </c>
      <c r="AW80" s="579">
        <f t="shared" si="59"/>
        <v>92.38</v>
      </c>
      <c r="AX80" s="580">
        <v>0.7886200000000001</v>
      </c>
      <c r="AY80" s="566">
        <v>2.62</v>
      </c>
      <c r="AZ80" s="605" t="s">
        <v>387</v>
      </c>
      <c r="BA80" s="1104">
        <v>3.7</v>
      </c>
      <c r="BB80" s="341" t="s">
        <v>387</v>
      </c>
      <c r="BC80" s="593"/>
      <c r="BD80" s="593"/>
      <c r="BE80" s="593"/>
      <c r="BF80" s="593"/>
      <c r="BG80" s="593"/>
      <c r="BH80" s="503"/>
      <c r="BI80" s="458"/>
      <c r="BJ80" s="505">
        <v>57.1</v>
      </c>
      <c r="BK80" s="505">
        <v>42.9</v>
      </c>
      <c r="BL80" s="599">
        <f>BJ80/BK80</f>
        <v>1.3310023310023311</v>
      </c>
      <c r="BM80" s="605" t="s">
        <v>387</v>
      </c>
      <c r="BN80" s="503" t="s">
        <v>387</v>
      </c>
      <c r="BO80" s="605" t="s">
        <v>387</v>
      </c>
      <c r="BP80" s="566">
        <v>0.92</v>
      </c>
      <c r="BQ80" s="566">
        <v>1.18</v>
      </c>
      <c r="BR80" s="549"/>
      <c r="BS80" s="614">
        <f t="shared" si="38"/>
        <v>57.900000000000006</v>
      </c>
      <c r="BT80" s="605" t="s">
        <v>387</v>
      </c>
      <c r="BU80" s="1107" t="s">
        <v>387</v>
      </c>
      <c r="BV80" s="605" t="s">
        <v>387</v>
      </c>
      <c r="BW80" s="614">
        <f>BY80+CA80+CC80</f>
        <v>61.7</v>
      </c>
      <c r="BX80" s="566">
        <v>29.8</v>
      </c>
      <c r="BY80" s="566">
        <f>BX80*AP80/(CB80+BZ80+BX80)</f>
        <v>18.916255144032924</v>
      </c>
      <c r="BZ80" s="566">
        <v>28.1</v>
      </c>
      <c r="CA80" s="566">
        <f>BZ80*AP80/(CB80+BZ80+BX80)</f>
        <v>17.837139917695474</v>
      </c>
      <c r="CB80" s="566">
        <v>39.299999999999997</v>
      </c>
      <c r="CC80" s="566">
        <f>CB80*AP80/(CB80+BZ80+BX80)</f>
        <v>24.946604938271605</v>
      </c>
      <c r="CD80" s="605" t="s">
        <v>387</v>
      </c>
      <c r="CE80" s="503"/>
      <c r="CF80" s="503"/>
      <c r="CG80" s="503"/>
      <c r="CH80" s="503"/>
      <c r="CI80" s="503"/>
      <c r="CJ80" s="610"/>
      <c r="CK80" s="610"/>
      <c r="CL80" s="579">
        <f t="shared" si="39"/>
        <v>1.0604982206405693</v>
      </c>
      <c r="CM80" s="510"/>
      <c r="CN80" s="510"/>
      <c r="CP80" s="510"/>
      <c r="CQ80" s="510"/>
      <c r="CR80" s="510"/>
      <c r="CS80" s="510"/>
      <c r="CT80" s="510"/>
      <c r="CU80" s="503"/>
      <c r="CV80" s="503"/>
      <c r="CW80" s="621"/>
      <c r="CX80" s="623"/>
      <c r="CY80" s="579"/>
      <c r="CZ80" s="623">
        <v>3</v>
      </c>
      <c r="DA80" s="625" t="s">
        <v>398</v>
      </c>
      <c r="DB80" s="505" t="s">
        <v>398</v>
      </c>
      <c r="DC80" s="503"/>
      <c r="DD80" s="626" t="s">
        <v>893</v>
      </c>
      <c r="DE80" s="88"/>
      <c r="DF80" s="88"/>
      <c r="DG80" s="161"/>
      <c r="DH80" s="252"/>
      <c r="DI80" s="88" t="s">
        <v>390</v>
      </c>
      <c r="DJ80" s="848" t="s">
        <v>433</v>
      </c>
      <c r="DK80" s="117">
        <v>2</v>
      </c>
      <c r="DL80" s="325" t="s">
        <v>1185</v>
      </c>
      <c r="DM80" s="325" t="s">
        <v>394</v>
      </c>
      <c r="DN80" s="117"/>
      <c r="DO80" s="117"/>
      <c r="DP80" s="117"/>
      <c r="DQ80" s="117"/>
      <c r="DR80" s="149" t="s">
        <v>386</v>
      </c>
      <c r="DS80" s="88" t="s">
        <v>386</v>
      </c>
      <c r="DT80" s="88">
        <v>151</v>
      </c>
      <c r="DU80" s="88">
        <v>17.2</v>
      </c>
      <c r="DV80" s="88">
        <v>82.8</v>
      </c>
      <c r="DW80" s="88" t="s">
        <v>386</v>
      </c>
      <c r="DX80" s="88" t="s">
        <v>386</v>
      </c>
      <c r="DY80" s="88" t="s">
        <v>386</v>
      </c>
      <c r="DZ80" s="88" t="s">
        <v>386</v>
      </c>
      <c r="EA80" s="88">
        <v>0</v>
      </c>
      <c r="EB80" s="503"/>
      <c r="EC80" s="117">
        <v>1</v>
      </c>
      <c r="ED80" s="117"/>
      <c r="EE80" s="117"/>
      <c r="EF80" s="325">
        <v>20</v>
      </c>
      <c r="EG80" s="117"/>
      <c r="EH80" s="325">
        <v>173</v>
      </c>
      <c r="EI80" s="325">
        <v>100</v>
      </c>
      <c r="EJ80" s="325">
        <f t="shared" si="53"/>
        <v>33.412409368839583</v>
      </c>
      <c r="EK80" s="117">
        <v>1</v>
      </c>
      <c r="EL80" s="117"/>
      <c r="EM80" s="117">
        <v>1</v>
      </c>
      <c r="EN80" s="117">
        <v>1</v>
      </c>
      <c r="EO80" s="324">
        <v>0</v>
      </c>
      <c r="EP80" s="143"/>
      <c r="EQ80" s="409">
        <v>10220</v>
      </c>
      <c r="ER80" s="399">
        <v>59</v>
      </c>
      <c r="ES80" s="329">
        <v>12570</v>
      </c>
      <c r="ET80" s="329">
        <v>2</v>
      </c>
      <c r="EU80" s="304">
        <f>ES80/ER80*ET80</f>
        <v>426.10169491525426</v>
      </c>
      <c r="EV80" s="378">
        <v>2431</v>
      </c>
      <c r="EW80" s="650">
        <f>EV80/ER80*ET80</f>
        <v>82.406779661016955</v>
      </c>
      <c r="EX80" s="657">
        <f>L81*EW80</f>
        <v>412.03389830508479</v>
      </c>
      <c r="EY80" s="660"/>
      <c r="EZ80" s="662"/>
      <c r="FA80" s="662"/>
      <c r="FB80" s="240"/>
      <c r="FC80" s="664"/>
      <c r="FD80" s="666"/>
      <c r="FE80" s="668"/>
      <c r="FF80" s="242"/>
      <c r="FG80" s="678"/>
      <c r="FH80" s="684"/>
      <c r="FI80" s="123"/>
      <c r="FJ80" s="503"/>
      <c r="FK80" s="555"/>
      <c r="FL80" s="692">
        <f>EV80*100/ES80</f>
        <v>19.33969769291965</v>
      </c>
      <c r="FM80" s="693">
        <f>EW80/1000</f>
        <v>8.2406779661016949E-2</v>
      </c>
      <c r="FN80" s="555"/>
      <c r="FO80" s="692">
        <v>19.33969769291965</v>
      </c>
      <c r="FP80" s="693">
        <v>8.2406779661016949E-2</v>
      </c>
      <c r="FQ80" s="696">
        <f>DT80/EW80</f>
        <v>1.8323735088440969</v>
      </c>
      <c r="FR80" s="1680" t="s">
        <v>386</v>
      </c>
      <c r="FS80" s="1680" t="s">
        <v>1492</v>
      </c>
      <c r="FT80" s="1680" t="s">
        <v>1678</v>
      </c>
      <c r="FU80" s="325">
        <v>0</v>
      </c>
      <c r="FV80" s="325">
        <v>0</v>
      </c>
      <c r="FW80" s="325">
        <v>0</v>
      </c>
      <c r="FX80" s="1127" t="s">
        <v>1302</v>
      </c>
      <c r="FY80" s="1127">
        <v>0</v>
      </c>
      <c r="FZ80" s="1127">
        <v>0</v>
      </c>
      <c r="GA80" s="1127">
        <v>0</v>
      </c>
      <c r="GB80" s="1127">
        <v>0</v>
      </c>
      <c r="GC80" s="1127" t="s">
        <v>1179</v>
      </c>
      <c r="GD80" s="1127" t="s">
        <v>1179</v>
      </c>
      <c r="GE80" s="1127" t="s">
        <v>1679</v>
      </c>
      <c r="GF80" s="626"/>
      <c r="GG80" s="699"/>
      <c r="GH80" s="117"/>
      <c r="GI80" s="216">
        <v>1.5791241810500001</v>
      </c>
      <c r="GJ80" s="117"/>
      <c r="GK80" s="565"/>
      <c r="GL80" s="565"/>
      <c r="GM80" s="565"/>
      <c r="GN80" s="565"/>
      <c r="GO80" s="565"/>
      <c r="GP80" s="565"/>
      <c r="GQ80" s="565"/>
      <c r="GR80" s="565"/>
      <c r="GS80" s="565"/>
      <c r="GT80" s="565"/>
      <c r="GU80" s="565"/>
      <c r="GV80" s="565"/>
      <c r="GW80" s="565"/>
      <c r="GX80" s="565"/>
      <c r="GY80" s="565"/>
      <c r="GZ80" s="565"/>
      <c r="HA80" s="565"/>
      <c r="HB80" s="565"/>
      <c r="HC80" s="565"/>
      <c r="HD80" s="565"/>
      <c r="HE80" s="565"/>
      <c r="HF80" s="565"/>
      <c r="HG80" s="565"/>
      <c r="HH80" s="565"/>
      <c r="HI80" s="565"/>
      <c r="HJ80" s="565"/>
      <c r="HK80" s="565"/>
      <c r="HL80" s="565"/>
      <c r="HM80" s="565"/>
      <c r="HN80" s="565"/>
      <c r="HO80" s="565"/>
      <c r="HP80" s="565"/>
      <c r="HQ80" s="565"/>
      <c r="HR80" s="565"/>
      <c r="HS80" s="565"/>
      <c r="HT80" s="565"/>
      <c r="HU80" s="565"/>
      <c r="HV80" s="565"/>
      <c r="HW80" s="565"/>
      <c r="HX80" s="565"/>
      <c r="HY80" s="565"/>
      <c r="HZ80" s="565"/>
      <c r="IA80" s="565"/>
      <c r="IB80" s="565"/>
      <c r="IC80" s="565"/>
      <c r="ID80" s="565"/>
      <c r="IE80" s="565"/>
      <c r="IF80" s="503">
        <f t="shared" si="60"/>
        <v>3</v>
      </c>
      <c r="IG80" s="555"/>
      <c r="IH80" s="555"/>
      <c r="II80" s="555"/>
      <c r="IJ80" s="555"/>
      <c r="IK80" s="555"/>
      <c r="IL80" s="555"/>
      <c r="IM80" s="555"/>
    </row>
    <row r="81" spans="1:247" ht="14.45" customHeight="1">
      <c r="A81" s="503">
        <v>293</v>
      </c>
      <c r="B81" s="503">
        <f>COUNTIFS($D$4:D81,D81,$F$4:F81,F81)</f>
        <v>1</v>
      </c>
      <c r="C81" s="811">
        <v>11750</v>
      </c>
      <c r="D81" s="815" t="s">
        <v>1066</v>
      </c>
      <c r="E81" s="153" t="s">
        <v>458</v>
      </c>
      <c r="F81" s="153" t="s">
        <v>1067</v>
      </c>
      <c r="G81" s="88">
        <f>LEFT(H81,4)-CONCATENATE(IF(LEFT(F81, 2)&lt;MID(H81, 3, 4), 20, 19),LEFT(F81,2))</f>
        <v>62</v>
      </c>
      <c r="H81" s="212" t="s">
        <v>1064</v>
      </c>
      <c r="I81" s="461" t="s">
        <v>407</v>
      </c>
      <c r="J81" s="258" t="s">
        <v>463</v>
      </c>
      <c r="K81" s="153" t="s">
        <v>385</v>
      </c>
      <c r="L81" s="127">
        <v>5</v>
      </c>
      <c r="M81" s="153">
        <v>2</v>
      </c>
      <c r="N81" s="153" t="s">
        <v>645</v>
      </c>
      <c r="O81" s="127"/>
      <c r="P81" s="127" t="s">
        <v>1058</v>
      </c>
      <c r="Q81" s="510"/>
      <c r="R81" s="510"/>
      <c r="S81" s="153"/>
      <c r="T81" s="518" t="s">
        <v>1039</v>
      </c>
      <c r="U81" s="518"/>
      <c r="V81" s="520" t="s">
        <v>1049</v>
      </c>
      <c r="W81" s="710"/>
      <c r="X81" s="520"/>
      <c r="Y81" s="520"/>
      <c r="Z81" s="536"/>
      <c r="AA81" s="127" t="s">
        <v>1045</v>
      </c>
      <c r="AB81" s="88"/>
      <c r="AC81" s="568">
        <v>139</v>
      </c>
      <c r="AD81" s="568">
        <v>700</v>
      </c>
      <c r="AE81" s="565"/>
      <c r="AF81" s="565"/>
      <c r="AG81" s="565" t="s">
        <v>444</v>
      </c>
      <c r="AH81" s="568">
        <v>50</v>
      </c>
      <c r="AI81" s="565"/>
      <c r="AJ81" s="503"/>
      <c r="AK81" s="568"/>
      <c r="AL81" s="503"/>
      <c r="AM81" s="503"/>
      <c r="AN81" s="503"/>
      <c r="AO81" s="574">
        <v>9.1</v>
      </c>
      <c r="AP81" s="575">
        <v>89.9</v>
      </c>
      <c r="AQ81" s="577">
        <v>0.6</v>
      </c>
      <c r="AR81" s="1100">
        <f t="shared" si="49"/>
        <v>99.6</v>
      </c>
      <c r="AS81" s="1101">
        <f t="shared" si="50"/>
        <v>0.10122358175750833</v>
      </c>
      <c r="AT81" s="750">
        <f t="shared" si="51"/>
        <v>6.0734149054504992E-2</v>
      </c>
      <c r="AU81" s="1102">
        <f t="shared" si="52"/>
        <v>0.10055248618784531</v>
      </c>
      <c r="AV81" s="579">
        <v>8.0808</v>
      </c>
      <c r="AW81" s="579">
        <f t="shared" si="59"/>
        <v>88.8</v>
      </c>
      <c r="AX81" s="580">
        <v>0.56420000000000003</v>
      </c>
      <c r="AY81" s="579">
        <v>6.2</v>
      </c>
      <c r="AZ81" s="503" t="s">
        <v>387</v>
      </c>
      <c r="BA81" s="585">
        <v>55.6</v>
      </c>
      <c r="BB81" s="112" t="s">
        <v>387</v>
      </c>
      <c r="BC81" s="614">
        <v>0.02</v>
      </c>
      <c r="BD81" s="614"/>
      <c r="BE81" s="579"/>
      <c r="BF81" s="579"/>
      <c r="BG81" s="579"/>
      <c r="BH81" s="579"/>
      <c r="BI81" s="109">
        <v>0</v>
      </c>
      <c r="BJ81" s="579">
        <v>40.6</v>
      </c>
      <c r="BK81" s="503">
        <v>59.4</v>
      </c>
      <c r="BL81" s="599">
        <f>BJ81/BK81</f>
        <v>0.6835016835016835</v>
      </c>
      <c r="BM81" s="600">
        <v>0.3</v>
      </c>
      <c r="BN81" s="614">
        <f t="shared" ref="BN81:BN96" si="61">BM81*100/AO81</f>
        <v>3.296703296703297</v>
      </c>
      <c r="BO81" s="503" t="s">
        <v>387</v>
      </c>
      <c r="BP81" s="503">
        <v>36.799999999999997</v>
      </c>
      <c r="BQ81" s="503">
        <v>50.5</v>
      </c>
      <c r="BR81" s="607"/>
      <c r="BS81" s="614">
        <f t="shared" ref="BS81:BS108" si="62">BX81+BZ81</f>
        <v>58.9</v>
      </c>
      <c r="BT81" s="549">
        <v>92.6</v>
      </c>
      <c r="BU81" s="549">
        <v>10867</v>
      </c>
      <c r="BV81" s="614">
        <f>100-BT81</f>
        <v>7.4000000000000057</v>
      </c>
      <c r="BW81" s="614">
        <f>BY81+CA81+CC81</f>
        <v>88.102000000000004</v>
      </c>
      <c r="BX81" s="549">
        <v>44</v>
      </c>
      <c r="BY81" s="566">
        <f>BX81*AP81/100</f>
        <v>39.556000000000004</v>
      </c>
      <c r="BZ81" s="549">
        <v>14.9</v>
      </c>
      <c r="CA81" s="566">
        <f>BZ81*AP81/100</f>
        <v>13.395100000000003</v>
      </c>
      <c r="CB81" s="549">
        <v>39.1</v>
      </c>
      <c r="CC81" s="566">
        <f>CB81*AP81/100</f>
        <v>35.1509</v>
      </c>
      <c r="CD81" s="614">
        <v>0.1</v>
      </c>
      <c r="CE81" s="601">
        <v>90.7</v>
      </c>
      <c r="CF81" s="601">
        <v>6092</v>
      </c>
      <c r="CG81" s="601">
        <v>65.7</v>
      </c>
      <c r="CH81" s="601">
        <v>4384</v>
      </c>
      <c r="CI81" s="601">
        <v>27.3</v>
      </c>
      <c r="CJ81" s="601">
        <v>62</v>
      </c>
      <c r="CK81" s="601">
        <v>5216</v>
      </c>
      <c r="CL81" s="579">
        <f t="shared" ref="CL81:CL108" si="63">BX81/BZ81</f>
        <v>2.9530201342281877</v>
      </c>
      <c r="CM81" s="503"/>
      <c r="CN81" s="503"/>
      <c r="CP81" s="510"/>
      <c r="CQ81" s="510"/>
      <c r="CR81" s="510"/>
      <c r="CS81" s="510"/>
      <c r="CT81" s="510"/>
      <c r="CU81" s="510"/>
      <c r="CV81" s="620"/>
      <c r="CX81" s="503"/>
      <c r="CY81" s="503"/>
      <c r="CZ81" s="623">
        <v>3</v>
      </c>
      <c r="DA81" s="625" t="s">
        <v>212</v>
      </c>
      <c r="DB81" s="783" t="s">
        <v>212</v>
      </c>
      <c r="DC81" s="1110"/>
      <c r="DD81" s="794"/>
      <c r="DE81" s="88"/>
      <c r="DF81" s="88"/>
      <c r="DG81" s="88"/>
      <c r="DH81" s="252"/>
      <c r="DI81" s="88" t="s">
        <v>393</v>
      </c>
      <c r="DJ81" s="853" t="s">
        <v>444</v>
      </c>
      <c r="DK81" s="117">
        <v>2</v>
      </c>
      <c r="DL81" s="325" t="s">
        <v>1185</v>
      </c>
      <c r="DM81" s="325" t="s">
        <v>399</v>
      </c>
      <c r="DN81" s="117"/>
      <c r="DO81" s="117"/>
      <c r="DP81" s="117"/>
      <c r="DQ81" s="117"/>
      <c r="DR81" s="149" t="s">
        <v>386</v>
      </c>
      <c r="DS81" s="88" t="s">
        <v>386</v>
      </c>
      <c r="DT81" s="88" t="s">
        <v>386</v>
      </c>
      <c r="DU81" s="88" t="s">
        <v>386</v>
      </c>
      <c r="DV81" s="88" t="s">
        <v>386</v>
      </c>
      <c r="DW81" s="88" t="s">
        <v>386</v>
      </c>
      <c r="DX81" s="88" t="s">
        <v>386</v>
      </c>
      <c r="DY81" s="88" t="s">
        <v>386</v>
      </c>
      <c r="DZ81" s="88" t="s">
        <v>386</v>
      </c>
      <c r="EA81" s="88" t="s">
        <v>386</v>
      </c>
      <c r="EB81" s="503" t="s">
        <v>386</v>
      </c>
      <c r="EC81" s="117"/>
      <c r="ED81" s="117"/>
      <c r="EE81" s="117"/>
      <c r="EF81" s="325">
        <v>10</v>
      </c>
      <c r="EG81" s="117"/>
      <c r="EH81" s="325">
        <v>168</v>
      </c>
      <c r="EI81" s="325">
        <v>72</v>
      </c>
      <c r="EJ81" s="117">
        <v>25.5</v>
      </c>
      <c r="EK81" s="117">
        <v>2</v>
      </c>
      <c r="EL81" s="117"/>
      <c r="EM81" s="117">
        <v>3</v>
      </c>
      <c r="EN81" s="117">
        <v>2</v>
      </c>
      <c r="EO81" s="325" t="s">
        <v>1680</v>
      </c>
      <c r="EP81" s="143"/>
      <c r="EQ81" s="220">
        <v>11750</v>
      </c>
      <c r="ER81" s="640">
        <v>75</v>
      </c>
      <c r="ES81" s="640">
        <v>6241</v>
      </c>
      <c r="ET81" s="640">
        <v>6000</v>
      </c>
      <c r="EU81" s="640">
        <v>42120</v>
      </c>
      <c r="EV81" s="645">
        <v>950</v>
      </c>
      <c r="EW81" s="656">
        <f>EV81/ET81*EU81/ER81</f>
        <v>88.92</v>
      </c>
      <c r="EX81" s="658">
        <f>L81*EW81</f>
        <v>444.6</v>
      </c>
      <c r="EY81" s="226"/>
      <c r="EZ81" s="122"/>
      <c r="FA81" s="158"/>
      <c r="FB81" s="122"/>
      <c r="FC81" s="240"/>
      <c r="FD81" s="227"/>
      <c r="FE81" s="227"/>
      <c r="FF81" s="242"/>
      <c r="FG81" s="243"/>
      <c r="FH81" s="228"/>
      <c r="FI81" s="215"/>
      <c r="FJ81" s="554"/>
      <c r="FK81" s="555"/>
      <c r="FL81" s="503"/>
      <c r="FM81" s="693">
        <f>AC81/1000</f>
        <v>0.13900000000000001</v>
      </c>
      <c r="FN81" s="555"/>
      <c r="FO81" s="750">
        <f>EV81*100/ES81</f>
        <v>15.221919564172408</v>
      </c>
      <c r="FP81" s="803">
        <f>EW81/1000</f>
        <v>8.8919999999999999E-2</v>
      </c>
      <c r="FQ81" s="555"/>
      <c r="FR81" s="1316" t="s">
        <v>1681</v>
      </c>
      <c r="FS81" s="1316" t="s">
        <v>386</v>
      </c>
      <c r="FT81" s="1316" t="s">
        <v>1682</v>
      </c>
      <c r="FU81" s="1312">
        <v>0</v>
      </c>
      <c r="FV81" s="1312">
        <v>6</v>
      </c>
      <c r="FW81" s="1125">
        <v>0</v>
      </c>
      <c r="FX81" s="1316" t="s">
        <v>1683</v>
      </c>
      <c r="FY81" s="1130">
        <v>0</v>
      </c>
      <c r="FZ81" s="1130">
        <v>0</v>
      </c>
      <c r="GA81" s="1130">
        <v>0</v>
      </c>
      <c r="GB81" s="1130">
        <v>1</v>
      </c>
      <c r="GC81" s="1687" t="s">
        <v>1437</v>
      </c>
      <c r="GD81" s="1687" t="s">
        <v>1437</v>
      </c>
      <c r="GE81" s="1316" t="s">
        <v>1472</v>
      </c>
      <c r="GF81" s="555"/>
      <c r="GG81" s="699"/>
      <c r="GI81" s="216">
        <v>0.20382727625000002</v>
      </c>
      <c r="GK81" s="565"/>
      <c r="GL81" s="565"/>
      <c r="GM81" s="565"/>
      <c r="GN81" s="565"/>
      <c r="GO81" s="565"/>
      <c r="GP81" s="565"/>
      <c r="GQ81" s="565"/>
      <c r="GR81" s="565"/>
      <c r="GS81" s="565"/>
      <c r="GT81" s="565"/>
      <c r="GU81" s="565"/>
      <c r="GV81" s="565"/>
      <c r="GW81" s="565"/>
      <c r="GX81" s="565"/>
      <c r="GY81" s="565"/>
      <c r="GZ81" s="565"/>
      <c r="HA81" s="565"/>
      <c r="HB81" s="565"/>
      <c r="HC81" s="565"/>
      <c r="HD81" s="565"/>
      <c r="HE81" s="565"/>
      <c r="HF81" s="565"/>
      <c r="HG81" s="565"/>
      <c r="HH81" s="565"/>
      <c r="HI81" s="565"/>
      <c r="HJ81" s="565"/>
      <c r="HK81" s="565"/>
      <c r="HL81" s="565"/>
      <c r="HM81" s="565"/>
      <c r="HN81" s="565"/>
      <c r="HO81" s="565"/>
      <c r="HP81" s="565"/>
      <c r="HQ81" s="565"/>
      <c r="HR81" s="565"/>
      <c r="HS81" s="565"/>
      <c r="HT81" s="565"/>
      <c r="HU81" s="565"/>
      <c r="HV81" s="565"/>
      <c r="HW81" s="565"/>
      <c r="HX81" s="565"/>
      <c r="HY81" s="565"/>
      <c r="HZ81" s="565"/>
      <c r="IA81" s="565"/>
      <c r="IB81" s="565"/>
      <c r="IC81" s="565"/>
      <c r="ID81" s="565"/>
      <c r="IE81" s="565"/>
      <c r="IF81" s="503">
        <f t="shared" si="60"/>
        <v>7</v>
      </c>
      <c r="IG81" s="555"/>
      <c r="IH81" s="555"/>
      <c r="II81" s="555"/>
      <c r="IJ81" s="555"/>
      <c r="IK81" s="555"/>
      <c r="IL81" s="555"/>
      <c r="IM81" s="555"/>
    </row>
    <row r="82" spans="1:247" ht="14.45" customHeight="1">
      <c r="A82" s="503">
        <v>49</v>
      </c>
      <c r="B82" s="503">
        <f>COUNTIFS($D$4:D82,D82,$F$4:F82,F82)</f>
        <v>1</v>
      </c>
      <c r="C82" s="805">
        <v>8094</v>
      </c>
      <c r="D82" s="812" t="s">
        <v>405</v>
      </c>
      <c r="E82" s="91" t="s">
        <v>406</v>
      </c>
      <c r="F82" s="91">
        <v>5010091179</v>
      </c>
      <c r="G82" s="88">
        <v>68</v>
      </c>
      <c r="H82" s="212" t="s">
        <v>674</v>
      </c>
      <c r="I82" s="318" t="s">
        <v>451</v>
      </c>
      <c r="J82" s="200" t="s">
        <v>427</v>
      </c>
      <c r="K82" s="158" t="s">
        <v>385</v>
      </c>
      <c r="L82" s="88">
        <v>10</v>
      </c>
      <c r="M82" s="88">
        <v>2</v>
      </c>
      <c r="N82" s="91" t="s">
        <v>386</v>
      </c>
      <c r="O82" s="88"/>
      <c r="P82" s="91" t="s">
        <v>670</v>
      </c>
      <c r="Q82" s="503"/>
      <c r="R82" s="503"/>
      <c r="S82" s="381" t="s">
        <v>618</v>
      </c>
      <c r="T82" s="316" t="s">
        <v>656</v>
      </c>
      <c r="U82" s="317" t="s">
        <v>548</v>
      </c>
      <c r="V82" s="385" t="s">
        <v>673</v>
      </c>
      <c r="W82" s="311" t="s">
        <v>620</v>
      </c>
      <c r="X82" s="381"/>
      <c r="Y82" s="311" t="s">
        <v>416</v>
      </c>
      <c r="Z82" s="532"/>
      <c r="AA82" s="314"/>
      <c r="AB82" s="88"/>
      <c r="AC82" s="503"/>
      <c r="AD82" s="503"/>
      <c r="AE82" s="503"/>
      <c r="AF82" s="503"/>
      <c r="AG82" s="557" t="s">
        <v>444</v>
      </c>
      <c r="AH82" s="565" t="s">
        <v>675</v>
      </c>
      <c r="AI82" s="503"/>
      <c r="AJ82" s="503"/>
      <c r="AK82" s="568"/>
      <c r="AL82" s="503"/>
      <c r="AM82" s="503"/>
      <c r="AN82" s="503"/>
      <c r="AO82" s="574">
        <v>13.3</v>
      </c>
      <c r="AP82" s="575">
        <v>76.900000000000006</v>
      </c>
      <c r="AQ82" s="577">
        <v>8.42</v>
      </c>
      <c r="AR82" s="1100">
        <f t="shared" si="49"/>
        <v>98.62</v>
      </c>
      <c r="AS82" s="1101">
        <f t="shared" si="50"/>
        <v>0.17295188556566971</v>
      </c>
      <c r="AT82" s="750">
        <f t="shared" si="51"/>
        <v>1.4562548764629388</v>
      </c>
      <c r="AU82" s="1102">
        <f t="shared" si="52"/>
        <v>0.15588373183309892</v>
      </c>
      <c r="AV82" s="579">
        <v>11.826360000000001</v>
      </c>
      <c r="AW82" s="579">
        <f t="shared" si="59"/>
        <v>88.92</v>
      </c>
      <c r="AX82" s="580">
        <v>0.80864000000000003</v>
      </c>
      <c r="AY82" s="579">
        <v>6.08</v>
      </c>
      <c r="AZ82" s="505" t="s">
        <v>387</v>
      </c>
      <c r="BA82" s="585">
        <v>8.6999999999999993</v>
      </c>
      <c r="BB82" s="107">
        <v>2.3E-2</v>
      </c>
      <c r="BC82" s="592">
        <v>0.90400000000000025</v>
      </c>
      <c r="BD82" s="592"/>
      <c r="BE82" s="503"/>
      <c r="BF82" s="503"/>
      <c r="BG82" s="503"/>
      <c r="BH82" s="503"/>
      <c r="BJ82" s="503">
        <v>46.1</v>
      </c>
      <c r="BK82" s="503">
        <v>54.7</v>
      </c>
      <c r="BL82" s="599">
        <v>0.84277879341864714</v>
      </c>
      <c r="BM82" s="600">
        <v>0.15</v>
      </c>
      <c r="BN82" s="614">
        <f t="shared" si="61"/>
        <v>1.1278195488721805</v>
      </c>
      <c r="BO82" s="505" t="s">
        <v>387</v>
      </c>
      <c r="BP82" s="579">
        <v>1.9</v>
      </c>
      <c r="BQ82" s="579">
        <v>3</v>
      </c>
      <c r="BR82" s="607"/>
      <c r="BS82" s="614">
        <f t="shared" si="62"/>
        <v>65.5</v>
      </c>
      <c r="BT82" s="566">
        <v>91.7</v>
      </c>
      <c r="BU82" s="772">
        <v>57158</v>
      </c>
      <c r="BV82" s="566">
        <v>8.2999999999999972</v>
      </c>
      <c r="BW82" s="566">
        <v>67.599999999999994</v>
      </c>
      <c r="BX82" s="566">
        <v>44.2</v>
      </c>
      <c r="BY82" s="566">
        <v>33.299999999999997</v>
      </c>
      <c r="BZ82" s="566">
        <v>21.3</v>
      </c>
      <c r="CA82" s="566">
        <v>16</v>
      </c>
      <c r="CB82" s="566">
        <v>24.3</v>
      </c>
      <c r="CC82" s="566">
        <v>18.3</v>
      </c>
      <c r="CD82" s="566">
        <v>0.5</v>
      </c>
      <c r="CE82" s="503"/>
      <c r="CF82" s="503"/>
      <c r="CG82" s="503"/>
      <c r="CH82" s="503"/>
      <c r="CI82" s="503"/>
      <c r="CJ82" s="503"/>
      <c r="CK82" s="503"/>
      <c r="CL82" s="579">
        <f t="shared" si="63"/>
        <v>2.075117370892019</v>
      </c>
      <c r="CM82" s="503"/>
      <c r="CN82" s="503"/>
      <c r="CO82" s="328">
        <v>76.8</v>
      </c>
      <c r="CP82" s="618">
        <v>60.5</v>
      </c>
      <c r="CQ82" s="618">
        <v>46.5</v>
      </c>
      <c r="CR82" s="618">
        <v>9.7200000000000006</v>
      </c>
      <c r="CS82" s="618">
        <v>7.47</v>
      </c>
      <c r="CT82" s="618">
        <v>20.3</v>
      </c>
      <c r="CU82" s="618">
        <v>15.6</v>
      </c>
      <c r="CV82" s="618">
        <v>2.29</v>
      </c>
      <c r="CW82" s="383"/>
      <c r="CX82" s="503"/>
      <c r="CY82" s="623"/>
      <c r="CZ82" s="623">
        <v>3</v>
      </c>
      <c r="DA82" s="625" t="s">
        <v>398</v>
      </c>
      <c r="DB82" s="783" t="s">
        <v>398</v>
      </c>
      <c r="DC82" s="531"/>
      <c r="DD82" s="531"/>
      <c r="DE82" s="88"/>
      <c r="DF82" s="88"/>
      <c r="DG82" s="88"/>
      <c r="DH82" s="252"/>
      <c r="DI82" s="116" t="s">
        <v>390</v>
      </c>
      <c r="DJ82" s="854" t="s">
        <v>444</v>
      </c>
      <c r="DK82" s="218">
        <v>2</v>
      </c>
      <c r="DL82" s="325" t="s">
        <v>1185</v>
      </c>
      <c r="DM82" s="325" t="s">
        <v>1488</v>
      </c>
      <c r="DN82" s="117"/>
      <c r="DO82" s="117"/>
      <c r="DP82" s="117"/>
      <c r="DQ82" s="117"/>
      <c r="DR82" s="149" t="s">
        <v>386</v>
      </c>
      <c r="DS82" s="88" t="s">
        <v>386</v>
      </c>
      <c r="DT82" s="88">
        <v>363</v>
      </c>
      <c r="DU82" s="88">
        <v>37.5</v>
      </c>
      <c r="DV82" s="88">
        <v>62.5</v>
      </c>
      <c r="DW82" s="88">
        <v>0.6</v>
      </c>
      <c r="DX82" s="88" t="s">
        <v>386</v>
      </c>
      <c r="DY82" s="88" t="s">
        <v>386</v>
      </c>
      <c r="DZ82" s="88">
        <v>4.99</v>
      </c>
      <c r="EA82" s="88">
        <v>0</v>
      </c>
      <c r="EB82" s="503"/>
      <c r="EC82" s="117"/>
      <c r="ED82" s="117">
        <v>2</v>
      </c>
      <c r="EE82" s="117">
        <v>10</v>
      </c>
      <c r="EF82" s="325">
        <v>0</v>
      </c>
      <c r="EG82" s="117">
        <v>2</v>
      </c>
      <c r="EH82" s="117">
        <v>175</v>
      </c>
      <c r="EI82" s="117">
        <v>97</v>
      </c>
      <c r="EJ82" s="144">
        <f t="shared" ref="EJ82:EJ87" si="64">EI82/(EH82*EH82*0.01*0.01)</f>
        <v>31.673469387755102</v>
      </c>
      <c r="EK82" s="117">
        <v>0</v>
      </c>
      <c r="EL82" s="117" t="s">
        <v>386</v>
      </c>
      <c r="EM82" s="117">
        <v>2</v>
      </c>
      <c r="EN82" s="117">
        <v>1</v>
      </c>
      <c r="EO82" s="117">
        <v>0</v>
      </c>
      <c r="EP82" s="117"/>
      <c r="EQ82" s="260">
        <v>8094</v>
      </c>
      <c r="ER82" s="398">
        <v>75</v>
      </c>
      <c r="ES82" s="314">
        <v>5989</v>
      </c>
      <c r="ET82" s="314">
        <v>2</v>
      </c>
      <c r="EU82" s="463">
        <v>159.70666666666668</v>
      </c>
      <c r="EV82" s="315">
        <v>1565</v>
      </c>
      <c r="EW82" s="652">
        <v>41.733333333333334</v>
      </c>
      <c r="EX82" s="658">
        <v>417.33333333333337</v>
      </c>
      <c r="EY82" s="226"/>
      <c r="EZ82" s="122"/>
      <c r="FA82" s="158"/>
      <c r="FB82" s="122"/>
      <c r="FC82" s="240"/>
      <c r="FD82" s="227"/>
      <c r="FE82" s="227"/>
      <c r="FF82" s="242"/>
      <c r="FG82" s="335"/>
      <c r="FH82" s="228"/>
      <c r="FI82" s="215"/>
      <c r="FJ82" s="557" t="s">
        <v>444</v>
      </c>
      <c r="FK82" s="555"/>
      <c r="FL82" s="692">
        <v>26.131240607780931</v>
      </c>
      <c r="FM82" s="693">
        <f>EW82/1000</f>
        <v>4.1733333333333338E-2</v>
      </c>
      <c r="FN82" s="555"/>
      <c r="FO82" s="692">
        <v>26.131240607780931</v>
      </c>
      <c r="FP82" s="693">
        <v>4.1733333333333338E-2</v>
      </c>
      <c r="FQ82" s="696">
        <f>DT82/EW82</f>
        <v>8.6980830670926519</v>
      </c>
      <c r="FR82" s="1680" t="s">
        <v>1684</v>
      </c>
      <c r="FS82" s="1680" t="s">
        <v>386</v>
      </c>
      <c r="FT82" s="1680" t="s">
        <v>1685</v>
      </c>
      <c r="FU82" s="1312">
        <v>0</v>
      </c>
      <c r="FV82" s="1312">
        <v>0</v>
      </c>
      <c r="FW82" s="1125">
        <v>0</v>
      </c>
      <c r="FX82" s="1316" t="s">
        <v>1332</v>
      </c>
      <c r="FY82" s="1130">
        <v>0</v>
      </c>
      <c r="FZ82" s="1130">
        <v>0</v>
      </c>
      <c r="GA82" s="1130">
        <v>0</v>
      </c>
      <c r="GB82" s="1130">
        <v>0</v>
      </c>
      <c r="GC82" s="1687" t="s">
        <v>1179</v>
      </c>
      <c r="GD82" s="1687" t="s">
        <v>1179</v>
      </c>
      <c r="GE82" s="1316" t="s">
        <v>1686</v>
      </c>
      <c r="GF82" s="555"/>
      <c r="GG82" s="699"/>
      <c r="GI82" s="156">
        <v>0.6</v>
      </c>
      <c r="GK82" s="565"/>
      <c r="GL82" s="565"/>
      <c r="GM82" s="565"/>
      <c r="GN82" s="565"/>
      <c r="GO82" s="565"/>
      <c r="GP82" s="565"/>
      <c r="GQ82" s="565"/>
      <c r="GR82" s="565"/>
      <c r="GS82" s="565"/>
      <c r="GT82" s="565"/>
      <c r="GU82" s="565"/>
      <c r="GV82" s="565"/>
      <c r="GW82" s="565"/>
      <c r="GX82" s="565"/>
      <c r="GY82" s="565"/>
      <c r="GZ82" s="565"/>
      <c r="HA82" s="565"/>
      <c r="HB82" s="565"/>
      <c r="HC82" s="565"/>
      <c r="HD82" s="565"/>
      <c r="HE82" s="565"/>
      <c r="HF82" s="565"/>
      <c r="HG82" s="565"/>
      <c r="HH82" s="565"/>
      <c r="HI82" s="565"/>
      <c r="HJ82" s="565"/>
      <c r="HK82" s="565"/>
      <c r="HL82" s="565"/>
      <c r="HM82" s="565"/>
      <c r="HN82" s="565"/>
      <c r="HO82" s="565"/>
      <c r="HP82" s="565"/>
      <c r="HQ82" s="565"/>
      <c r="HR82" s="565"/>
      <c r="HS82" s="565"/>
      <c r="HT82" s="565"/>
      <c r="HU82" s="565"/>
      <c r="HV82" s="565"/>
      <c r="HW82" s="565"/>
      <c r="HX82" s="565"/>
      <c r="HY82" s="565"/>
      <c r="HZ82" s="565"/>
      <c r="IA82" s="565"/>
      <c r="IB82" s="565"/>
      <c r="IC82" s="565"/>
      <c r="ID82" s="565"/>
      <c r="IE82" s="565"/>
      <c r="IF82" s="503">
        <f t="shared" si="60"/>
        <v>3</v>
      </c>
      <c r="IG82" s="555"/>
      <c r="IH82" s="555"/>
      <c r="II82" s="555"/>
      <c r="IJ82" s="555"/>
      <c r="IK82" s="555"/>
      <c r="IL82" s="555"/>
      <c r="IM82" s="555"/>
    </row>
    <row r="83" spans="1:247" ht="14.45" customHeight="1">
      <c r="A83" s="503">
        <v>241</v>
      </c>
      <c r="B83" s="503">
        <f>COUNTIFS($D$4:D83,D83,$F$4:F83,F83)</f>
        <v>1</v>
      </c>
      <c r="C83" s="805">
        <v>11411</v>
      </c>
      <c r="D83" s="812" t="s">
        <v>946</v>
      </c>
      <c r="E83" s="91" t="s">
        <v>476</v>
      </c>
      <c r="F83" s="91">
        <v>445716079</v>
      </c>
      <c r="G83" s="88">
        <f>LEFT(H83,4)-CONCATENATE(19,LEFT(F83,2))</f>
        <v>75</v>
      </c>
      <c r="H83" s="161" t="s">
        <v>1026</v>
      </c>
      <c r="I83" s="405" t="s">
        <v>399</v>
      </c>
      <c r="J83" s="200" t="s">
        <v>427</v>
      </c>
      <c r="K83" s="91" t="s">
        <v>385</v>
      </c>
      <c r="L83" s="88">
        <v>22</v>
      </c>
      <c r="M83" s="91" t="s">
        <v>611</v>
      </c>
      <c r="N83" s="91" t="s">
        <v>386</v>
      </c>
      <c r="O83" s="88"/>
      <c r="P83" s="88" t="s">
        <v>1009</v>
      </c>
      <c r="Q83" s="201"/>
      <c r="R83" s="201"/>
      <c r="S83" s="134"/>
      <c r="T83" s="707" t="s">
        <v>1014</v>
      </c>
      <c r="U83" s="707"/>
      <c r="V83" s="521" t="s">
        <v>999</v>
      </c>
      <c r="W83" s="521"/>
      <c r="X83" s="134"/>
      <c r="Y83" s="135"/>
      <c r="Z83" s="536" t="s">
        <v>428</v>
      </c>
      <c r="AA83" s="127" t="s">
        <v>1003</v>
      </c>
      <c r="AB83" s="88"/>
      <c r="AC83" s="568">
        <v>11084</v>
      </c>
      <c r="AD83" s="568">
        <v>244000</v>
      </c>
      <c r="AE83" s="565"/>
      <c r="AF83" s="565"/>
      <c r="AG83" s="565" t="s">
        <v>433</v>
      </c>
      <c r="AH83" s="568">
        <v>10000</v>
      </c>
      <c r="AI83" s="565"/>
      <c r="AJ83" s="503"/>
      <c r="AK83" s="568"/>
      <c r="AL83" s="503"/>
      <c r="AM83" s="503"/>
      <c r="AN83" s="503"/>
      <c r="AO83" s="574">
        <v>0.89</v>
      </c>
      <c r="AP83" s="575">
        <v>14.6</v>
      </c>
      <c r="AQ83" s="577">
        <v>83.6</v>
      </c>
      <c r="AR83" s="1100">
        <f t="shared" si="49"/>
        <v>99.089999999999989</v>
      </c>
      <c r="AS83" s="1101">
        <f t="shared" si="50"/>
        <v>6.095890410958904E-2</v>
      </c>
      <c r="AT83" s="750">
        <f t="shared" si="51"/>
        <v>5.0961643835616437</v>
      </c>
      <c r="AU83" s="1102">
        <f t="shared" si="52"/>
        <v>9.0631364562118143E-3</v>
      </c>
      <c r="AV83" s="580">
        <v>0.82449600000000001</v>
      </c>
      <c r="AW83" s="579">
        <f t="shared" si="59"/>
        <v>92.64</v>
      </c>
      <c r="AX83" s="580">
        <v>2.1004000000000002E-2</v>
      </c>
      <c r="AY83" s="579">
        <v>2.36</v>
      </c>
      <c r="AZ83" s="503" t="s">
        <v>387</v>
      </c>
      <c r="BA83" s="585" t="s">
        <v>387</v>
      </c>
      <c r="BB83" s="112" t="s">
        <v>387</v>
      </c>
      <c r="BC83" s="549" t="s">
        <v>387</v>
      </c>
      <c r="BD83" s="549"/>
      <c r="BE83" s="503"/>
      <c r="BF83" s="503"/>
      <c r="BG83" s="503"/>
      <c r="BH83" s="503"/>
      <c r="BI83" s="109">
        <v>0.94</v>
      </c>
      <c r="BJ83" s="503">
        <v>65.8</v>
      </c>
      <c r="BK83" s="503">
        <v>34.200000000000003</v>
      </c>
      <c r="BL83" s="599">
        <f>BJ83/BK83</f>
        <v>1.9239766081871343</v>
      </c>
      <c r="BM83" s="600">
        <v>1.4E-2</v>
      </c>
      <c r="BN83" s="614">
        <f t="shared" si="61"/>
        <v>1.5730337078651686</v>
      </c>
      <c r="BO83" s="503" t="s">
        <v>387</v>
      </c>
      <c r="BP83" s="503">
        <v>68.900000000000006</v>
      </c>
      <c r="BQ83" s="503">
        <v>74.5</v>
      </c>
      <c r="BR83" s="607"/>
      <c r="BS83" s="614">
        <f t="shared" si="62"/>
        <v>92.399999999999991</v>
      </c>
      <c r="BT83" s="549">
        <v>98.7</v>
      </c>
      <c r="BU83" s="549">
        <v>18115</v>
      </c>
      <c r="BV83" s="614">
        <f t="shared" ref="BV83:BV88" si="65">100-BT83</f>
        <v>1.2999999999999972</v>
      </c>
      <c r="BW83" s="614">
        <f t="shared" ref="BW83:BW88" si="66">BY83+CA83+CC83</f>
        <v>14.4102</v>
      </c>
      <c r="BX83" s="549">
        <v>16.8</v>
      </c>
      <c r="BY83" s="566">
        <f t="shared" ref="BY83:BY88" si="67">BX83*AP83/100</f>
        <v>2.4527999999999999</v>
      </c>
      <c r="BZ83" s="549">
        <v>75.599999999999994</v>
      </c>
      <c r="CA83" s="566">
        <f t="shared" ref="CA83:CA88" si="68">BZ83*AP83/100</f>
        <v>11.037599999999999</v>
      </c>
      <c r="CB83" s="549">
        <v>6.3</v>
      </c>
      <c r="CC83" s="566">
        <f t="shared" ref="CC83:CC88" si="69">CB83*AP83/100</f>
        <v>0.91979999999999995</v>
      </c>
      <c r="CD83" s="614">
        <v>7.0000000000000007E-2</v>
      </c>
      <c r="CE83" s="601"/>
      <c r="CF83" s="601"/>
      <c r="CG83" s="601"/>
      <c r="CH83" s="601"/>
      <c r="CI83" s="601"/>
      <c r="CJ83" s="601">
        <v>97.7</v>
      </c>
      <c r="CK83" s="601">
        <v>8411</v>
      </c>
      <c r="CL83" s="579">
        <f t="shared" si="63"/>
        <v>0.22222222222222224</v>
      </c>
      <c r="CM83" s="503"/>
      <c r="CN83" s="503"/>
      <c r="CP83" s="510"/>
      <c r="CQ83" s="510"/>
      <c r="CR83" s="510"/>
      <c r="CS83" s="510"/>
      <c r="CT83" s="510"/>
      <c r="CU83" s="510"/>
      <c r="CV83" s="620"/>
      <c r="CX83" s="503"/>
      <c r="CY83" s="503"/>
      <c r="CZ83" s="623">
        <v>5</v>
      </c>
      <c r="DA83" s="625" t="s">
        <v>408</v>
      </c>
      <c r="DB83" s="783" t="s">
        <v>408</v>
      </c>
      <c r="DC83" s="531"/>
      <c r="DD83" s="794" t="s">
        <v>838</v>
      </c>
      <c r="DE83" s="88"/>
      <c r="DF83" s="88"/>
      <c r="DG83" s="88"/>
      <c r="DH83" s="252"/>
      <c r="DI83" s="88" t="s">
        <v>393</v>
      </c>
      <c r="DJ83" s="851" t="s">
        <v>433</v>
      </c>
      <c r="DK83" s="117">
        <v>2</v>
      </c>
      <c r="DL83" s="325" t="s">
        <v>1185</v>
      </c>
      <c r="DM83" s="117" t="s">
        <v>399</v>
      </c>
      <c r="DN83" s="117"/>
      <c r="DO83" s="117"/>
      <c r="DP83" s="117"/>
      <c r="DQ83" s="117"/>
      <c r="DR83" s="149" t="s">
        <v>386</v>
      </c>
      <c r="DS83" s="88" t="s">
        <v>386</v>
      </c>
      <c r="DT83" s="88">
        <v>21578</v>
      </c>
      <c r="DU83" s="88">
        <v>72.8</v>
      </c>
      <c r="DV83" s="88">
        <v>27.2</v>
      </c>
      <c r="DW83" s="88" t="s">
        <v>386</v>
      </c>
      <c r="DX83" s="88" t="s">
        <v>386</v>
      </c>
      <c r="DY83" s="88" t="s">
        <v>386</v>
      </c>
      <c r="DZ83" s="88" t="s">
        <v>386</v>
      </c>
      <c r="EA83" s="88">
        <v>0</v>
      </c>
      <c r="EB83" s="503"/>
      <c r="EC83" s="143"/>
      <c r="ED83" s="143"/>
      <c r="EE83" s="143"/>
      <c r="EF83" s="117">
        <v>30</v>
      </c>
      <c r="EG83" s="117">
        <v>3</v>
      </c>
      <c r="EH83" s="325" t="s">
        <v>386</v>
      </c>
      <c r="EI83" s="325" t="s">
        <v>386</v>
      </c>
      <c r="EJ83" s="325" t="s">
        <v>386</v>
      </c>
      <c r="EK83" s="117">
        <v>2</v>
      </c>
      <c r="EL83" s="117"/>
      <c r="EM83" s="117">
        <v>3</v>
      </c>
      <c r="EN83" s="117">
        <v>3</v>
      </c>
      <c r="EO83" s="325">
        <v>0</v>
      </c>
      <c r="EP83" s="143"/>
      <c r="EQ83" s="208">
        <v>11411</v>
      </c>
      <c r="ER83" s="640">
        <v>75</v>
      </c>
      <c r="ES83" s="640">
        <v>100943</v>
      </c>
      <c r="ET83" s="640">
        <v>4000</v>
      </c>
      <c r="EU83" s="640">
        <v>38220</v>
      </c>
      <c r="EV83" s="645">
        <v>87503</v>
      </c>
      <c r="EW83" s="656">
        <f>EV83/ET83*EU83/ER83</f>
        <v>11147.8822</v>
      </c>
      <c r="EX83" s="658">
        <f>L83*EW83</f>
        <v>245253.40840000001</v>
      </c>
      <c r="EY83" s="226"/>
      <c r="EZ83" s="122"/>
      <c r="FA83" s="158"/>
      <c r="FB83" s="122"/>
      <c r="FC83" s="240"/>
      <c r="FD83" s="227"/>
      <c r="FE83" s="227"/>
      <c r="FF83" s="242"/>
      <c r="FG83" s="243"/>
      <c r="FH83" s="228"/>
      <c r="FI83" s="215"/>
      <c r="FJ83" s="554"/>
      <c r="FK83" s="555"/>
      <c r="FL83" s="503"/>
      <c r="FM83" s="693">
        <f>AC83/1000</f>
        <v>11.084</v>
      </c>
      <c r="FN83" s="555"/>
      <c r="FO83" s="750">
        <f>EV83*100/ES83</f>
        <v>86.685555214328872</v>
      </c>
      <c r="FP83" s="803">
        <f>EW83/1000</f>
        <v>11.1478822</v>
      </c>
      <c r="FQ83" s="696"/>
      <c r="FR83" s="1680" t="s">
        <v>386</v>
      </c>
      <c r="FS83" s="1680" t="s">
        <v>1687</v>
      </c>
      <c r="FT83" s="1680" t="s">
        <v>1688</v>
      </c>
      <c r="FU83" s="1119">
        <v>0</v>
      </c>
      <c r="FV83" s="325">
        <v>3</v>
      </c>
      <c r="FW83" s="1119">
        <v>0</v>
      </c>
      <c r="FX83" s="1127" t="s">
        <v>1689</v>
      </c>
      <c r="FY83" s="1120">
        <v>0</v>
      </c>
      <c r="FZ83" s="1120">
        <v>0</v>
      </c>
      <c r="GA83" s="1120">
        <v>0</v>
      </c>
      <c r="GB83" s="1120">
        <v>0</v>
      </c>
      <c r="GC83" s="1127" t="s">
        <v>1179</v>
      </c>
      <c r="GD83" s="1120" t="s">
        <v>1179</v>
      </c>
      <c r="GE83" s="1120" t="s">
        <v>1690</v>
      </c>
      <c r="GF83" s="760">
        <v>11411</v>
      </c>
      <c r="GG83" s="761" t="s">
        <v>954</v>
      </c>
      <c r="GH83" s="379">
        <v>36.108304505600003</v>
      </c>
      <c r="GI83" s="379">
        <v>15.6076506559167</v>
      </c>
      <c r="GJ83" s="119">
        <v>1.3947753850000004</v>
      </c>
      <c r="GK83" s="549" t="s">
        <v>387</v>
      </c>
      <c r="GL83" s="549" t="s">
        <v>387</v>
      </c>
      <c r="GM83" s="549" t="s">
        <v>387</v>
      </c>
      <c r="GN83" s="614">
        <v>19.8</v>
      </c>
      <c r="GO83" s="614">
        <v>22.5</v>
      </c>
      <c r="GP83" s="549">
        <v>52488</v>
      </c>
      <c r="GQ83" s="762">
        <v>245253.40840000001</v>
      </c>
      <c r="GR83" s="763">
        <f>IE83*GQ83/100</f>
        <v>36788.011259999999</v>
      </c>
      <c r="GS83" s="549">
        <v>6.45</v>
      </c>
      <c r="GT83" s="549">
        <v>34475</v>
      </c>
      <c r="GU83" s="764">
        <f>GO83-GS83</f>
        <v>16.05</v>
      </c>
      <c r="GV83" s="549">
        <f>GP83-GT83</f>
        <v>18013</v>
      </c>
      <c r="GW83" s="763">
        <f>GR83*GO83/100</f>
        <v>8277.3025335000002</v>
      </c>
      <c r="GX83" s="763">
        <f>GS83*GR83/100</f>
        <v>2372.8267262700001</v>
      </c>
      <c r="GY83" s="763">
        <f>GW83-GX83</f>
        <v>5904.4758072300001</v>
      </c>
      <c r="GZ83" s="704">
        <v>5</v>
      </c>
      <c r="HA83" s="763">
        <f>GW83/GZ83</f>
        <v>1655.4605067</v>
      </c>
      <c r="HB83" s="763">
        <f>GX83/GZ83</f>
        <v>474.56534525400002</v>
      </c>
      <c r="HC83" s="763">
        <f>GR83/GZ83</f>
        <v>7357.6022519999997</v>
      </c>
      <c r="HD83" s="614">
        <v>83.6</v>
      </c>
      <c r="HE83" s="614">
        <v>99.8</v>
      </c>
      <c r="HF83" s="549">
        <v>4492</v>
      </c>
      <c r="HG83" s="549">
        <v>1.81</v>
      </c>
      <c r="HH83" s="549">
        <v>2443</v>
      </c>
      <c r="HI83" s="549">
        <v>77.3</v>
      </c>
      <c r="HJ83" s="549">
        <v>4279</v>
      </c>
      <c r="HK83" s="549">
        <v>1.56</v>
      </c>
      <c r="HL83" s="549">
        <v>9979</v>
      </c>
      <c r="HM83" s="549">
        <v>97.9</v>
      </c>
      <c r="HN83" s="549">
        <v>4746</v>
      </c>
      <c r="HO83" s="549">
        <v>98.7</v>
      </c>
      <c r="HP83" s="549">
        <v>11835</v>
      </c>
      <c r="HQ83" s="614">
        <v>1.08</v>
      </c>
      <c r="HR83" s="549">
        <v>8.24</v>
      </c>
      <c r="HS83" s="549"/>
      <c r="HT83" s="549"/>
      <c r="HU83" s="549"/>
      <c r="HV83" s="549"/>
      <c r="HW83" s="549"/>
      <c r="HX83" s="549"/>
      <c r="HY83" s="549"/>
      <c r="HZ83" s="549"/>
      <c r="IA83" s="549"/>
      <c r="IB83" s="549"/>
      <c r="IC83" s="549"/>
      <c r="ID83" s="549"/>
      <c r="IE83" s="549">
        <v>15</v>
      </c>
      <c r="IF83" s="503">
        <f t="shared" si="60"/>
        <v>8</v>
      </c>
      <c r="IG83" s="555"/>
      <c r="IH83" s="555"/>
      <c r="II83" s="555"/>
      <c r="IJ83" s="555"/>
      <c r="IK83" s="555"/>
      <c r="IL83" s="555"/>
      <c r="IM83" s="555"/>
    </row>
    <row r="84" spans="1:247" ht="14.45" customHeight="1">
      <c r="A84" s="503">
        <v>242</v>
      </c>
      <c r="B84" s="503">
        <f>COUNTIFS($D$4:D84,D84,$F$4:F84,F84)</f>
        <v>1</v>
      </c>
      <c r="C84" s="805">
        <v>11412</v>
      </c>
      <c r="D84" s="812" t="s">
        <v>1027</v>
      </c>
      <c r="E84" s="91" t="s">
        <v>403</v>
      </c>
      <c r="F84" s="91">
        <v>6811150852</v>
      </c>
      <c r="G84" s="88">
        <f>LEFT(H84,4)-CONCATENATE(19,LEFT(F84,2))</f>
        <v>51</v>
      </c>
      <c r="H84" s="161" t="s">
        <v>1026</v>
      </c>
      <c r="I84" s="405" t="s">
        <v>1028</v>
      </c>
      <c r="J84" s="200" t="s">
        <v>427</v>
      </c>
      <c r="K84" s="91" t="s">
        <v>385</v>
      </c>
      <c r="L84" s="88">
        <v>23</v>
      </c>
      <c r="M84" s="91" t="s">
        <v>482</v>
      </c>
      <c r="N84" s="91" t="s">
        <v>386</v>
      </c>
      <c r="O84" s="88"/>
      <c r="P84" s="88" t="s">
        <v>1009</v>
      </c>
      <c r="Q84" s="201"/>
      <c r="R84" s="201"/>
      <c r="S84" s="134"/>
      <c r="T84" s="707" t="s">
        <v>1014</v>
      </c>
      <c r="U84" s="707"/>
      <c r="V84" s="522" t="s">
        <v>1029</v>
      </c>
      <c r="W84" s="521"/>
      <c r="X84" s="134"/>
      <c r="Y84" s="135"/>
      <c r="Z84" s="536" t="s">
        <v>428</v>
      </c>
      <c r="AA84" s="127" t="s">
        <v>1003</v>
      </c>
      <c r="AB84" s="88"/>
      <c r="AC84" s="568">
        <v>7517</v>
      </c>
      <c r="AD84" s="568">
        <v>173000</v>
      </c>
      <c r="AE84" s="565"/>
      <c r="AF84" s="565"/>
      <c r="AG84" s="565" t="s">
        <v>444</v>
      </c>
      <c r="AH84" s="568">
        <v>10000</v>
      </c>
      <c r="AI84" s="565"/>
      <c r="AJ84" s="503"/>
      <c r="AK84" s="568"/>
      <c r="AL84" s="503"/>
      <c r="AM84" s="503"/>
      <c r="AN84" s="503"/>
      <c r="AO84" s="574">
        <v>0.33</v>
      </c>
      <c r="AP84" s="575">
        <v>18.600000000000001</v>
      </c>
      <c r="AQ84" s="577">
        <v>80.3</v>
      </c>
      <c r="AR84" s="1100">
        <f t="shared" si="49"/>
        <v>99.22999999999999</v>
      </c>
      <c r="AS84" s="1101">
        <f t="shared" si="50"/>
        <v>1.7741935483870968E-2</v>
      </c>
      <c r="AT84" s="750">
        <f t="shared" si="51"/>
        <v>1.4246774193548386</v>
      </c>
      <c r="AU84" s="1102">
        <f t="shared" si="52"/>
        <v>3.3367037411526795E-3</v>
      </c>
      <c r="AV84" s="579">
        <v>0.28917900000000002</v>
      </c>
      <c r="AW84" s="579">
        <f t="shared" si="59"/>
        <v>87.63</v>
      </c>
      <c r="AX84" s="580">
        <v>2.4321000000000002E-2</v>
      </c>
      <c r="AY84" s="579">
        <v>7.37</v>
      </c>
      <c r="AZ84" s="503" t="s">
        <v>387</v>
      </c>
      <c r="BA84" s="585" t="s">
        <v>387</v>
      </c>
      <c r="BB84" s="112" t="s">
        <v>387</v>
      </c>
      <c r="BC84" s="549" t="s">
        <v>387</v>
      </c>
      <c r="BD84" s="549"/>
      <c r="BE84" s="503"/>
      <c r="BF84" s="503"/>
      <c r="BG84" s="503"/>
      <c r="BH84" s="503"/>
      <c r="BI84" s="109">
        <v>0.68</v>
      </c>
      <c r="BJ84" s="503">
        <v>76.900000000000006</v>
      </c>
      <c r="BK84" s="503">
        <v>23.1</v>
      </c>
      <c r="BL84" s="598">
        <f>BJ84/BK84</f>
        <v>3.329004329004329</v>
      </c>
      <c r="BM84" s="600">
        <v>0</v>
      </c>
      <c r="BN84" s="614">
        <f t="shared" si="61"/>
        <v>0</v>
      </c>
      <c r="BO84" s="503" t="s">
        <v>387</v>
      </c>
      <c r="BP84" s="503">
        <v>55</v>
      </c>
      <c r="BQ84" s="503">
        <v>66.7</v>
      </c>
      <c r="BR84" s="607"/>
      <c r="BS84" s="614">
        <f t="shared" si="62"/>
        <v>95.5</v>
      </c>
      <c r="BT84" s="549">
        <v>98.6</v>
      </c>
      <c r="BU84" s="549">
        <v>16458</v>
      </c>
      <c r="BV84" s="614">
        <f t="shared" si="65"/>
        <v>1.4000000000000057</v>
      </c>
      <c r="BW84" s="614">
        <f t="shared" si="66"/>
        <v>18.302400000000002</v>
      </c>
      <c r="BX84" s="549">
        <v>9.1</v>
      </c>
      <c r="BY84" s="566">
        <f t="shared" si="67"/>
        <v>1.6926000000000001</v>
      </c>
      <c r="BZ84" s="549">
        <v>86.4</v>
      </c>
      <c r="CA84" s="566">
        <f t="shared" si="68"/>
        <v>16.070400000000003</v>
      </c>
      <c r="CB84" s="549">
        <v>2.9</v>
      </c>
      <c r="CC84" s="566">
        <f t="shared" si="69"/>
        <v>0.5394000000000001</v>
      </c>
      <c r="CD84" s="614">
        <v>0.02</v>
      </c>
      <c r="CE84" s="601"/>
      <c r="CF84" s="601"/>
      <c r="CG84" s="601"/>
      <c r="CH84" s="601"/>
      <c r="CI84" s="601"/>
      <c r="CJ84" s="601">
        <v>97.2</v>
      </c>
      <c r="CK84" s="601">
        <v>5951</v>
      </c>
      <c r="CL84" s="579">
        <f t="shared" si="63"/>
        <v>0.10532407407407407</v>
      </c>
      <c r="CM84" s="503"/>
      <c r="CN84" s="503"/>
      <c r="CP84" s="510"/>
      <c r="CQ84" s="510"/>
      <c r="CR84" s="510"/>
      <c r="CS84" s="510"/>
      <c r="CT84" s="510"/>
      <c r="CU84" s="510"/>
      <c r="CV84" s="620"/>
      <c r="CX84" s="503"/>
      <c r="CY84" s="503"/>
      <c r="CZ84" s="623">
        <v>5</v>
      </c>
      <c r="DA84" s="625" t="s">
        <v>388</v>
      </c>
      <c r="DB84" s="783" t="s">
        <v>388</v>
      </c>
      <c r="DC84" s="531"/>
      <c r="DD84" s="794" t="s">
        <v>838</v>
      </c>
      <c r="DE84" s="88"/>
      <c r="DF84" s="88"/>
      <c r="DG84" s="88"/>
      <c r="DH84" s="252"/>
      <c r="DI84" s="88" t="s">
        <v>390</v>
      </c>
      <c r="DJ84" s="853" t="s">
        <v>444</v>
      </c>
      <c r="DK84" s="117">
        <v>2</v>
      </c>
      <c r="DL84" s="325" t="s">
        <v>1181</v>
      </c>
      <c r="DM84" s="117" t="s">
        <v>1030</v>
      </c>
      <c r="DN84" s="117"/>
      <c r="DO84" s="117"/>
      <c r="DP84" s="117"/>
      <c r="DQ84" s="117"/>
      <c r="DR84" s="149" t="s">
        <v>386</v>
      </c>
      <c r="DS84" s="88" t="s">
        <v>386</v>
      </c>
      <c r="DT84" s="88">
        <v>16524</v>
      </c>
      <c r="DU84" s="88">
        <v>75.599999999999994</v>
      </c>
      <c r="DV84" s="88">
        <v>24.4</v>
      </c>
      <c r="DW84" s="88" t="s">
        <v>386</v>
      </c>
      <c r="DX84" s="88" t="s">
        <v>386</v>
      </c>
      <c r="DY84" s="88" t="s">
        <v>386</v>
      </c>
      <c r="DZ84" s="88" t="s">
        <v>386</v>
      </c>
      <c r="EA84" s="88">
        <v>0</v>
      </c>
      <c r="EB84" s="503"/>
      <c r="EC84" s="143"/>
      <c r="ED84" s="143"/>
      <c r="EE84" s="143"/>
      <c r="EF84" s="117">
        <v>35</v>
      </c>
      <c r="EG84" s="117">
        <v>3</v>
      </c>
      <c r="EH84" s="117">
        <v>175</v>
      </c>
      <c r="EI84" s="117">
        <v>90</v>
      </c>
      <c r="EJ84" s="144">
        <f t="shared" si="64"/>
        <v>29.387755102040817</v>
      </c>
      <c r="EK84" s="117">
        <v>2</v>
      </c>
      <c r="EL84" s="117"/>
      <c r="EM84" s="117">
        <v>3</v>
      </c>
      <c r="EN84" s="117">
        <v>3</v>
      </c>
      <c r="EO84" s="325">
        <v>0</v>
      </c>
      <c r="EP84" s="143"/>
      <c r="EQ84" s="208">
        <v>11412</v>
      </c>
      <c r="ER84" s="640">
        <v>75</v>
      </c>
      <c r="ES84" s="640">
        <v>98204</v>
      </c>
      <c r="ET84" s="640">
        <v>4000</v>
      </c>
      <c r="EU84" s="640">
        <v>38220</v>
      </c>
      <c r="EV84" s="645">
        <v>74190</v>
      </c>
      <c r="EW84" s="656">
        <f>EV84/ET84*EU84/ER84</f>
        <v>9451.8059999999987</v>
      </c>
      <c r="EX84" s="658">
        <f>L84*EW84</f>
        <v>217391.53799999997</v>
      </c>
      <c r="EY84" s="226"/>
      <c r="EZ84" s="122"/>
      <c r="FA84" s="158"/>
      <c r="FB84" s="122"/>
      <c r="FC84" s="240"/>
      <c r="FD84" s="227"/>
      <c r="FE84" s="227"/>
      <c r="FF84" s="242"/>
      <c r="FG84" s="243"/>
      <c r="FH84" s="228"/>
      <c r="FI84" s="215"/>
      <c r="FJ84" s="554"/>
      <c r="FK84" s="555"/>
      <c r="FL84" s="503"/>
      <c r="FM84" s="693">
        <f>AC84/1000</f>
        <v>7.5170000000000003</v>
      </c>
      <c r="FN84" s="555"/>
      <c r="FO84" s="750">
        <f>EV84*100/ES84</f>
        <v>75.546820903425527</v>
      </c>
      <c r="FP84" s="803">
        <f>EW84/1000</f>
        <v>9.4518059999999995</v>
      </c>
      <c r="FQ84" s="696"/>
      <c r="FR84" s="1680" t="s">
        <v>1591</v>
      </c>
      <c r="FS84" s="1680" t="s">
        <v>386</v>
      </c>
      <c r="FT84" s="1680" t="s">
        <v>1691</v>
      </c>
      <c r="FU84" s="1119">
        <v>0</v>
      </c>
      <c r="FV84" s="325">
        <v>0</v>
      </c>
      <c r="FW84" s="1119">
        <v>0</v>
      </c>
      <c r="FX84" s="1127" t="s">
        <v>1692</v>
      </c>
      <c r="FY84" s="1120">
        <v>0</v>
      </c>
      <c r="FZ84" s="1120">
        <v>0</v>
      </c>
      <c r="GA84" s="1120">
        <v>0</v>
      </c>
      <c r="GB84" s="1120">
        <v>1</v>
      </c>
      <c r="GC84" s="1127" t="s">
        <v>1630</v>
      </c>
      <c r="GD84" s="1120" t="s">
        <v>1693</v>
      </c>
      <c r="GE84" s="1120" t="s">
        <v>1611</v>
      </c>
      <c r="GF84" s="760">
        <v>11412</v>
      </c>
      <c r="GG84" s="761" t="s">
        <v>954</v>
      </c>
      <c r="GH84" s="379" t="s">
        <v>666</v>
      </c>
      <c r="GI84" s="379">
        <v>0.87629679674458993</v>
      </c>
      <c r="GJ84" s="119">
        <v>2.3330539999999997</v>
      </c>
      <c r="GK84" s="549" t="s">
        <v>387</v>
      </c>
      <c r="GL84" s="549" t="s">
        <v>387</v>
      </c>
      <c r="GM84" s="549" t="s">
        <v>387</v>
      </c>
      <c r="GN84" s="614">
        <v>50</v>
      </c>
      <c r="GO84" s="614">
        <v>62</v>
      </c>
      <c r="GP84" s="549">
        <v>16748</v>
      </c>
      <c r="GQ84" s="762">
        <v>217391.53799999997</v>
      </c>
      <c r="GR84" s="763">
        <f>IE84*GQ84/100</f>
        <v>39782.651453999999</v>
      </c>
      <c r="GS84" s="549">
        <v>5.76</v>
      </c>
      <c r="GT84" s="549">
        <v>14918</v>
      </c>
      <c r="GU84" s="764">
        <f>GO84-GS84</f>
        <v>56.24</v>
      </c>
      <c r="GV84" s="549">
        <f>GP84-GT84</f>
        <v>1830</v>
      </c>
      <c r="GW84" s="763">
        <f>GR84*GO84/100</f>
        <v>24665.24390148</v>
      </c>
      <c r="GX84" s="763">
        <f>GS84*GR84/100</f>
        <v>2291.4807237503996</v>
      </c>
      <c r="GY84" s="763">
        <f>GW84-GX84</f>
        <v>22373.763177729601</v>
      </c>
      <c r="GZ84" s="704">
        <v>4</v>
      </c>
      <c r="HA84" s="763">
        <f>GW84/GZ84</f>
        <v>6166.3109753700001</v>
      </c>
      <c r="HB84" s="763">
        <f>GX84/GZ84</f>
        <v>572.87018093759991</v>
      </c>
      <c r="HC84" s="763">
        <f>GR84/GZ84</f>
        <v>9945.6628634999997</v>
      </c>
      <c r="HD84" s="614">
        <v>81</v>
      </c>
      <c r="HE84" s="614">
        <v>99.8</v>
      </c>
      <c r="HF84" s="549">
        <v>4138</v>
      </c>
      <c r="HG84" s="549">
        <v>1.66</v>
      </c>
      <c r="HH84" s="549">
        <v>2223</v>
      </c>
      <c r="HI84" s="549">
        <v>81</v>
      </c>
      <c r="HJ84" s="549">
        <v>4398</v>
      </c>
      <c r="HK84" s="549">
        <v>1.58</v>
      </c>
      <c r="HL84" s="549">
        <v>6696</v>
      </c>
      <c r="HM84" s="549">
        <v>99.7</v>
      </c>
      <c r="HN84" s="549">
        <v>4014</v>
      </c>
      <c r="HO84" s="549">
        <v>99.1</v>
      </c>
      <c r="HP84" s="549">
        <v>12053</v>
      </c>
      <c r="HQ84" s="614">
        <v>0.28999999999999998</v>
      </c>
      <c r="HR84" s="549">
        <v>12.5</v>
      </c>
      <c r="HS84" s="549"/>
      <c r="HT84" s="549"/>
      <c r="HU84" s="549"/>
      <c r="HV84" s="549"/>
      <c r="HW84" s="549"/>
      <c r="HX84" s="549"/>
      <c r="HY84" s="549"/>
      <c r="HZ84" s="549"/>
      <c r="IA84" s="549"/>
      <c r="IB84" s="549"/>
      <c r="IC84" s="549"/>
      <c r="ID84" s="549"/>
      <c r="IE84" s="549">
        <v>18.3</v>
      </c>
      <c r="IF84" s="503">
        <f t="shared" si="60"/>
        <v>8</v>
      </c>
      <c r="IG84" s="555"/>
      <c r="IH84" s="555"/>
      <c r="II84" s="555"/>
      <c r="IJ84" s="555"/>
      <c r="IK84" s="555"/>
      <c r="IL84" s="555"/>
      <c r="IM84" s="555"/>
    </row>
    <row r="85" spans="1:247" ht="14.45" customHeight="1">
      <c r="A85" s="503">
        <v>210</v>
      </c>
      <c r="B85" s="503">
        <f>COUNTIFS($D$4:D85,D85,$F$4:F85,F85)</f>
        <v>1</v>
      </c>
      <c r="C85" s="805">
        <v>11089</v>
      </c>
      <c r="D85" s="812" t="s">
        <v>983</v>
      </c>
      <c r="E85" s="91" t="s">
        <v>491</v>
      </c>
      <c r="F85" s="91">
        <v>496120309</v>
      </c>
      <c r="G85" s="88">
        <v>70</v>
      </c>
      <c r="H85" s="161" t="s">
        <v>984</v>
      </c>
      <c r="I85" s="405" t="s">
        <v>453</v>
      </c>
      <c r="J85" s="200" t="s">
        <v>427</v>
      </c>
      <c r="K85" s="91" t="s">
        <v>385</v>
      </c>
      <c r="L85" s="88">
        <v>12</v>
      </c>
      <c r="M85" s="91" t="s">
        <v>482</v>
      </c>
      <c r="N85" s="91" t="s">
        <v>386</v>
      </c>
      <c r="O85" s="88"/>
      <c r="P85" s="88" t="s">
        <v>976</v>
      </c>
      <c r="Q85" s="510"/>
      <c r="R85" s="510"/>
      <c r="S85" s="134"/>
      <c r="T85" s="134"/>
      <c r="U85" s="134"/>
      <c r="V85" s="521" t="s">
        <v>980</v>
      </c>
      <c r="W85" s="521"/>
      <c r="X85" s="134"/>
      <c r="Y85" s="135"/>
      <c r="Z85" s="536" t="s">
        <v>428</v>
      </c>
      <c r="AA85" s="127" t="s">
        <v>940</v>
      </c>
      <c r="AB85" s="88"/>
      <c r="AC85" s="568">
        <v>15606</v>
      </c>
      <c r="AD85" s="568">
        <v>187000</v>
      </c>
      <c r="AE85" s="565"/>
      <c r="AF85" s="565"/>
      <c r="AG85" s="565" t="s">
        <v>433</v>
      </c>
      <c r="AH85" s="568">
        <v>10000</v>
      </c>
      <c r="AI85" s="565" t="s">
        <v>971</v>
      </c>
      <c r="AJ85" s="503"/>
      <c r="AK85" s="568"/>
      <c r="AL85" s="503"/>
      <c r="AM85" s="503"/>
      <c r="AN85" s="503"/>
      <c r="AO85" s="574">
        <v>23</v>
      </c>
      <c r="AP85" s="575">
        <v>1.4</v>
      </c>
      <c r="AQ85" s="577">
        <v>73.3</v>
      </c>
      <c r="AR85" s="1100">
        <f t="shared" si="49"/>
        <v>97.699999999999989</v>
      </c>
      <c r="AS85" s="1101">
        <f t="shared" si="50"/>
        <v>16.428571428571431</v>
      </c>
      <c r="AT85" s="750">
        <f t="shared" si="51"/>
        <v>1204.2142857142858</v>
      </c>
      <c r="AU85" s="1102">
        <f t="shared" si="52"/>
        <v>0.30789825970548862</v>
      </c>
      <c r="AV85" s="579">
        <v>21.62</v>
      </c>
      <c r="AW85" s="579">
        <f t="shared" si="59"/>
        <v>94</v>
      </c>
      <c r="AX85" s="580">
        <v>0.23</v>
      </c>
      <c r="AY85" s="579">
        <v>1</v>
      </c>
      <c r="AZ85" s="503" t="s">
        <v>387</v>
      </c>
      <c r="BA85" s="585">
        <v>41.3</v>
      </c>
      <c r="BB85" s="112" t="s">
        <v>387</v>
      </c>
      <c r="BC85" s="549">
        <v>0.1</v>
      </c>
      <c r="BD85" s="549"/>
      <c r="BE85" s="503"/>
      <c r="BF85" s="503"/>
      <c r="BG85" s="503"/>
      <c r="BH85" s="503"/>
      <c r="BJ85" s="503">
        <v>55</v>
      </c>
      <c r="BK85" s="503">
        <v>45</v>
      </c>
      <c r="BL85" s="599">
        <f>BJ85/BK85</f>
        <v>1.2222222222222223</v>
      </c>
      <c r="BM85" s="600">
        <v>0.7</v>
      </c>
      <c r="BN85" s="614">
        <f t="shared" si="61"/>
        <v>3.0434782608695654</v>
      </c>
      <c r="BO85" s="503" t="s">
        <v>387</v>
      </c>
      <c r="BP85" s="503">
        <v>64.8</v>
      </c>
      <c r="BQ85" s="503">
        <v>72.599999999999994</v>
      </c>
      <c r="BR85" s="607"/>
      <c r="BS85" s="614">
        <f t="shared" si="62"/>
        <v>81.7</v>
      </c>
      <c r="BT85" s="549">
        <v>84.5</v>
      </c>
      <c r="BU85" s="549">
        <v>17327</v>
      </c>
      <c r="BV85" s="614">
        <f t="shared" si="65"/>
        <v>15.5</v>
      </c>
      <c r="BW85" s="614">
        <f t="shared" si="66"/>
        <v>1.3636000000000001</v>
      </c>
      <c r="BX85" s="549">
        <v>39.1</v>
      </c>
      <c r="BY85" s="566">
        <f t="shared" si="67"/>
        <v>0.5474</v>
      </c>
      <c r="BZ85" s="549">
        <v>42.6</v>
      </c>
      <c r="CA85" s="566">
        <f t="shared" si="68"/>
        <v>0.59640000000000004</v>
      </c>
      <c r="CB85" s="549">
        <v>15.7</v>
      </c>
      <c r="CC85" s="566">
        <f t="shared" si="69"/>
        <v>0.21979999999999997</v>
      </c>
      <c r="CD85" s="549">
        <v>0.04</v>
      </c>
      <c r="CE85" s="601"/>
      <c r="CF85" s="601"/>
      <c r="CG85" s="601"/>
      <c r="CH85" s="601"/>
      <c r="CI85" s="601"/>
      <c r="CJ85" s="601"/>
      <c r="CK85" s="601"/>
      <c r="CL85" s="579">
        <f t="shared" si="63"/>
        <v>0.9178403755868545</v>
      </c>
      <c r="CM85" s="503"/>
      <c r="CN85" s="503"/>
      <c r="CP85" s="510"/>
      <c r="CQ85" s="510"/>
      <c r="CR85" s="510"/>
      <c r="CS85" s="510"/>
      <c r="CT85" s="510"/>
      <c r="CU85" s="510"/>
      <c r="CV85" s="620"/>
      <c r="CX85" s="503"/>
      <c r="CY85" s="503"/>
      <c r="CZ85" s="623">
        <v>5</v>
      </c>
      <c r="DA85" s="625" t="s">
        <v>408</v>
      </c>
      <c r="DB85" s="783" t="s">
        <v>409</v>
      </c>
      <c r="DC85" s="1111"/>
      <c r="DD85" s="794" t="s">
        <v>985</v>
      </c>
      <c r="DE85" s="88"/>
      <c r="DF85" s="88"/>
      <c r="DG85" s="88"/>
      <c r="DH85" s="252"/>
      <c r="DI85" s="88" t="s">
        <v>393</v>
      </c>
      <c r="DJ85" s="851" t="s">
        <v>433</v>
      </c>
      <c r="DK85" s="117">
        <v>2</v>
      </c>
      <c r="DL85" s="325" t="s">
        <v>1185</v>
      </c>
      <c r="DM85" s="117" t="s">
        <v>399</v>
      </c>
      <c r="DN85" s="117"/>
      <c r="DO85" s="117"/>
      <c r="DP85" s="117"/>
      <c r="DQ85" s="117"/>
      <c r="DR85" s="149" t="s">
        <v>386</v>
      </c>
      <c r="DS85" s="88" t="s">
        <v>386</v>
      </c>
      <c r="DT85" s="88" t="s">
        <v>386</v>
      </c>
      <c r="DU85" s="88" t="s">
        <v>386</v>
      </c>
      <c r="DV85" s="88" t="s">
        <v>386</v>
      </c>
      <c r="DW85" s="88" t="s">
        <v>386</v>
      </c>
      <c r="DX85" s="88" t="s">
        <v>386</v>
      </c>
      <c r="DY85" s="88" t="s">
        <v>386</v>
      </c>
      <c r="DZ85" s="88" t="s">
        <v>386</v>
      </c>
      <c r="EA85" s="88" t="s">
        <v>386</v>
      </c>
      <c r="EB85" s="503" t="s">
        <v>386</v>
      </c>
      <c r="EC85" s="143"/>
      <c r="ED85" s="143"/>
      <c r="EE85" s="143"/>
      <c r="EF85" s="117">
        <v>20</v>
      </c>
      <c r="EG85" s="117">
        <v>2</v>
      </c>
      <c r="EH85" s="325" t="s">
        <v>386</v>
      </c>
      <c r="EI85" s="325" t="s">
        <v>386</v>
      </c>
      <c r="EJ85" s="325" t="s">
        <v>386</v>
      </c>
      <c r="EK85" s="117">
        <v>2</v>
      </c>
      <c r="EL85" s="117"/>
      <c r="EM85" s="117">
        <v>2</v>
      </c>
      <c r="EN85" s="117">
        <v>1</v>
      </c>
      <c r="EO85" s="325">
        <v>0</v>
      </c>
      <c r="EP85" s="143"/>
      <c r="EQ85" s="208">
        <v>11089</v>
      </c>
      <c r="ER85" s="640">
        <v>75</v>
      </c>
      <c r="ES85" s="640">
        <v>137452</v>
      </c>
      <c r="ET85" s="640">
        <v>4000</v>
      </c>
      <c r="EU85" s="640">
        <v>38220</v>
      </c>
      <c r="EV85" s="645">
        <v>124038</v>
      </c>
      <c r="EW85" s="656">
        <f>EV85/ET85*EU85/ER85</f>
        <v>15802.441200000001</v>
      </c>
      <c r="EX85" s="658">
        <f>L85*EW85</f>
        <v>189629.29440000001</v>
      </c>
      <c r="EY85" s="226"/>
      <c r="EZ85" s="122"/>
      <c r="FA85" s="158"/>
      <c r="FB85" s="122"/>
      <c r="FC85" s="240"/>
      <c r="FD85" s="227"/>
      <c r="FE85" s="227"/>
      <c r="FF85" s="242"/>
      <c r="FG85" s="243"/>
      <c r="FH85" s="228"/>
      <c r="FI85" s="215"/>
      <c r="FJ85" s="554"/>
      <c r="FK85" s="555"/>
      <c r="FL85" s="503"/>
      <c r="FM85" s="693">
        <f>AC85/1000</f>
        <v>15.606</v>
      </c>
      <c r="FN85" s="555"/>
      <c r="FO85" s="750">
        <f>EV85*100/ES85</f>
        <v>90.240956843116138</v>
      </c>
      <c r="FP85" s="803">
        <f>EW85/1000</f>
        <v>15.802441200000001</v>
      </c>
      <c r="FQ85" s="696"/>
      <c r="FR85" s="1680" t="s">
        <v>386</v>
      </c>
      <c r="FS85" s="1680" t="s">
        <v>1492</v>
      </c>
      <c r="FT85" s="1680" t="s">
        <v>1694</v>
      </c>
      <c r="FU85" s="1119">
        <v>0</v>
      </c>
      <c r="FV85" s="325">
        <v>2</v>
      </c>
      <c r="FW85" s="1119">
        <v>1</v>
      </c>
      <c r="FX85" s="1120" t="s">
        <v>1509</v>
      </c>
      <c r="FY85" s="1120">
        <v>0</v>
      </c>
      <c r="FZ85" s="1120">
        <v>0</v>
      </c>
      <c r="GA85" s="1120">
        <v>0</v>
      </c>
      <c r="GB85" s="1120">
        <v>1</v>
      </c>
      <c r="GC85" s="1127" t="s">
        <v>1043</v>
      </c>
      <c r="GD85" s="1120" t="s">
        <v>1695</v>
      </c>
      <c r="GE85" s="1120" t="s">
        <v>1696</v>
      </c>
      <c r="GF85" s="760">
        <v>11089</v>
      </c>
      <c r="GG85" s="761" t="s">
        <v>954</v>
      </c>
      <c r="GH85" s="119">
        <v>29.843300804800002</v>
      </c>
      <c r="GI85" s="379">
        <v>15.522474493787499</v>
      </c>
      <c r="GJ85" s="119">
        <v>1.14382206</v>
      </c>
      <c r="GK85" s="549" t="s">
        <v>387</v>
      </c>
      <c r="GL85" s="549" t="s">
        <v>387</v>
      </c>
      <c r="GM85" s="549" t="s">
        <v>387</v>
      </c>
      <c r="GN85" s="549" t="s">
        <v>387</v>
      </c>
      <c r="GO85" s="549" t="s">
        <v>387</v>
      </c>
      <c r="GP85" s="549" t="s">
        <v>387</v>
      </c>
      <c r="GQ85" s="762">
        <v>189629.29440000001</v>
      </c>
      <c r="GR85" s="763">
        <f>IE85*GQ85/100</f>
        <v>7395.5424816000004</v>
      </c>
      <c r="GS85" s="549"/>
      <c r="GT85" s="549"/>
      <c r="GU85" s="549"/>
      <c r="GV85" s="549"/>
      <c r="GW85" s="549"/>
      <c r="GX85" s="549"/>
      <c r="GY85" s="549"/>
      <c r="GZ85" s="704">
        <v>33</v>
      </c>
      <c r="HA85" s="614"/>
      <c r="HB85" s="614"/>
      <c r="HC85" s="549"/>
      <c r="HD85" s="614">
        <v>60.1</v>
      </c>
      <c r="HE85" s="614">
        <v>87.7</v>
      </c>
      <c r="HF85" s="549">
        <v>3686</v>
      </c>
      <c r="HG85" s="549">
        <v>2.0499999999999998</v>
      </c>
      <c r="HH85" s="549">
        <v>3834</v>
      </c>
      <c r="HI85" s="549">
        <v>76.900000000000006</v>
      </c>
      <c r="HJ85" s="549">
        <v>4746</v>
      </c>
      <c r="HK85" s="549">
        <v>1.38</v>
      </c>
      <c r="HL85" s="549">
        <v>20540</v>
      </c>
      <c r="HM85" s="549">
        <v>95.1</v>
      </c>
      <c r="HN85" s="549">
        <v>3436</v>
      </c>
      <c r="HO85" s="549">
        <v>94.3</v>
      </c>
      <c r="HP85" s="549">
        <v>10163</v>
      </c>
      <c r="HQ85" s="614">
        <v>35.5</v>
      </c>
      <c r="HR85" s="549">
        <v>1.78</v>
      </c>
      <c r="HS85" s="549"/>
      <c r="HT85" s="549"/>
      <c r="HU85" s="549"/>
      <c r="HV85" s="549"/>
      <c r="HW85" s="549"/>
      <c r="HX85" s="549"/>
      <c r="HY85" s="549"/>
      <c r="HZ85" s="549"/>
      <c r="IA85" s="549"/>
      <c r="IB85" s="549"/>
      <c r="IC85" s="549"/>
      <c r="ID85" s="549"/>
      <c r="IE85" s="549">
        <v>3.9</v>
      </c>
      <c r="IF85" s="503">
        <f t="shared" si="60"/>
        <v>5</v>
      </c>
      <c r="IG85" s="555"/>
      <c r="IH85" s="555"/>
      <c r="II85" s="555"/>
      <c r="IJ85" s="555"/>
      <c r="IK85" s="555"/>
      <c r="IL85" s="555"/>
      <c r="IM85" s="555"/>
    </row>
    <row r="86" spans="1:247" ht="14.45" customHeight="1">
      <c r="A86" s="503">
        <v>233</v>
      </c>
      <c r="B86" s="503">
        <f>COUNTIFS($D$4:D86,D86,$F$4:F86,F86)</f>
        <v>1</v>
      </c>
      <c r="C86" s="805">
        <v>11388</v>
      </c>
      <c r="D86" s="812" t="s">
        <v>1019</v>
      </c>
      <c r="E86" s="91" t="s">
        <v>457</v>
      </c>
      <c r="F86" s="91">
        <v>6110180791</v>
      </c>
      <c r="G86" s="88">
        <f>LEFT(H86,4)-CONCATENATE(19,LEFT(F86,2))</f>
        <v>58</v>
      </c>
      <c r="H86" s="161" t="s">
        <v>1015</v>
      </c>
      <c r="I86" s="405" t="s">
        <v>1020</v>
      </c>
      <c r="J86" s="200" t="s">
        <v>427</v>
      </c>
      <c r="K86" s="91" t="s">
        <v>385</v>
      </c>
      <c r="L86" s="88">
        <v>7</v>
      </c>
      <c r="M86" s="91" t="s">
        <v>609</v>
      </c>
      <c r="N86" s="91" t="s">
        <v>386</v>
      </c>
      <c r="O86" s="88"/>
      <c r="P86" s="88" t="s">
        <v>1009</v>
      </c>
      <c r="Q86" s="510"/>
      <c r="R86" s="510"/>
      <c r="S86" s="134"/>
      <c r="T86" s="707" t="s">
        <v>1014</v>
      </c>
      <c r="U86" s="707"/>
      <c r="V86" s="521" t="s">
        <v>999</v>
      </c>
      <c r="W86" s="521"/>
      <c r="X86" s="134"/>
      <c r="Y86" s="135"/>
      <c r="Z86" s="536" t="s">
        <v>428</v>
      </c>
      <c r="AA86" s="127" t="s">
        <v>940</v>
      </c>
      <c r="AB86" s="88"/>
      <c r="AC86" s="568">
        <v>492</v>
      </c>
      <c r="AD86" s="568">
        <v>3400</v>
      </c>
      <c r="AE86" s="565"/>
      <c r="AF86" s="565"/>
      <c r="AG86" s="565" t="s">
        <v>444</v>
      </c>
      <c r="AH86" s="568">
        <v>250</v>
      </c>
      <c r="AI86" s="565"/>
      <c r="AJ86" s="503"/>
      <c r="AK86" s="568"/>
      <c r="AL86" s="503"/>
      <c r="AM86" s="503"/>
      <c r="AN86" s="503"/>
      <c r="AO86" s="574">
        <v>61.3</v>
      </c>
      <c r="AP86" s="575">
        <v>24.7</v>
      </c>
      <c r="AQ86" s="577">
        <v>11.4</v>
      </c>
      <c r="AR86" s="1100">
        <f t="shared" si="49"/>
        <v>97.4</v>
      </c>
      <c r="AS86" s="1101">
        <f t="shared" si="50"/>
        <v>2.4817813765182186</v>
      </c>
      <c r="AT86" s="750">
        <f t="shared" si="51"/>
        <v>28.292307692307695</v>
      </c>
      <c r="AU86" s="1102">
        <f t="shared" si="52"/>
        <v>1.6980609418282546</v>
      </c>
      <c r="AV86" s="579">
        <v>56.279529999999994</v>
      </c>
      <c r="AW86" s="579">
        <f t="shared" si="59"/>
        <v>91.81</v>
      </c>
      <c r="AX86" s="580">
        <v>1.95547</v>
      </c>
      <c r="AY86" s="579">
        <v>3.19</v>
      </c>
      <c r="AZ86" s="503" t="s">
        <v>387</v>
      </c>
      <c r="BA86" s="585">
        <v>41.9</v>
      </c>
      <c r="BB86" s="112" t="s">
        <v>387</v>
      </c>
      <c r="BC86" s="549" t="s">
        <v>387</v>
      </c>
      <c r="BD86" s="549"/>
      <c r="BE86" s="503"/>
      <c r="BF86" s="503"/>
      <c r="BG86" s="503"/>
      <c r="BH86" s="503"/>
      <c r="BI86" s="109">
        <v>2.4</v>
      </c>
      <c r="BJ86" s="503">
        <v>36.299999999999997</v>
      </c>
      <c r="BK86" s="503">
        <v>63.7</v>
      </c>
      <c r="BL86" s="599">
        <f>BJ86/BK86</f>
        <v>0.56985871271585553</v>
      </c>
      <c r="BM86" s="600">
        <v>1.26</v>
      </c>
      <c r="BN86" s="614">
        <f t="shared" si="61"/>
        <v>2.0554649265905383</v>
      </c>
      <c r="BO86" s="503" t="s">
        <v>387</v>
      </c>
      <c r="BP86" s="503">
        <v>94.4</v>
      </c>
      <c r="BQ86" s="503">
        <v>78.099999999999994</v>
      </c>
      <c r="BR86" s="607"/>
      <c r="BS86" s="614">
        <f t="shared" si="62"/>
        <v>57.400000000000006</v>
      </c>
      <c r="BT86" s="549">
        <v>87.4</v>
      </c>
      <c r="BU86" s="549">
        <v>10626</v>
      </c>
      <c r="BV86" s="614">
        <f t="shared" si="65"/>
        <v>12.599999999999994</v>
      </c>
      <c r="BW86" s="614">
        <f t="shared" si="66"/>
        <v>24.354199999999999</v>
      </c>
      <c r="BX86" s="549">
        <v>21.2</v>
      </c>
      <c r="BY86" s="566">
        <f t="shared" si="67"/>
        <v>5.2363999999999997</v>
      </c>
      <c r="BZ86" s="549">
        <v>36.200000000000003</v>
      </c>
      <c r="CA86" s="566">
        <f t="shared" si="68"/>
        <v>8.9414000000000016</v>
      </c>
      <c r="CB86" s="549">
        <v>41.2</v>
      </c>
      <c r="CC86" s="566">
        <f t="shared" si="69"/>
        <v>10.176399999999999</v>
      </c>
      <c r="CD86" s="614">
        <v>0.71</v>
      </c>
      <c r="CE86" s="601"/>
      <c r="CF86" s="601"/>
      <c r="CG86" s="601"/>
      <c r="CH86" s="601"/>
      <c r="CI86" s="601"/>
      <c r="CJ86" s="601">
        <v>82.1</v>
      </c>
      <c r="CK86" s="601">
        <v>6957</v>
      </c>
      <c r="CL86" s="579">
        <f t="shared" si="63"/>
        <v>0.58563535911602205</v>
      </c>
      <c r="CM86" s="503"/>
      <c r="CN86" s="503"/>
      <c r="CP86" s="510"/>
      <c r="CQ86" s="510"/>
      <c r="CR86" s="510"/>
      <c r="CS86" s="510"/>
      <c r="CT86" s="510"/>
      <c r="CU86" s="510"/>
      <c r="CV86" s="620"/>
      <c r="CX86" s="503"/>
      <c r="CY86" s="503"/>
      <c r="CZ86" s="623">
        <v>3</v>
      </c>
      <c r="DA86" s="625" t="s">
        <v>398</v>
      </c>
      <c r="DB86" s="783" t="s">
        <v>401</v>
      </c>
      <c r="DC86" s="531"/>
      <c r="DD86" s="794" t="s">
        <v>835</v>
      </c>
      <c r="DE86" s="88"/>
      <c r="DF86" s="88"/>
      <c r="DG86" s="88"/>
      <c r="DH86" s="252"/>
      <c r="DI86" s="88" t="s">
        <v>390</v>
      </c>
      <c r="DJ86" s="853" t="s">
        <v>444</v>
      </c>
      <c r="DK86" s="117">
        <v>2</v>
      </c>
      <c r="DL86" s="325" t="s">
        <v>1185</v>
      </c>
      <c r="DM86" s="117" t="s">
        <v>399</v>
      </c>
      <c r="DN86" s="117"/>
      <c r="DO86" s="117"/>
      <c r="DP86" s="117"/>
      <c r="DQ86" s="117"/>
      <c r="DR86" s="149" t="s">
        <v>386</v>
      </c>
      <c r="DS86" s="88" t="s">
        <v>386</v>
      </c>
      <c r="DT86" s="88">
        <v>138</v>
      </c>
      <c r="DU86" s="88">
        <v>30.4</v>
      </c>
      <c r="DV86" s="88">
        <v>69.599999999999994</v>
      </c>
      <c r="DW86" s="88" t="s">
        <v>386</v>
      </c>
      <c r="DX86" s="88" t="s">
        <v>386</v>
      </c>
      <c r="DY86" s="88" t="s">
        <v>386</v>
      </c>
      <c r="DZ86" s="88" t="s">
        <v>386</v>
      </c>
      <c r="EA86" s="88">
        <v>0</v>
      </c>
      <c r="EB86" s="503" t="s">
        <v>992</v>
      </c>
      <c r="EC86" s="143"/>
      <c r="ED86" s="143"/>
      <c r="EE86" s="143"/>
      <c r="EF86" s="117">
        <v>40</v>
      </c>
      <c r="EG86" s="117">
        <v>3</v>
      </c>
      <c r="EH86" s="117">
        <v>181</v>
      </c>
      <c r="EI86" s="117">
        <v>109</v>
      </c>
      <c r="EJ86" s="144">
        <f t="shared" si="64"/>
        <v>33.271267665822165</v>
      </c>
      <c r="EK86" s="117">
        <v>2</v>
      </c>
      <c r="EL86" s="117"/>
      <c r="EM86" s="117">
        <v>2</v>
      </c>
      <c r="EN86" s="117">
        <v>3</v>
      </c>
      <c r="EO86" s="325">
        <v>0</v>
      </c>
      <c r="EP86" s="143"/>
      <c r="EQ86" s="208">
        <v>11388</v>
      </c>
      <c r="ER86" s="640">
        <v>75</v>
      </c>
      <c r="ES86" s="640">
        <v>11436</v>
      </c>
      <c r="ET86" s="640">
        <v>4000</v>
      </c>
      <c r="EU86" s="640">
        <v>38220</v>
      </c>
      <c r="EV86" s="645">
        <v>3658</v>
      </c>
      <c r="EW86" s="656">
        <f>EV86/ET86*EU86/ER86</f>
        <v>466.0292</v>
      </c>
      <c r="EX86" s="658">
        <f>L86*EW86</f>
        <v>3262.2044000000001</v>
      </c>
      <c r="EY86" s="226"/>
      <c r="EZ86" s="122"/>
      <c r="FA86" s="158"/>
      <c r="FB86" s="122"/>
      <c r="FC86" s="240"/>
      <c r="FD86" s="227"/>
      <c r="FE86" s="227"/>
      <c r="FF86" s="242"/>
      <c r="FG86" s="243"/>
      <c r="FH86" s="228"/>
      <c r="FI86" s="215"/>
      <c r="FJ86" s="554"/>
      <c r="FK86" s="555"/>
      <c r="FL86" s="503"/>
      <c r="FM86" s="693">
        <f>AC86/1000</f>
        <v>0.49199999999999999</v>
      </c>
      <c r="FN86" s="555"/>
      <c r="FO86" s="750">
        <f>EV86*100/ES86</f>
        <v>31.9867086393844</v>
      </c>
      <c r="FP86" s="803">
        <f>EW86/1000</f>
        <v>0.46602919999999998</v>
      </c>
      <c r="FQ86" s="696"/>
      <c r="FR86" s="1680" t="s">
        <v>1669</v>
      </c>
      <c r="FS86" s="1680" t="s">
        <v>386</v>
      </c>
      <c r="FT86" s="1680" t="s">
        <v>1697</v>
      </c>
      <c r="FU86" s="1119">
        <v>0</v>
      </c>
      <c r="FV86" s="325">
        <v>0</v>
      </c>
      <c r="FW86" s="1119">
        <v>0</v>
      </c>
      <c r="FX86" s="1127" t="s">
        <v>1302</v>
      </c>
      <c r="FY86" s="1120">
        <v>0</v>
      </c>
      <c r="FZ86" s="1120">
        <v>0</v>
      </c>
      <c r="GA86" s="1120">
        <v>0</v>
      </c>
      <c r="GB86" s="1120">
        <v>1</v>
      </c>
      <c r="GC86" s="1127" t="s">
        <v>1698</v>
      </c>
      <c r="GD86" s="1120" t="s">
        <v>1660</v>
      </c>
      <c r="GE86" s="1120" t="s">
        <v>1699</v>
      </c>
      <c r="GF86" s="760">
        <v>11388</v>
      </c>
      <c r="GG86" s="761" t="s">
        <v>954</v>
      </c>
      <c r="GH86" s="379">
        <v>0.37121569759999995</v>
      </c>
      <c r="GI86" s="379">
        <v>0.51531718948377003</v>
      </c>
      <c r="GJ86" s="119">
        <v>0.23812926000000015</v>
      </c>
      <c r="GK86" s="549" t="s">
        <v>387</v>
      </c>
      <c r="GL86" s="549" t="s">
        <v>387</v>
      </c>
      <c r="GM86" s="549" t="s">
        <v>387</v>
      </c>
      <c r="GN86" s="549" t="s">
        <v>387</v>
      </c>
      <c r="GO86" s="549" t="s">
        <v>387</v>
      </c>
      <c r="GP86" s="549" t="s">
        <v>387</v>
      </c>
      <c r="GQ86" s="762">
        <v>3262.2044000000001</v>
      </c>
      <c r="GR86" s="763">
        <f>IE86*GQ86/100</f>
        <v>476.28184240000002</v>
      </c>
      <c r="GS86" s="549"/>
      <c r="GT86" s="549"/>
      <c r="GU86" s="549"/>
      <c r="GV86" s="549"/>
      <c r="GW86" s="549"/>
      <c r="GX86" s="549"/>
      <c r="GY86" s="549"/>
      <c r="GZ86" s="704">
        <v>5</v>
      </c>
      <c r="HA86" s="614"/>
      <c r="HB86" s="614"/>
      <c r="HC86" s="861"/>
      <c r="HD86" s="614">
        <v>18.399999999999999</v>
      </c>
      <c r="HE86" s="614">
        <v>93.3</v>
      </c>
      <c r="HF86" s="549">
        <v>3564</v>
      </c>
      <c r="HG86" s="549">
        <v>1.39</v>
      </c>
      <c r="HH86" s="549">
        <v>5121</v>
      </c>
      <c r="HI86" s="549">
        <v>75.7</v>
      </c>
      <c r="HJ86" s="549">
        <v>7314</v>
      </c>
      <c r="HK86" s="549">
        <v>1.54</v>
      </c>
      <c r="HL86" s="549">
        <v>15568</v>
      </c>
      <c r="HM86" s="549">
        <v>96.4</v>
      </c>
      <c r="HN86" s="549">
        <v>4411</v>
      </c>
      <c r="HO86" s="549">
        <v>94</v>
      </c>
      <c r="HP86" s="549">
        <v>13047</v>
      </c>
      <c r="HQ86" s="614">
        <v>66.5</v>
      </c>
      <c r="HR86" s="549">
        <v>8.66</v>
      </c>
      <c r="HS86" s="549"/>
      <c r="HT86" s="549"/>
      <c r="HU86" s="549"/>
      <c r="HV86" s="549"/>
      <c r="HW86" s="549"/>
      <c r="HX86" s="549"/>
      <c r="HY86" s="549"/>
      <c r="HZ86" s="549"/>
      <c r="IA86" s="549"/>
      <c r="IB86" s="549"/>
      <c r="IC86" s="549"/>
      <c r="ID86" s="549"/>
      <c r="IE86" s="549">
        <v>14.6</v>
      </c>
      <c r="IF86" s="503">
        <f t="shared" si="60"/>
        <v>7</v>
      </c>
      <c r="IG86" s="555"/>
      <c r="IH86" s="555"/>
      <c r="II86" s="555"/>
      <c r="IJ86" s="555"/>
      <c r="IK86" s="555"/>
      <c r="IL86" s="555"/>
      <c r="IM86" s="555"/>
    </row>
    <row r="87" spans="1:247" ht="14.45" customHeight="1">
      <c r="A87" s="503">
        <v>99</v>
      </c>
      <c r="B87" s="503">
        <f>COUNTIFS($D$4:D87,D87,$F$4:F87,F87)</f>
        <v>1</v>
      </c>
      <c r="C87" s="806">
        <v>6228</v>
      </c>
      <c r="D87" s="812" t="s">
        <v>516</v>
      </c>
      <c r="E87" s="88" t="s">
        <v>435</v>
      </c>
      <c r="F87" s="91">
        <v>6907155321</v>
      </c>
      <c r="G87" s="88">
        <v>48</v>
      </c>
      <c r="H87" s="161" t="s">
        <v>515</v>
      </c>
      <c r="I87" s="199" t="s">
        <v>468</v>
      </c>
      <c r="J87" s="200" t="s">
        <v>427</v>
      </c>
      <c r="K87" s="122" t="s">
        <v>385</v>
      </c>
      <c r="L87" s="88">
        <v>15</v>
      </c>
      <c r="M87" s="88">
        <v>2</v>
      </c>
      <c r="N87" s="88"/>
      <c r="O87" s="88"/>
      <c r="P87" s="201" t="s">
        <v>514</v>
      </c>
      <c r="Q87" s="510"/>
      <c r="R87" s="510"/>
      <c r="S87" s="135" t="s">
        <v>428</v>
      </c>
      <c r="T87" s="135" t="s">
        <v>492</v>
      </c>
      <c r="U87" s="145" t="s">
        <v>429</v>
      </c>
      <c r="V87" s="135" t="s">
        <v>428</v>
      </c>
      <c r="W87" s="217" t="s">
        <v>430</v>
      </c>
      <c r="X87" s="135" t="s">
        <v>462</v>
      </c>
      <c r="Y87" s="135" t="s">
        <v>464</v>
      </c>
      <c r="Z87" s="531"/>
      <c r="AA87" s="127"/>
      <c r="AB87" s="224">
        <v>486</v>
      </c>
      <c r="AC87" s="543"/>
      <c r="AD87" s="543"/>
      <c r="AE87" s="543"/>
      <c r="AF87" s="543"/>
      <c r="AG87" s="531" t="s">
        <v>444</v>
      </c>
      <c r="AH87" s="555"/>
      <c r="AI87" s="505">
        <v>26.2</v>
      </c>
      <c r="AJ87" s="505">
        <v>76.400000000000006</v>
      </c>
      <c r="AK87" s="567">
        <v>20.0168</v>
      </c>
      <c r="AL87" s="505">
        <v>59239</v>
      </c>
      <c r="AM87" s="569">
        <v>23.695599999999999</v>
      </c>
      <c r="AN87" s="503">
        <v>6</v>
      </c>
      <c r="AO87" s="574">
        <v>83.6</v>
      </c>
      <c r="AP87" s="575">
        <v>11.3</v>
      </c>
      <c r="AQ87" s="577">
        <v>3.11</v>
      </c>
      <c r="AR87" s="1100">
        <f t="shared" si="49"/>
        <v>98.009999999999991</v>
      </c>
      <c r="AS87" s="1101">
        <f t="shared" si="50"/>
        <v>7.3982300884955743</v>
      </c>
      <c r="AT87" s="750">
        <f t="shared" si="51"/>
        <v>23.008495575221236</v>
      </c>
      <c r="AU87" s="1102">
        <f t="shared" si="52"/>
        <v>5.8015267175572518</v>
      </c>
      <c r="AV87" s="566">
        <v>77.55</v>
      </c>
      <c r="AW87" s="579">
        <f t="shared" si="59"/>
        <v>92.763157894736835</v>
      </c>
      <c r="AX87" s="580">
        <v>1.87</v>
      </c>
      <c r="AY87" s="579">
        <f>AX87*100/AO87</f>
        <v>2.236842105263158</v>
      </c>
      <c r="AZ87" s="503"/>
      <c r="BA87" s="585" t="s">
        <v>387</v>
      </c>
      <c r="BC87" s="592">
        <v>1.3599999999999994</v>
      </c>
      <c r="BD87" s="592"/>
      <c r="BE87" s="503"/>
      <c r="BF87" s="503"/>
      <c r="BG87" s="503"/>
      <c r="BH87" s="503"/>
      <c r="BI87" s="112">
        <v>1.42</v>
      </c>
      <c r="BJ87" s="733">
        <v>40.4</v>
      </c>
      <c r="BK87" s="733">
        <v>58.1</v>
      </c>
      <c r="BL87" s="599">
        <v>0.69535283993115315</v>
      </c>
      <c r="BM87" s="787">
        <v>1.49</v>
      </c>
      <c r="BN87" s="614">
        <f t="shared" si="61"/>
        <v>1.7822966507177034</v>
      </c>
      <c r="BO87" s="587">
        <v>0.39</v>
      </c>
      <c r="BP87" s="503"/>
      <c r="BQ87" s="503"/>
      <c r="BR87" s="606" t="s">
        <v>387</v>
      </c>
      <c r="BS87" s="614">
        <f t="shared" si="62"/>
        <v>19.3</v>
      </c>
      <c r="BT87" s="608">
        <v>85.6</v>
      </c>
      <c r="BU87" s="608" t="s">
        <v>387</v>
      </c>
      <c r="BV87" s="608">
        <f t="shared" si="65"/>
        <v>14.400000000000006</v>
      </c>
      <c r="BW87" s="614">
        <f t="shared" si="66"/>
        <v>11.0288</v>
      </c>
      <c r="BX87" s="608">
        <v>10.9</v>
      </c>
      <c r="BY87" s="566">
        <f t="shared" si="67"/>
        <v>1.2317000000000002</v>
      </c>
      <c r="BZ87" s="608">
        <v>8.4</v>
      </c>
      <c r="CA87" s="566">
        <f t="shared" si="68"/>
        <v>0.94920000000000015</v>
      </c>
      <c r="CB87" s="608">
        <v>78.3</v>
      </c>
      <c r="CC87" s="566">
        <f t="shared" si="69"/>
        <v>8.847900000000001</v>
      </c>
      <c r="CD87" s="608"/>
      <c r="CE87" s="601">
        <v>95.7</v>
      </c>
      <c r="CF87" s="1108"/>
      <c r="CG87" s="601">
        <v>73.400000000000006</v>
      </c>
      <c r="CH87" s="601"/>
      <c r="CI87" s="601">
        <v>24.3</v>
      </c>
      <c r="CJ87" s="601">
        <v>37.700000000000003</v>
      </c>
      <c r="CK87" s="601"/>
      <c r="CL87" s="579">
        <f t="shared" si="63"/>
        <v>1.2976190476190477</v>
      </c>
      <c r="CM87" s="503"/>
      <c r="CN87" s="503"/>
      <c r="CP87" s="510"/>
      <c r="CQ87" s="510"/>
      <c r="CR87" s="510"/>
      <c r="CS87" s="510"/>
      <c r="CT87" s="510"/>
      <c r="CU87" s="510"/>
      <c r="CV87" s="510"/>
      <c r="CX87" s="503"/>
      <c r="CY87" s="505" t="s">
        <v>392</v>
      </c>
      <c r="CZ87" s="505" t="s">
        <v>411</v>
      </c>
      <c r="DA87" s="625" t="s">
        <v>401</v>
      </c>
      <c r="DB87" s="505" t="s">
        <v>401</v>
      </c>
      <c r="DC87" s="531"/>
      <c r="DD87" s="531"/>
      <c r="DE87" s="206">
        <v>157.08994501000001</v>
      </c>
      <c r="DF87" s="206">
        <v>53.900929279999993</v>
      </c>
      <c r="DG87" s="206">
        <v>0</v>
      </c>
      <c r="DH87" s="207">
        <v>15.171720609999994</v>
      </c>
      <c r="DI87" s="116" t="s">
        <v>390</v>
      </c>
      <c r="DJ87" s="858" t="s">
        <v>444</v>
      </c>
      <c r="DK87" s="218">
        <v>2</v>
      </c>
      <c r="DL87" s="118" t="s">
        <v>1185</v>
      </c>
      <c r="DM87" s="325" t="s">
        <v>469</v>
      </c>
      <c r="DN87" s="118">
        <v>0</v>
      </c>
      <c r="DO87" s="118">
        <v>0</v>
      </c>
      <c r="DP87" s="118" t="s">
        <v>386</v>
      </c>
      <c r="DQ87" s="118" t="s">
        <v>386</v>
      </c>
      <c r="DR87" s="149" t="s">
        <v>386</v>
      </c>
      <c r="DS87" s="88" t="s">
        <v>386</v>
      </c>
      <c r="DT87" s="88">
        <v>486</v>
      </c>
      <c r="DU87" s="88">
        <v>5.0999999999999996</v>
      </c>
      <c r="DV87" s="88">
        <v>94.9</v>
      </c>
      <c r="DW87" s="88" t="s">
        <v>386</v>
      </c>
      <c r="DX87" s="88" t="s">
        <v>386</v>
      </c>
      <c r="DY87" s="88" t="s">
        <v>386</v>
      </c>
      <c r="DZ87" s="88" t="s">
        <v>386</v>
      </c>
      <c r="EA87" s="88">
        <v>0</v>
      </c>
      <c r="EB87" s="503"/>
      <c r="EC87" s="219" t="s">
        <v>411</v>
      </c>
      <c r="ED87" s="219">
        <v>2</v>
      </c>
      <c r="EE87" s="219">
        <v>15</v>
      </c>
      <c r="EF87" s="862">
        <v>40</v>
      </c>
      <c r="EG87" s="118">
        <v>3</v>
      </c>
      <c r="EH87" s="118">
        <v>186</v>
      </c>
      <c r="EI87" s="118">
        <v>110</v>
      </c>
      <c r="EJ87" s="144">
        <f t="shared" si="64"/>
        <v>31.795583304428259</v>
      </c>
      <c r="EK87" s="118">
        <v>0</v>
      </c>
      <c r="EL87" s="148" t="s">
        <v>386</v>
      </c>
      <c r="EM87" s="155">
        <v>2</v>
      </c>
      <c r="EN87" s="118">
        <v>1</v>
      </c>
      <c r="EO87" s="862">
        <v>0</v>
      </c>
      <c r="EP87" s="120"/>
      <c r="EQ87" s="236">
        <v>6228</v>
      </c>
      <c r="ER87" s="127"/>
      <c r="ES87" s="127"/>
      <c r="ET87" s="127"/>
      <c r="EU87" s="127"/>
      <c r="EV87" s="209"/>
      <c r="EW87" s="210"/>
      <c r="EX87" s="211"/>
      <c r="EY87" s="130"/>
      <c r="EZ87" s="88"/>
      <c r="FA87" s="127"/>
      <c r="FB87" s="88"/>
      <c r="FC87" s="161"/>
      <c r="FD87" s="213"/>
      <c r="FE87" s="213"/>
      <c r="FF87" s="255"/>
      <c r="FG87" s="256"/>
      <c r="FH87" s="214"/>
      <c r="FI87" s="229">
        <v>486</v>
      </c>
      <c r="FJ87" s="531" t="s">
        <v>444</v>
      </c>
      <c r="FK87" s="555"/>
      <c r="FL87" s="503"/>
      <c r="FM87" s="694"/>
      <c r="FN87" s="555"/>
      <c r="FO87" s="692"/>
      <c r="FP87" s="695">
        <f>DT87/1000</f>
        <v>0.48599999999999999</v>
      </c>
      <c r="FQ87" s="555"/>
      <c r="FR87" s="1316" t="s">
        <v>1346</v>
      </c>
      <c r="FS87" s="1316" t="s">
        <v>386</v>
      </c>
      <c r="FT87" s="1316" t="s">
        <v>1700</v>
      </c>
      <c r="FU87" s="1312">
        <v>0</v>
      </c>
      <c r="FV87" s="1312">
        <v>0</v>
      </c>
      <c r="FW87" s="1125">
        <v>0</v>
      </c>
      <c r="FX87" s="1316" t="s">
        <v>1302</v>
      </c>
      <c r="FY87" s="1130">
        <v>0</v>
      </c>
      <c r="FZ87" s="1130">
        <v>0</v>
      </c>
      <c r="GA87" s="1130">
        <v>0</v>
      </c>
      <c r="GB87" s="1130">
        <v>0</v>
      </c>
      <c r="GC87" s="1687" t="s">
        <v>1179</v>
      </c>
      <c r="GD87" s="1687" t="s">
        <v>1179</v>
      </c>
      <c r="GE87" s="1316" t="s">
        <v>1455</v>
      </c>
      <c r="GF87" s="555"/>
      <c r="GG87" s="699"/>
      <c r="GI87" s="216">
        <v>0.65421212839423981</v>
      </c>
      <c r="GK87" s="565"/>
      <c r="GL87" s="565"/>
      <c r="GM87" s="565"/>
      <c r="GN87" s="565"/>
      <c r="GO87" s="565"/>
      <c r="GP87" s="565"/>
      <c r="GQ87" s="565"/>
      <c r="GR87" s="565"/>
      <c r="GS87" s="565"/>
      <c r="GT87" s="565"/>
      <c r="GU87" s="565"/>
      <c r="GV87" s="565"/>
      <c r="GW87" s="565"/>
      <c r="GX87" s="565"/>
      <c r="GY87" s="565"/>
      <c r="GZ87" s="565"/>
      <c r="HA87" s="565"/>
      <c r="HB87" s="565"/>
      <c r="HC87" s="565"/>
      <c r="HD87" s="565"/>
      <c r="HE87" s="565"/>
      <c r="HF87" s="565"/>
      <c r="HG87" s="565"/>
      <c r="HH87" s="565"/>
      <c r="HI87" s="565"/>
      <c r="HJ87" s="565"/>
      <c r="HK87" s="565"/>
      <c r="HL87" s="565"/>
      <c r="HM87" s="565"/>
      <c r="HN87" s="565"/>
      <c r="HO87" s="565"/>
      <c r="HP87" s="565"/>
      <c r="HQ87" s="565"/>
      <c r="HR87" s="565"/>
      <c r="HS87" s="565"/>
      <c r="HT87" s="565"/>
      <c r="HU87" s="565"/>
      <c r="HV87" s="565"/>
      <c r="HW87" s="565"/>
      <c r="HX87" s="565"/>
      <c r="HY87" s="565"/>
      <c r="HZ87" s="565"/>
      <c r="IA87" s="565"/>
      <c r="IB87" s="565"/>
      <c r="IC87" s="565"/>
      <c r="ID87" s="565"/>
      <c r="IE87" s="565"/>
      <c r="IF87" s="503">
        <f t="shared" si="60"/>
        <v>3</v>
      </c>
      <c r="IG87" s="555"/>
      <c r="IH87" s="555"/>
      <c r="II87" s="555"/>
      <c r="IJ87" s="555"/>
      <c r="IK87" s="555"/>
      <c r="IL87" s="555"/>
      <c r="IM87" s="555"/>
    </row>
    <row r="88" spans="1:247" ht="14.45" customHeight="1">
      <c r="A88" s="503">
        <v>276</v>
      </c>
      <c r="B88" s="503">
        <f>COUNTIFS($D$4:D88,D88,$F$4:F88,F88)</f>
        <v>1</v>
      </c>
      <c r="C88" s="805">
        <v>11679</v>
      </c>
      <c r="D88" s="812" t="s">
        <v>936</v>
      </c>
      <c r="E88" s="91" t="s">
        <v>500</v>
      </c>
      <c r="F88" s="91" t="s">
        <v>1051</v>
      </c>
      <c r="G88" s="88">
        <f>LEFT(H88,4)-CONCATENATE(IF(LEFT(F88, 2)&lt;MID(H88, 3, 4), 20, 19),LEFT(F88,2))</f>
        <v>54</v>
      </c>
      <c r="H88" s="161" t="s">
        <v>1052</v>
      </c>
      <c r="I88" s="405" t="s">
        <v>412</v>
      </c>
      <c r="J88" s="264" t="s">
        <v>542</v>
      </c>
      <c r="K88" s="91" t="s">
        <v>385</v>
      </c>
      <c r="L88" s="88">
        <v>12</v>
      </c>
      <c r="M88" s="91">
        <v>2</v>
      </c>
      <c r="N88" s="91" t="s">
        <v>645</v>
      </c>
      <c r="O88" s="88"/>
      <c r="P88" s="88" t="s">
        <v>1036</v>
      </c>
      <c r="Q88" s="510"/>
      <c r="R88" s="510"/>
      <c r="S88" s="153"/>
      <c r="T88" s="518" t="s">
        <v>1039</v>
      </c>
      <c r="U88" s="518"/>
      <c r="V88" s="520" t="s">
        <v>1049</v>
      </c>
      <c r="W88" s="710"/>
      <c r="X88" s="520"/>
      <c r="Y88" s="520"/>
      <c r="Z88" s="536" t="s">
        <v>428</v>
      </c>
      <c r="AA88" s="127" t="s">
        <v>1045</v>
      </c>
      <c r="AB88" s="88"/>
      <c r="AC88" s="568">
        <v>562</v>
      </c>
      <c r="AD88" s="568">
        <v>6700</v>
      </c>
      <c r="AE88" s="565"/>
      <c r="AF88" s="565"/>
      <c r="AG88" s="565" t="s">
        <v>444</v>
      </c>
      <c r="AH88" s="568">
        <v>450</v>
      </c>
      <c r="AI88" s="565"/>
      <c r="AJ88" s="503"/>
      <c r="AK88" s="568"/>
      <c r="AL88" s="503"/>
      <c r="AM88" s="503"/>
      <c r="AN88" s="503"/>
      <c r="AO88" s="574">
        <v>66.2</v>
      </c>
      <c r="AP88" s="575">
        <v>31.7</v>
      </c>
      <c r="AQ88" s="577">
        <v>1.8</v>
      </c>
      <c r="AR88" s="1100">
        <f t="shared" si="49"/>
        <v>99.7</v>
      </c>
      <c r="AS88" s="1101">
        <f t="shared" si="50"/>
        <v>2.0883280757097795</v>
      </c>
      <c r="AT88" s="750">
        <f t="shared" si="51"/>
        <v>3.758990536277603</v>
      </c>
      <c r="AU88" s="1102">
        <f t="shared" si="52"/>
        <v>1.9761194029850746</v>
      </c>
      <c r="AV88" s="579">
        <v>62.294200000000004</v>
      </c>
      <c r="AW88" s="579">
        <f t="shared" si="59"/>
        <v>94.1</v>
      </c>
      <c r="AX88" s="580">
        <v>0.59580000000000011</v>
      </c>
      <c r="AY88" s="579">
        <v>0.9</v>
      </c>
      <c r="AZ88" s="503" t="s">
        <v>387</v>
      </c>
      <c r="BA88" s="585">
        <v>50</v>
      </c>
      <c r="BB88" s="112" t="s">
        <v>387</v>
      </c>
      <c r="BC88" s="614">
        <v>0.03</v>
      </c>
      <c r="BD88" s="614"/>
      <c r="BE88" s="579"/>
      <c r="BF88" s="579"/>
      <c r="BG88" s="579"/>
      <c r="BH88" s="579"/>
      <c r="BI88" s="109">
        <v>0</v>
      </c>
      <c r="BJ88" s="579">
        <v>35.4</v>
      </c>
      <c r="BK88" s="503">
        <v>64.599999999999994</v>
      </c>
      <c r="BL88" s="598">
        <f>BJ88/BK88</f>
        <v>0.54798761609907121</v>
      </c>
      <c r="BM88" s="600">
        <v>0.7</v>
      </c>
      <c r="BN88" s="614">
        <f t="shared" si="61"/>
        <v>1.0574018126888216</v>
      </c>
      <c r="BO88" s="503" t="s">
        <v>387</v>
      </c>
      <c r="BP88" s="503">
        <v>43.8</v>
      </c>
      <c r="BQ88" s="503">
        <v>53.7</v>
      </c>
      <c r="BR88" s="607"/>
      <c r="BS88" s="614">
        <f t="shared" si="62"/>
        <v>28.4</v>
      </c>
      <c r="BT88" s="549">
        <v>83.3</v>
      </c>
      <c r="BU88" s="549">
        <v>8997</v>
      </c>
      <c r="BV88" s="614">
        <f t="shared" si="65"/>
        <v>16.700000000000003</v>
      </c>
      <c r="BW88" s="614">
        <f t="shared" si="66"/>
        <v>30.9709</v>
      </c>
      <c r="BX88" s="549">
        <v>12.2</v>
      </c>
      <c r="BY88" s="566">
        <f t="shared" si="67"/>
        <v>3.8673999999999995</v>
      </c>
      <c r="BZ88" s="549">
        <v>16.2</v>
      </c>
      <c r="CA88" s="566">
        <f t="shared" si="68"/>
        <v>5.1353999999999997</v>
      </c>
      <c r="CB88" s="549">
        <v>69.3</v>
      </c>
      <c r="CC88" s="566">
        <f t="shared" si="69"/>
        <v>21.9681</v>
      </c>
      <c r="CD88" s="614">
        <v>0.4</v>
      </c>
      <c r="CE88" s="601">
        <v>98.9</v>
      </c>
      <c r="CF88" s="601">
        <v>6416</v>
      </c>
      <c r="CG88" s="601">
        <v>94.6</v>
      </c>
      <c r="CH88" s="601">
        <v>5526</v>
      </c>
      <c r="CI88" s="601">
        <v>45.2</v>
      </c>
      <c r="CJ88" s="601">
        <v>60.9</v>
      </c>
      <c r="CK88" s="601">
        <v>3586</v>
      </c>
      <c r="CL88" s="579">
        <f t="shared" si="63"/>
        <v>0.75308641975308643</v>
      </c>
      <c r="CM88" s="503"/>
      <c r="CN88" s="503"/>
      <c r="CP88" s="510"/>
      <c r="CQ88" s="510"/>
      <c r="CR88" s="510"/>
      <c r="CS88" s="510"/>
      <c r="CT88" s="510"/>
      <c r="CU88" s="510"/>
      <c r="CV88" s="620"/>
      <c r="CX88" s="503"/>
      <c r="CY88" s="503"/>
      <c r="CZ88" s="623">
        <v>3</v>
      </c>
      <c r="DA88" s="625" t="s">
        <v>213</v>
      </c>
      <c r="DB88" s="783" t="s">
        <v>213</v>
      </c>
      <c r="DC88" s="1110"/>
      <c r="DD88" s="794"/>
      <c r="DE88" s="88"/>
      <c r="DF88" s="88"/>
      <c r="DG88" s="88"/>
      <c r="DH88" s="252"/>
      <c r="DI88" s="88" t="s">
        <v>393</v>
      </c>
      <c r="DJ88" s="853" t="s">
        <v>444</v>
      </c>
      <c r="DK88" s="117">
        <v>2</v>
      </c>
      <c r="DL88" s="325" t="s">
        <v>1185</v>
      </c>
      <c r="DM88" s="117" t="s">
        <v>1701</v>
      </c>
      <c r="DN88" s="117"/>
      <c r="DO88" s="117"/>
      <c r="DP88" s="117"/>
      <c r="DQ88" s="117"/>
      <c r="DR88" s="149" t="s">
        <v>386</v>
      </c>
      <c r="DS88" s="88" t="s">
        <v>386</v>
      </c>
      <c r="DT88" s="88" t="s">
        <v>386</v>
      </c>
      <c r="DU88" s="88" t="s">
        <v>386</v>
      </c>
      <c r="DV88" s="88" t="s">
        <v>386</v>
      </c>
      <c r="DW88" s="88" t="s">
        <v>386</v>
      </c>
      <c r="DX88" s="88" t="s">
        <v>386</v>
      </c>
      <c r="DY88" s="88" t="s">
        <v>386</v>
      </c>
      <c r="DZ88" s="88" t="s">
        <v>386</v>
      </c>
      <c r="EA88" s="88" t="s">
        <v>386</v>
      </c>
      <c r="EB88" s="503" t="s">
        <v>386</v>
      </c>
      <c r="EC88" s="117">
        <v>1</v>
      </c>
      <c r="ED88" s="117"/>
      <c r="EE88" s="117"/>
      <c r="EF88" s="117">
        <v>10</v>
      </c>
      <c r="EG88" s="117">
        <v>2</v>
      </c>
      <c r="EH88" s="117">
        <v>169</v>
      </c>
      <c r="EI88" s="117">
        <v>100</v>
      </c>
      <c r="EJ88" s="144">
        <v>35.012779664577572</v>
      </c>
      <c r="EK88" s="117">
        <v>2</v>
      </c>
      <c r="EL88" s="117"/>
      <c r="EM88" s="117">
        <v>3</v>
      </c>
      <c r="EN88" s="117">
        <v>1</v>
      </c>
      <c r="EO88" s="325">
        <v>1</v>
      </c>
      <c r="EP88" s="143"/>
      <c r="EQ88" s="208">
        <v>11679</v>
      </c>
      <c r="ER88" s="640">
        <v>75</v>
      </c>
      <c r="ES88" s="640">
        <v>6174</v>
      </c>
      <c r="ET88" s="640">
        <v>4000</v>
      </c>
      <c r="EU88" s="640">
        <v>42120</v>
      </c>
      <c r="EV88" s="645">
        <v>3964</v>
      </c>
      <c r="EW88" s="656">
        <f>EV88/ET88*EU88/ER88</f>
        <v>556.54559999999992</v>
      </c>
      <c r="EX88" s="658">
        <f>L88*EW88</f>
        <v>6678.5471999999991</v>
      </c>
      <c r="EY88" s="226"/>
      <c r="EZ88" s="122"/>
      <c r="FA88" s="158"/>
      <c r="FB88" s="122"/>
      <c r="FC88" s="240"/>
      <c r="FD88" s="227"/>
      <c r="FE88" s="227"/>
      <c r="FF88" s="242"/>
      <c r="FG88" s="243"/>
      <c r="FH88" s="228"/>
      <c r="FI88" s="215"/>
      <c r="FJ88" s="554"/>
      <c r="FK88" s="555"/>
      <c r="FL88" s="503"/>
      <c r="FM88" s="693">
        <f>AC88/1000</f>
        <v>0.56200000000000006</v>
      </c>
      <c r="FN88" s="555"/>
      <c r="FO88" s="750">
        <f>EV88*100/ES88</f>
        <v>64.204729510851962</v>
      </c>
      <c r="FP88" s="803">
        <f>EW88/1000</f>
        <v>0.55654559999999997</v>
      </c>
      <c r="FQ88" s="555"/>
      <c r="FR88" s="1316" t="s">
        <v>1346</v>
      </c>
      <c r="FS88" s="1316" t="s">
        <v>386</v>
      </c>
      <c r="FT88" s="1316" t="s">
        <v>1702</v>
      </c>
      <c r="FU88" s="1119">
        <v>0</v>
      </c>
      <c r="FV88" s="325">
        <v>4</v>
      </c>
      <c r="FW88" s="1119">
        <v>0</v>
      </c>
      <c r="FX88" s="1127" t="s">
        <v>1333</v>
      </c>
      <c r="FY88" s="1120">
        <v>0</v>
      </c>
      <c r="FZ88" s="1120">
        <v>0</v>
      </c>
      <c r="GA88" s="1120">
        <v>0</v>
      </c>
      <c r="GB88" s="1120">
        <v>1</v>
      </c>
      <c r="GC88" s="1127" t="s">
        <v>1703</v>
      </c>
      <c r="GD88" s="1120" t="s">
        <v>1704</v>
      </c>
      <c r="GE88" s="1120" t="s">
        <v>1705</v>
      </c>
      <c r="GF88" s="760">
        <v>11679</v>
      </c>
      <c r="GG88" s="761" t="s">
        <v>954</v>
      </c>
      <c r="GH88" s="379">
        <v>1.7985106436</v>
      </c>
      <c r="GI88" s="379">
        <v>0.38614108940087993</v>
      </c>
      <c r="GJ88" s="119">
        <v>2.886904000000004E-2</v>
      </c>
      <c r="GK88" s="549" t="s">
        <v>387</v>
      </c>
      <c r="GL88" s="549" t="s">
        <v>387</v>
      </c>
      <c r="GM88" s="549" t="s">
        <v>387</v>
      </c>
      <c r="GN88" s="549" t="s">
        <v>387</v>
      </c>
      <c r="GO88" s="549" t="s">
        <v>387</v>
      </c>
      <c r="GP88" s="549" t="s">
        <v>387</v>
      </c>
      <c r="GQ88" s="762">
        <v>6678.5471999999991</v>
      </c>
      <c r="GR88" s="763">
        <f>IE88*GQ88/100</f>
        <v>1636.2440639999998</v>
      </c>
      <c r="GS88" s="549" t="s">
        <v>387</v>
      </c>
      <c r="GT88" s="549" t="s">
        <v>387</v>
      </c>
      <c r="GU88" s="549" t="s">
        <v>387</v>
      </c>
      <c r="GV88" s="549" t="s">
        <v>387</v>
      </c>
      <c r="GW88" s="763" t="s">
        <v>387</v>
      </c>
      <c r="GX88" s="549" t="s">
        <v>387</v>
      </c>
      <c r="GY88" s="549" t="s">
        <v>387</v>
      </c>
      <c r="GZ88" s="704"/>
      <c r="HA88" s="549"/>
      <c r="HB88" s="549"/>
      <c r="HC88" s="549"/>
      <c r="HD88" s="614">
        <v>23.1</v>
      </c>
      <c r="HE88" s="614">
        <v>92.3</v>
      </c>
      <c r="HF88" s="549">
        <v>20230</v>
      </c>
      <c r="HG88" s="549">
        <v>88.2</v>
      </c>
      <c r="HH88" s="549">
        <v>9709</v>
      </c>
      <c r="HI88" s="549">
        <v>33.4</v>
      </c>
      <c r="HJ88" s="549">
        <v>3136</v>
      </c>
      <c r="HK88" s="549">
        <v>71.400000000000006</v>
      </c>
      <c r="HL88" s="549">
        <v>39660</v>
      </c>
      <c r="HM88" s="549">
        <v>76.3</v>
      </c>
      <c r="HN88" s="549">
        <v>4674</v>
      </c>
      <c r="HO88" s="549">
        <v>84.2</v>
      </c>
      <c r="HP88" s="549">
        <v>9562</v>
      </c>
      <c r="HQ88" s="614">
        <v>39.200000000000003</v>
      </c>
      <c r="HR88" s="549">
        <v>13</v>
      </c>
      <c r="HS88" s="549"/>
      <c r="HT88" s="549"/>
      <c r="HU88" s="549"/>
      <c r="HV88" s="549"/>
      <c r="HW88" s="549"/>
      <c r="HX88" s="549"/>
      <c r="HY88" s="549"/>
      <c r="HZ88" s="549"/>
      <c r="IA88" s="549"/>
      <c r="IB88" s="549"/>
      <c r="IC88" s="549"/>
      <c r="ID88" s="549"/>
      <c r="IE88" s="549">
        <v>24.5</v>
      </c>
      <c r="IF88" s="503">
        <f t="shared" si="60"/>
        <v>6</v>
      </c>
      <c r="IG88" s="555"/>
      <c r="IH88" s="555"/>
      <c r="II88" s="555"/>
      <c r="IJ88" s="555"/>
      <c r="IK88" s="555"/>
      <c r="IL88" s="555"/>
      <c r="IM88" s="555"/>
    </row>
    <row r="89" spans="1:247" ht="14.45" customHeight="1">
      <c r="A89" s="503">
        <v>204</v>
      </c>
      <c r="B89" s="503">
        <f>COUNTIFS($D$4:D89,D89,$F$4:F89,F89)</f>
        <v>1</v>
      </c>
      <c r="C89" s="805">
        <v>9245</v>
      </c>
      <c r="D89" s="812" t="s">
        <v>509</v>
      </c>
      <c r="E89" s="91" t="s">
        <v>426</v>
      </c>
      <c r="F89" s="91">
        <v>350302424</v>
      </c>
      <c r="G89" s="88">
        <f>LEFT(H89,4)-CONCATENATE(IF(LEFT(F89, 2)&lt;MID(H89, 3, 4), 20, 19),LEFT(F89,2))</f>
        <v>83</v>
      </c>
      <c r="H89" s="161" t="s">
        <v>782</v>
      </c>
      <c r="I89" s="199" t="s">
        <v>407</v>
      </c>
      <c r="J89" s="200" t="s">
        <v>427</v>
      </c>
      <c r="K89" s="126" t="s">
        <v>385</v>
      </c>
      <c r="L89" s="88">
        <v>16</v>
      </c>
      <c r="M89" s="91" t="s">
        <v>611</v>
      </c>
      <c r="N89" s="91" t="s">
        <v>386</v>
      </c>
      <c r="O89" s="88"/>
      <c r="P89" s="91" t="s">
        <v>761</v>
      </c>
      <c r="Q89" s="503"/>
      <c r="R89" s="503"/>
      <c r="S89" s="311" t="s">
        <v>548</v>
      </c>
      <c r="T89" s="316" t="s">
        <v>656</v>
      </c>
      <c r="U89" s="311" t="s">
        <v>548</v>
      </c>
      <c r="V89" s="385" t="s">
        <v>673</v>
      </c>
      <c r="W89" s="311" t="s">
        <v>620</v>
      </c>
      <c r="X89" s="311" t="s">
        <v>548</v>
      </c>
      <c r="Y89" s="311" t="s">
        <v>548</v>
      </c>
      <c r="Z89" s="531"/>
      <c r="AA89" s="127"/>
      <c r="AB89" s="88"/>
      <c r="AC89" s="552">
        <v>19931</v>
      </c>
      <c r="AD89" s="552">
        <v>498275</v>
      </c>
      <c r="AE89" s="552" t="s">
        <v>548</v>
      </c>
      <c r="AF89" s="552" t="s">
        <v>548</v>
      </c>
      <c r="AG89" s="557" t="s">
        <v>444</v>
      </c>
      <c r="AH89" s="503"/>
      <c r="AI89" s="567"/>
      <c r="AJ89" s="567"/>
      <c r="AK89" s="567"/>
      <c r="AL89" s="567"/>
      <c r="AM89" s="567"/>
      <c r="AN89" s="503"/>
      <c r="AO89" s="574">
        <v>60.4</v>
      </c>
      <c r="AP89" s="575">
        <v>29.9</v>
      </c>
      <c r="AQ89" s="577">
        <v>7.13</v>
      </c>
      <c r="AR89" s="1100">
        <f t="shared" si="49"/>
        <v>97.429999999999993</v>
      </c>
      <c r="AS89" s="1101">
        <f t="shared" si="50"/>
        <v>2.020066889632107</v>
      </c>
      <c r="AT89" s="750">
        <f t="shared" si="51"/>
        <v>14.403076923076922</v>
      </c>
      <c r="AU89" s="1102">
        <f t="shared" si="52"/>
        <v>1.6311099108830678</v>
      </c>
      <c r="AV89" s="566">
        <v>56.528359999999999</v>
      </c>
      <c r="AW89" s="579">
        <f t="shared" si="59"/>
        <v>93.59</v>
      </c>
      <c r="AX89" s="566">
        <v>0.85163999999999984</v>
      </c>
      <c r="AY89" s="566">
        <v>1.41</v>
      </c>
      <c r="AZ89" s="1104" t="s">
        <v>387</v>
      </c>
      <c r="BA89" s="566">
        <v>11.4</v>
      </c>
      <c r="BB89" s="340">
        <v>0.27</v>
      </c>
      <c r="BC89" s="590"/>
      <c r="BD89" s="590"/>
      <c r="BE89" s="590"/>
      <c r="BF89" s="590"/>
      <c r="BG89" s="590"/>
      <c r="BH89" s="590"/>
      <c r="BI89" s="340"/>
      <c r="BJ89" s="566">
        <v>24</v>
      </c>
      <c r="BK89" s="566">
        <v>76.2</v>
      </c>
      <c r="BL89" s="598">
        <v>0.31496062992125984</v>
      </c>
      <c r="BM89" s="600">
        <v>0.42</v>
      </c>
      <c r="BN89" s="614">
        <f t="shared" si="61"/>
        <v>0.69536423841059603</v>
      </c>
      <c r="BO89" s="605" t="s">
        <v>387</v>
      </c>
      <c r="BP89" s="566">
        <v>3.02</v>
      </c>
      <c r="BQ89" s="566">
        <v>10.8</v>
      </c>
      <c r="BR89" s="607"/>
      <c r="BS89" s="614">
        <f t="shared" si="62"/>
        <v>57.6</v>
      </c>
      <c r="BT89" s="614">
        <v>90.9</v>
      </c>
      <c r="BU89" s="772">
        <v>38369</v>
      </c>
      <c r="BV89" s="614">
        <v>9.0999999999999943</v>
      </c>
      <c r="BW89" s="614">
        <v>26.449999999999996</v>
      </c>
      <c r="BX89" s="614">
        <v>38.700000000000003</v>
      </c>
      <c r="BY89" s="614">
        <v>11.6</v>
      </c>
      <c r="BZ89" s="614">
        <v>18.899999999999999</v>
      </c>
      <c r="CA89" s="614">
        <v>5.66</v>
      </c>
      <c r="CB89" s="579">
        <v>30.7</v>
      </c>
      <c r="CC89" s="579">
        <v>9.19</v>
      </c>
      <c r="CD89" s="579">
        <v>0.96</v>
      </c>
      <c r="CE89" s="503"/>
      <c r="CF89" s="503"/>
      <c r="CG89" s="503"/>
      <c r="CH89" s="503"/>
      <c r="CI89" s="503"/>
      <c r="CJ89" s="503"/>
      <c r="CK89" s="503"/>
      <c r="CL89" s="579">
        <f t="shared" si="63"/>
        <v>2.0476190476190479</v>
      </c>
      <c r="CM89" s="503"/>
      <c r="CN89" s="503"/>
      <c r="CP89" s="510"/>
      <c r="CQ89" s="510"/>
      <c r="CR89" s="510"/>
      <c r="CS89" s="510"/>
      <c r="CT89" s="510"/>
      <c r="CU89" s="510"/>
      <c r="CV89" s="510"/>
      <c r="CX89" s="503"/>
      <c r="CY89" s="623"/>
      <c r="CZ89" s="623">
        <v>3</v>
      </c>
      <c r="DA89" s="625" t="s">
        <v>398</v>
      </c>
      <c r="DB89" s="783" t="s">
        <v>401</v>
      </c>
      <c r="DC89" s="531"/>
      <c r="DD89" s="531"/>
      <c r="DE89" s="88"/>
      <c r="DF89" s="88"/>
      <c r="DG89" s="88"/>
      <c r="DH89" s="252"/>
      <c r="DI89" s="116" t="s">
        <v>390</v>
      </c>
      <c r="DJ89" s="855" t="s">
        <v>444</v>
      </c>
      <c r="DK89" s="117">
        <v>2</v>
      </c>
      <c r="DL89" s="325" t="s">
        <v>1181</v>
      </c>
      <c r="DM89" s="117" t="s">
        <v>407</v>
      </c>
      <c r="DN89" s="117"/>
      <c r="DO89" s="117"/>
      <c r="DP89" s="117"/>
      <c r="DQ89" s="117"/>
      <c r="DR89" s="149" t="s">
        <v>386</v>
      </c>
      <c r="DS89" s="88" t="s">
        <v>386</v>
      </c>
      <c r="DT89" s="88">
        <v>289</v>
      </c>
      <c r="DU89" s="88">
        <v>24.2</v>
      </c>
      <c r="DV89" s="88">
        <v>75.8</v>
      </c>
      <c r="DW89" s="88" t="s">
        <v>386</v>
      </c>
      <c r="DX89" s="88" t="s">
        <v>386</v>
      </c>
      <c r="DY89" s="88" t="s">
        <v>386</v>
      </c>
      <c r="DZ89" s="88" t="s">
        <v>386</v>
      </c>
      <c r="EA89" s="88">
        <v>0</v>
      </c>
      <c r="EB89" s="503"/>
      <c r="EC89" s="117"/>
      <c r="ED89" s="117"/>
      <c r="EE89" s="117"/>
      <c r="EF89" s="117">
        <v>20</v>
      </c>
      <c r="EG89" s="117">
        <v>2</v>
      </c>
      <c r="EH89" s="117">
        <v>175</v>
      </c>
      <c r="EI89" s="117">
        <v>105</v>
      </c>
      <c r="EJ89" s="144">
        <f t="shared" ref="EJ89:EJ99" si="70">EI89/(EH89*EH89*0.01*0.01)</f>
        <v>34.285714285714285</v>
      </c>
      <c r="EK89" s="117">
        <v>2</v>
      </c>
      <c r="EL89" s="117"/>
      <c r="EM89" s="117">
        <v>2</v>
      </c>
      <c r="EN89" s="117">
        <v>1</v>
      </c>
      <c r="EO89" s="324">
        <v>0</v>
      </c>
      <c r="EP89" s="143"/>
      <c r="EQ89" s="403">
        <v>9245</v>
      </c>
      <c r="ER89" s="462">
        <v>57</v>
      </c>
      <c r="ES89" s="398">
        <v>60895</v>
      </c>
      <c r="ET89" s="398">
        <v>2</v>
      </c>
      <c r="EU89" s="463">
        <v>2136.6666666666665</v>
      </c>
      <c r="EV89" s="644">
        <v>3709</v>
      </c>
      <c r="EW89" s="652">
        <v>130.14035087719299</v>
      </c>
      <c r="EX89" s="658">
        <v>2082.2456140350878</v>
      </c>
      <c r="EY89" s="661">
        <v>31</v>
      </c>
      <c r="EZ89" s="662">
        <v>13271</v>
      </c>
      <c r="FA89" s="550">
        <v>1000</v>
      </c>
      <c r="FB89" s="122"/>
      <c r="FC89" s="664">
        <v>428.09677419354841</v>
      </c>
      <c r="FD89" s="667">
        <v>428.09677419354841</v>
      </c>
      <c r="FE89" s="669">
        <v>4.8639600659398479</v>
      </c>
      <c r="FF89" s="242"/>
      <c r="FG89" s="243"/>
      <c r="FH89" s="228"/>
      <c r="FI89" s="215"/>
      <c r="FJ89" s="554"/>
      <c r="FK89" s="555"/>
      <c r="FL89" s="692">
        <v>6.0908120535347727</v>
      </c>
      <c r="FM89" s="693">
        <f>EW89/1000</f>
        <v>0.13014035087719297</v>
      </c>
      <c r="FN89" s="555"/>
      <c r="FO89" s="692">
        <v>6.0908120535347727</v>
      </c>
      <c r="FP89" s="693">
        <v>0.13014035087719297</v>
      </c>
      <c r="FQ89" s="696">
        <f>DT89/EW89</f>
        <v>2.220679428417363</v>
      </c>
      <c r="FR89" s="1680" t="s">
        <v>1346</v>
      </c>
      <c r="FS89" s="1680" t="s">
        <v>386</v>
      </c>
      <c r="FT89" s="1680" t="s">
        <v>1706</v>
      </c>
      <c r="FU89" s="1119">
        <v>0</v>
      </c>
      <c r="FV89" s="325">
        <v>4</v>
      </c>
      <c r="FW89" s="1119">
        <v>1</v>
      </c>
      <c r="FX89" s="1127" t="s">
        <v>1707</v>
      </c>
      <c r="FY89" s="1120">
        <v>0</v>
      </c>
      <c r="FZ89" s="1120">
        <v>0</v>
      </c>
      <c r="GA89" s="1120">
        <v>0</v>
      </c>
      <c r="GB89" s="1120">
        <v>1</v>
      </c>
      <c r="GC89" s="1127" t="s">
        <v>1698</v>
      </c>
      <c r="GD89" s="1120" t="s">
        <v>1708</v>
      </c>
      <c r="GE89" s="1120" t="s">
        <v>1709</v>
      </c>
      <c r="GF89" s="760">
        <v>9245</v>
      </c>
      <c r="GG89" s="761" t="s">
        <v>775</v>
      </c>
      <c r="GH89" s="379">
        <v>0.30115076839999999</v>
      </c>
      <c r="GI89" s="379">
        <v>0.30487603084400006</v>
      </c>
      <c r="GJ89" s="119">
        <v>0.17902162499999985</v>
      </c>
      <c r="GK89" s="549"/>
      <c r="GL89" s="549"/>
      <c r="GM89" s="549"/>
      <c r="GN89" s="549"/>
      <c r="GO89" s="549"/>
      <c r="GP89" s="549"/>
      <c r="GQ89" s="549"/>
      <c r="GR89" s="549"/>
      <c r="GS89" s="549"/>
      <c r="GT89" s="549"/>
      <c r="GU89" s="549"/>
      <c r="GV89" s="549"/>
      <c r="GW89" s="549"/>
      <c r="GX89" s="549"/>
      <c r="GY89" s="549"/>
      <c r="GZ89" s="704"/>
      <c r="HA89" s="549"/>
      <c r="HB89" s="549"/>
      <c r="HC89" s="549"/>
      <c r="HD89" s="549"/>
      <c r="HE89" s="549"/>
      <c r="HF89" s="549"/>
      <c r="HG89" s="549"/>
      <c r="HH89" s="549"/>
      <c r="HI89" s="549"/>
      <c r="HJ89" s="549"/>
      <c r="HK89" s="549"/>
      <c r="HL89" s="549"/>
      <c r="HM89" s="549"/>
      <c r="HN89" s="549"/>
      <c r="HO89" s="549"/>
      <c r="HP89" s="549"/>
      <c r="HQ89" s="549"/>
      <c r="HR89" s="549"/>
      <c r="HS89" s="549"/>
      <c r="HT89" s="549"/>
      <c r="HU89" s="549"/>
      <c r="HV89" s="549"/>
      <c r="HW89" s="549"/>
      <c r="HX89" s="549"/>
      <c r="HY89" s="549"/>
      <c r="HZ89" s="549"/>
      <c r="IA89" s="549"/>
      <c r="IB89" s="549"/>
      <c r="IC89" s="549"/>
      <c r="ID89" s="549"/>
      <c r="IE89" s="549"/>
      <c r="IF89" s="503">
        <f t="shared" si="60"/>
        <v>5</v>
      </c>
      <c r="IG89" s="555"/>
      <c r="IH89" s="555"/>
      <c r="II89" s="555"/>
      <c r="IJ89" s="555"/>
      <c r="IK89" s="555"/>
      <c r="IL89" s="555"/>
      <c r="IM89" s="555"/>
    </row>
    <row r="90" spans="1:247" ht="14.45" customHeight="1">
      <c r="A90" s="503">
        <v>215</v>
      </c>
      <c r="B90" s="503">
        <f>COUNTIFS($D$4:D90,D90,$F$4:F90,F90)</f>
        <v>1</v>
      </c>
      <c r="C90" s="811">
        <v>11122</v>
      </c>
      <c r="D90" s="815" t="s">
        <v>509</v>
      </c>
      <c r="E90" s="153" t="s">
        <v>986</v>
      </c>
      <c r="F90" s="153">
        <v>521216253</v>
      </c>
      <c r="G90" s="88">
        <v>67</v>
      </c>
      <c r="H90" s="212" t="s">
        <v>987</v>
      </c>
      <c r="I90" s="461" t="s">
        <v>988</v>
      </c>
      <c r="J90" s="129" t="s">
        <v>427</v>
      </c>
      <c r="K90" s="153" t="s">
        <v>385</v>
      </c>
      <c r="L90" s="127">
        <v>6</v>
      </c>
      <c r="M90" s="153" t="s">
        <v>482</v>
      </c>
      <c r="N90" s="153" t="s">
        <v>645</v>
      </c>
      <c r="O90" s="127"/>
      <c r="P90" s="127" t="s">
        <v>976</v>
      </c>
      <c r="Q90" s="510"/>
      <c r="R90" s="510"/>
      <c r="S90" s="134"/>
      <c r="T90" s="134"/>
      <c r="U90" s="134"/>
      <c r="V90" s="521" t="s">
        <v>980</v>
      </c>
      <c r="W90" s="521"/>
      <c r="X90" s="134"/>
      <c r="Y90" s="135"/>
      <c r="Z90" s="536" t="s">
        <v>428</v>
      </c>
      <c r="AA90" s="127" t="s">
        <v>940</v>
      </c>
      <c r="AB90" s="88"/>
      <c r="AC90" s="568">
        <v>21520</v>
      </c>
      <c r="AD90" s="568">
        <v>129000</v>
      </c>
      <c r="AE90" s="655">
        <v>3</v>
      </c>
      <c r="AF90" s="565">
        <v>50</v>
      </c>
      <c r="AG90" s="565" t="s">
        <v>444</v>
      </c>
      <c r="AH90" s="568">
        <v>10000</v>
      </c>
      <c r="AI90" s="565" t="s">
        <v>989</v>
      </c>
      <c r="AJ90" s="503"/>
      <c r="AK90" s="568"/>
      <c r="AL90" s="503"/>
      <c r="AM90" s="503"/>
      <c r="AN90" s="503"/>
      <c r="AO90" s="574">
        <v>2.7</v>
      </c>
      <c r="AP90" s="575">
        <v>24.8</v>
      </c>
      <c r="AQ90" s="577">
        <v>71.900000000000006</v>
      </c>
      <c r="AR90" s="1100">
        <f t="shared" si="49"/>
        <v>99.4</v>
      </c>
      <c r="AS90" s="1101">
        <f t="shared" si="50"/>
        <v>0.10887096774193548</v>
      </c>
      <c r="AT90" s="750">
        <f t="shared" si="51"/>
        <v>7.8278225806451616</v>
      </c>
      <c r="AU90" s="1102">
        <f t="shared" si="52"/>
        <v>2.7921406411582216E-2</v>
      </c>
      <c r="AV90" s="579">
        <v>2.2896000000000001</v>
      </c>
      <c r="AW90" s="579">
        <f t="shared" si="59"/>
        <v>84.8</v>
      </c>
      <c r="AX90" s="580">
        <v>0.27539999999999998</v>
      </c>
      <c r="AY90" s="579">
        <v>10.199999999999999</v>
      </c>
      <c r="AZ90" s="503" t="s">
        <v>387</v>
      </c>
      <c r="BA90" s="585">
        <v>14.5</v>
      </c>
      <c r="BB90" s="112" t="s">
        <v>387</v>
      </c>
      <c r="BC90" s="549">
        <v>0.9</v>
      </c>
      <c r="BD90" s="549"/>
      <c r="BE90" s="503"/>
      <c r="BF90" s="503"/>
      <c r="BG90" s="503"/>
      <c r="BH90" s="503"/>
      <c r="BJ90" s="503">
        <v>81.099999999999994</v>
      </c>
      <c r="BK90" s="503">
        <v>18.899999999999999</v>
      </c>
      <c r="BL90" s="598">
        <f>BJ90/BK90</f>
        <v>4.2910052910052912</v>
      </c>
      <c r="BM90" s="600">
        <v>0.3</v>
      </c>
      <c r="BN90" s="614">
        <f t="shared" si="61"/>
        <v>11.111111111111111</v>
      </c>
      <c r="BO90" s="503" t="s">
        <v>387</v>
      </c>
      <c r="BP90" s="503">
        <v>40.200000000000003</v>
      </c>
      <c r="BQ90" s="503">
        <v>10.3</v>
      </c>
      <c r="BR90" s="607"/>
      <c r="BS90" s="614">
        <f t="shared" si="62"/>
        <v>94.300000000000011</v>
      </c>
      <c r="BT90" s="549">
        <v>97.8</v>
      </c>
      <c r="BU90" s="549">
        <v>21110</v>
      </c>
      <c r="BV90" s="614">
        <f>100-BT90</f>
        <v>2.2000000000000028</v>
      </c>
      <c r="BW90" s="614">
        <f>BY90+CA90+CC90</f>
        <v>24.651200000000003</v>
      </c>
      <c r="BX90" s="549">
        <v>71.400000000000006</v>
      </c>
      <c r="BY90" s="566">
        <f>BX90*AP90/100</f>
        <v>17.707200000000004</v>
      </c>
      <c r="BZ90" s="549">
        <v>22.9</v>
      </c>
      <c r="CA90" s="566">
        <f>BZ90*AP90/100</f>
        <v>5.6791999999999998</v>
      </c>
      <c r="CB90" s="549">
        <v>5.0999999999999996</v>
      </c>
      <c r="CC90" s="566">
        <f>CB90*AP90/100</f>
        <v>1.2647999999999999</v>
      </c>
      <c r="CD90" s="614">
        <v>0.04</v>
      </c>
      <c r="CE90" s="601"/>
      <c r="CF90" s="601"/>
      <c r="CG90" s="601"/>
      <c r="CH90" s="601"/>
      <c r="CI90" s="601"/>
      <c r="CJ90" s="601"/>
      <c r="CK90" s="601"/>
      <c r="CL90" s="579">
        <f t="shared" si="63"/>
        <v>3.1179039301310048</v>
      </c>
      <c r="CM90" s="503"/>
      <c r="CN90" s="503"/>
      <c r="CP90" s="510"/>
      <c r="CQ90" s="510"/>
      <c r="CR90" s="510"/>
      <c r="CS90" s="510"/>
      <c r="CT90" s="510"/>
      <c r="CU90" s="510"/>
      <c r="CV90" s="620"/>
      <c r="CX90" s="503"/>
      <c r="CY90" s="503"/>
      <c r="CZ90" s="623">
        <v>5</v>
      </c>
      <c r="DA90" s="625" t="s">
        <v>388</v>
      </c>
      <c r="DB90" s="783" t="s">
        <v>494</v>
      </c>
      <c r="DC90" s="1111"/>
      <c r="DD90" s="794" t="s">
        <v>990</v>
      </c>
      <c r="DE90" s="88"/>
      <c r="DF90" s="88"/>
      <c r="DG90" s="88"/>
      <c r="DH90" s="252"/>
      <c r="DI90" s="88" t="s">
        <v>390</v>
      </c>
      <c r="DJ90" s="853" t="s">
        <v>444</v>
      </c>
      <c r="DK90" s="117">
        <v>2</v>
      </c>
      <c r="DL90" s="325" t="s">
        <v>1214</v>
      </c>
      <c r="DM90" s="117" t="s">
        <v>991</v>
      </c>
      <c r="DN90" s="117"/>
      <c r="DO90" s="117"/>
      <c r="DP90" s="117"/>
      <c r="DQ90" s="117"/>
      <c r="DR90" s="149">
        <v>36.9</v>
      </c>
      <c r="DS90" s="88" t="s">
        <v>386</v>
      </c>
      <c r="DT90" s="88">
        <v>46735</v>
      </c>
      <c r="DU90" s="88">
        <v>57.9</v>
      </c>
      <c r="DV90" s="88">
        <v>42.1</v>
      </c>
      <c r="DW90" s="88" t="s">
        <v>386</v>
      </c>
      <c r="DX90" s="88" t="s">
        <v>386</v>
      </c>
      <c r="DY90" s="88" t="s">
        <v>386</v>
      </c>
      <c r="DZ90" s="88" t="s">
        <v>386</v>
      </c>
      <c r="EA90" s="88">
        <v>0</v>
      </c>
      <c r="EB90" s="503" t="s">
        <v>992</v>
      </c>
      <c r="EC90" s="143"/>
      <c r="ED90" s="143"/>
      <c r="EE90" s="143"/>
      <c r="EF90" s="117">
        <v>45</v>
      </c>
      <c r="EG90" s="117">
        <v>3</v>
      </c>
      <c r="EH90" s="117">
        <v>167</v>
      </c>
      <c r="EI90" s="117">
        <v>85</v>
      </c>
      <c r="EJ90" s="144">
        <f t="shared" si="70"/>
        <v>30.477966223242138</v>
      </c>
      <c r="EK90" s="117">
        <v>2</v>
      </c>
      <c r="EL90" s="117"/>
      <c r="EM90" s="117">
        <v>2</v>
      </c>
      <c r="EN90" s="117">
        <v>2</v>
      </c>
      <c r="EO90" s="325">
        <v>0</v>
      </c>
      <c r="EP90" s="143"/>
      <c r="EQ90" s="220">
        <v>11122</v>
      </c>
      <c r="ER90" s="640">
        <v>75</v>
      </c>
      <c r="ES90" s="640">
        <v>189522</v>
      </c>
      <c r="ET90" s="640">
        <v>4000</v>
      </c>
      <c r="EU90" s="640">
        <v>38220</v>
      </c>
      <c r="EV90" s="645">
        <v>165916</v>
      </c>
      <c r="EW90" s="656">
        <f>EV90/ET90*EU90/ER90</f>
        <v>21137.698399999997</v>
      </c>
      <c r="EX90" s="658">
        <f>L90*EW90</f>
        <v>126826.19039999999</v>
      </c>
      <c r="EY90" s="226"/>
      <c r="EZ90" s="122"/>
      <c r="FA90" s="158"/>
      <c r="FB90" s="122"/>
      <c r="FC90" s="240"/>
      <c r="FD90" s="227"/>
      <c r="FE90" s="227"/>
      <c r="FF90" s="242"/>
      <c r="FG90" s="243"/>
      <c r="FH90" s="228"/>
      <c r="FI90" s="215"/>
      <c r="FJ90" s="554"/>
      <c r="FK90" s="555"/>
      <c r="FL90" s="503"/>
      <c r="FM90" s="693">
        <f>AC90/1000</f>
        <v>21.52</v>
      </c>
      <c r="FN90" s="555"/>
      <c r="FO90" s="750">
        <f>EV90*100/ES90</f>
        <v>87.544453942022557</v>
      </c>
      <c r="FP90" s="803">
        <f>EW90/1000</f>
        <v>21.137698399999998</v>
      </c>
      <c r="FQ90" s="696"/>
      <c r="FR90" s="1680" t="s">
        <v>1159</v>
      </c>
      <c r="FS90" s="1132"/>
      <c r="FT90" s="1680" t="s">
        <v>386</v>
      </c>
      <c r="FU90" s="1119">
        <v>1</v>
      </c>
      <c r="FV90" s="325">
        <v>7</v>
      </c>
      <c r="FW90" s="1119">
        <v>0</v>
      </c>
      <c r="FX90" s="1120" t="s">
        <v>993</v>
      </c>
      <c r="FY90" s="1120">
        <v>1</v>
      </c>
      <c r="FZ90" s="1120" t="s">
        <v>1147</v>
      </c>
      <c r="GA90" s="1120" t="s">
        <v>1148</v>
      </c>
      <c r="GB90" s="1127">
        <v>1</v>
      </c>
      <c r="GC90" s="1127"/>
      <c r="GD90" s="1127"/>
      <c r="GE90" s="1120" t="s">
        <v>753</v>
      </c>
      <c r="GF90" s="760">
        <v>11122</v>
      </c>
      <c r="GG90" s="761" t="s">
        <v>954</v>
      </c>
      <c r="GH90" s="119">
        <v>40.633538500800007</v>
      </c>
      <c r="GI90" s="379">
        <v>0.56831482421875001</v>
      </c>
      <c r="GJ90" s="119">
        <v>4.0876217650000051</v>
      </c>
      <c r="GK90" s="549" t="s">
        <v>387</v>
      </c>
      <c r="GL90" s="549" t="s">
        <v>387</v>
      </c>
      <c r="GM90" s="549" t="s">
        <v>387</v>
      </c>
      <c r="GN90" s="549" t="s">
        <v>387</v>
      </c>
      <c r="GO90" s="549" t="s">
        <v>387</v>
      </c>
      <c r="GP90" s="549" t="s">
        <v>387</v>
      </c>
      <c r="GQ90" s="762">
        <v>126826.19039999999</v>
      </c>
      <c r="GR90" s="763">
        <f>IE90*GQ90/100</f>
        <v>19404.407131200001</v>
      </c>
      <c r="GS90" s="549"/>
      <c r="GT90" s="549"/>
      <c r="GU90" s="549"/>
      <c r="GV90" s="549"/>
      <c r="GW90" s="549"/>
      <c r="GX90" s="549"/>
      <c r="GY90" s="549"/>
      <c r="GZ90" s="704">
        <v>15</v>
      </c>
      <c r="HA90" s="614"/>
      <c r="HB90" s="614"/>
      <c r="HC90" s="549"/>
      <c r="HD90" s="614">
        <v>82.8</v>
      </c>
      <c r="HE90" s="614">
        <v>73.599999999999994</v>
      </c>
      <c r="HF90" s="549">
        <v>3293</v>
      </c>
      <c r="HG90" s="549">
        <v>14.2</v>
      </c>
      <c r="HH90" s="549">
        <v>5443</v>
      </c>
      <c r="HI90" s="549">
        <v>61.1</v>
      </c>
      <c r="HJ90" s="549">
        <v>6167</v>
      </c>
      <c r="HK90" s="549">
        <v>13.7</v>
      </c>
      <c r="HL90" s="549">
        <v>14963</v>
      </c>
      <c r="HM90" s="549">
        <v>90.5</v>
      </c>
      <c r="HN90" s="549">
        <v>4746</v>
      </c>
      <c r="HO90" s="549">
        <v>81.599999999999994</v>
      </c>
      <c r="HP90" s="549">
        <v>16445</v>
      </c>
      <c r="HQ90" s="614">
        <v>1.29</v>
      </c>
      <c r="HR90" s="549">
        <v>7.67</v>
      </c>
      <c r="HS90" s="549"/>
      <c r="HT90" s="549"/>
      <c r="HU90" s="549"/>
      <c r="HV90" s="549"/>
      <c r="HW90" s="549"/>
      <c r="HX90" s="549"/>
      <c r="HY90" s="549"/>
      <c r="HZ90" s="549"/>
      <c r="IA90" s="549"/>
      <c r="IB90" s="549"/>
      <c r="IC90" s="549"/>
      <c r="ID90" s="549"/>
      <c r="IE90" s="549">
        <v>15.3</v>
      </c>
      <c r="IF90" s="503">
        <f t="shared" si="60"/>
        <v>6</v>
      </c>
      <c r="IG90" s="555"/>
      <c r="IH90" s="555"/>
      <c r="II90" s="555"/>
      <c r="IJ90" s="555"/>
      <c r="IK90" s="555"/>
      <c r="IL90" s="555"/>
      <c r="IM90" s="555"/>
    </row>
    <row r="91" spans="1:247" ht="14.45" customHeight="1">
      <c r="A91" s="503">
        <v>291</v>
      </c>
      <c r="B91" s="503">
        <f>COUNTIFS($D$4:D91,D91,$F$4:F91,F91)</f>
        <v>1</v>
      </c>
      <c r="C91" s="805">
        <v>7451</v>
      </c>
      <c r="D91" s="812" t="s">
        <v>646</v>
      </c>
      <c r="E91" s="91" t="s">
        <v>454</v>
      </c>
      <c r="F91" s="91">
        <v>7104285353</v>
      </c>
      <c r="G91" s="88">
        <v>46</v>
      </c>
      <c r="H91" s="161" t="s">
        <v>644</v>
      </c>
      <c r="I91" s="318" t="s">
        <v>647</v>
      </c>
      <c r="J91" s="200" t="s">
        <v>427</v>
      </c>
      <c r="K91" s="122" t="s">
        <v>385</v>
      </c>
      <c r="L91" s="88">
        <v>15</v>
      </c>
      <c r="M91" s="91" t="s">
        <v>648</v>
      </c>
      <c r="N91" s="91" t="s">
        <v>649</v>
      </c>
      <c r="O91" s="91">
        <v>8</v>
      </c>
      <c r="P91" s="201" t="s">
        <v>640</v>
      </c>
      <c r="Q91" s="201"/>
      <c r="R91" s="201"/>
      <c r="S91" s="311" t="s">
        <v>618</v>
      </c>
      <c r="T91" s="316" t="s">
        <v>621</v>
      </c>
      <c r="U91" s="317" t="s">
        <v>548</v>
      </c>
      <c r="V91" s="311" t="s">
        <v>619</v>
      </c>
      <c r="W91" s="313" t="s">
        <v>620</v>
      </c>
      <c r="X91" s="311" t="s">
        <v>548</v>
      </c>
      <c r="Y91" s="311" t="s">
        <v>548</v>
      </c>
      <c r="Z91" s="320"/>
      <c r="AA91" s="298"/>
      <c r="AB91" s="154"/>
      <c r="AC91" s="542"/>
      <c r="AD91" s="542"/>
      <c r="AE91" s="542"/>
      <c r="AF91" s="542"/>
      <c r="AG91" s="729" t="s">
        <v>444</v>
      </c>
      <c r="AH91" s="555"/>
      <c r="AI91" s="503">
        <v>94.4</v>
      </c>
      <c r="AJ91" s="503">
        <v>94.7</v>
      </c>
      <c r="AK91" s="567">
        <v>89.396799999999999</v>
      </c>
      <c r="AL91" s="503">
        <v>946000</v>
      </c>
      <c r="AM91" s="569">
        <v>252.26666666666668</v>
      </c>
      <c r="AN91" s="503">
        <v>4</v>
      </c>
      <c r="AO91" s="574">
        <v>2.71</v>
      </c>
      <c r="AP91" s="575">
        <v>2.39</v>
      </c>
      <c r="AQ91" s="577">
        <v>94.9</v>
      </c>
      <c r="AR91" s="1100">
        <f t="shared" si="49"/>
        <v>100</v>
      </c>
      <c r="AS91" s="1101">
        <f t="shared" si="50"/>
        <v>1.1338912133891212</v>
      </c>
      <c r="AT91" s="750">
        <f t="shared" si="51"/>
        <v>107.60627615062761</v>
      </c>
      <c r="AU91" s="1102">
        <f t="shared" si="52"/>
        <v>2.7854866892794736E-2</v>
      </c>
      <c r="AV91" s="579">
        <v>2.520842</v>
      </c>
      <c r="AW91" s="579">
        <f t="shared" si="59"/>
        <v>93.02</v>
      </c>
      <c r="AX91" s="580">
        <v>5.3658000000000004E-2</v>
      </c>
      <c r="AY91" s="566">
        <v>1.98</v>
      </c>
      <c r="AZ91" s="505" t="s">
        <v>387</v>
      </c>
      <c r="BA91" s="583">
        <v>7.69</v>
      </c>
      <c r="BB91" s="107">
        <v>8.6204427898985206E-3</v>
      </c>
      <c r="BC91" s="592">
        <v>0.17677887351672536</v>
      </c>
      <c r="BD91" s="592"/>
      <c r="BE91" s="505"/>
      <c r="BF91" s="505"/>
      <c r="BG91" s="505"/>
      <c r="BH91" s="505"/>
      <c r="BJ91" s="505">
        <v>93.2</v>
      </c>
      <c r="BK91" s="505">
        <v>6.77</v>
      </c>
      <c r="BL91" s="598">
        <v>13.76661742983752</v>
      </c>
      <c r="BM91" s="600">
        <v>0.1</v>
      </c>
      <c r="BN91" s="614">
        <f t="shared" si="61"/>
        <v>3.6900369003690039</v>
      </c>
      <c r="BO91" s="505" t="s">
        <v>387</v>
      </c>
      <c r="BP91" s="505">
        <v>21.6</v>
      </c>
      <c r="BQ91" s="505">
        <v>10.7</v>
      </c>
      <c r="BR91" s="606">
        <v>0.49537037037037029</v>
      </c>
      <c r="BS91" s="614">
        <f t="shared" si="62"/>
        <v>76.41</v>
      </c>
      <c r="BT91" s="587">
        <v>99.8</v>
      </c>
      <c r="BU91" s="1106">
        <v>25822</v>
      </c>
      <c r="BV91" s="587">
        <f>100-BT91</f>
        <v>0.20000000000000284</v>
      </c>
      <c r="BW91" s="614">
        <f>BY91+CA91+CC91</f>
        <v>2.3233189999999997</v>
      </c>
      <c r="BX91" s="587">
        <v>0.11</v>
      </c>
      <c r="BY91" s="566">
        <f>BX91*AP91/100</f>
        <v>2.6290000000000003E-3</v>
      </c>
      <c r="BZ91" s="587">
        <v>76.3</v>
      </c>
      <c r="CA91" s="566">
        <f>BZ91*AP91/100</f>
        <v>1.8235699999999999</v>
      </c>
      <c r="CB91" s="587">
        <v>20.8</v>
      </c>
      <c r="CC91" s="566">
        <f>CB91*AP91/100</f>
        <v>0.49712000000000001</v>
      </c>
      <c r="CD91" s="734"/>
      <c r="CE91" s="503"/>
      <c r="CF91" s="503"/>
      <c r="CG91" s="503"/>
      <c r="CH91" s="503"/>
      <c r="CI91" s="503"/>
      <c r="CJ91" s="503"/>
      <c r="CK91" s="503"/>
      <c r="CL91" s="579">
        <f t="shared" si="63"/>
        <v>1.4416775884665794E-3</v>
      </c>
      <c r="CM91" s="503"/>
      <c r="CN91" s="503"/>
      <c r="CO91" s="328">
        <v>2.74</v>
      </c>
      <c r="CP91" s="618">
        <v>68.599999999999994</v>
      </c>
      <c r="CQ91" s="618">
        <v>1.88</v>
      </c>
      <c r="CR91" s="618">
        <v>21.1</v>
      </c>
      <c r="CS91" s="618">
        <v>0.57999999999999996</v>
      </c>
      <c r="CT91" s="618">
        <v>6.94</v>
      </c>
      <c r="CU91" s="618">
        <v>0.19</v>
      </c>
      <c r="CV91" s="618">
        <v>6.4000000000000001E-2</v>
      </c>
      <c r="CX91" s="503"/>
      <c r="CY91" s="623" t="s">
        <v>397</v>
      </c>
      <c r="CZ91" s="623">
        <v>5</v>
      </c>
      <c r="DA91" s="625" t="s">
        <v>388</v>
      </c>
      <c r="DB91" s="1109" t="s">
        <v>388</v>
      </c>
      <c r="DC91" s="531"/>
      <c r="DD91" s="531"/>
      <c r="DE91" s="206"/>
      <c r="DF91" s="206"/>
      <c r="DG91" s="206"/>
      <c r="DH91" s="207"/>
      <c r="DI91" s="141" t="s">
        <v>390</v>
      </c>
      <c r="DJ91" s="854" t="s">
        <v>444</v>
      </c>
      <c r="DK91" s="218">
        <v>2</v>
      </c>
      <c r="DL91" s="325" t="s">
        <v>1246</v>
      </c>
      <c r="DM91" s="325"/>
      <c r="DN91" s="117"/>
      <c r="DO91" s="117"/>
      <c r="DP91" s="148"/>
      <c r="DQ91" s="117"/>
      <c r="DR91" s="149">
        <v>20.5</v>
      </c>
      <c r="DS91" s="88" t="s">
        <v>386</v>
      </c>
      <c r="DT91" s="88">
        <v>21692</v>
      </c>
      <c r="DU91" s="88">
        <v>92.7</v>
      </c>
      <c r="DV91" s="88">
        <v>7.3</v>
      </c>
      <c r="DW91" s="88" t="s">
        <v>386</v>
      </c>
      <c r="DX91" s="88" t="s">
        <v>386</v>
      </c>
      <c r="DY91" s="88" t="s">
        <v>386</v>
      </c>
      <c r="DZ91" s="88" t="s">
        <v>386</v>
      </c>
      <c r="EA91" s="88">
        <v>0</v>
      </c>
      <c r="EB91" s="503"/>
      <c r="EC91" s="117"/>
      <c r="ED91" s="117" t="s">
        <v>648</v>
      </c>
      <c r="EE91" s="117">
        <v>15</v>
      </c>
      <c r="EF91" s="325"/>
      <c r="EG91" s="117">
        <v>2</v>
      </c>
      <c r="EH91" s="117">
        <v>178</v>
      </c>
      <c r="EI91" s="117">
        <v>96</v>
      </c>
      <c r="EJ91" s="144">
        <f t="shared" si="70"/>
        <v>30.299204645878042</v>
      </c>
      <c r="EK91" s="117">
        <v>2</v>
      </c>
      <c r="EL91" s="148">
        <v>43062</v>
      </c>
      <c r="EM91" s="117">
        <v>1</v>
      </c>
      <c r="EN91" s="117">
        <v>1</v>
      </c>
      <c r="EO91" s="325">
        <v>0</v>
      </c>
      <c r="EP91" s="327">
        <v>43048</v>
      </c>
      <c r="EQ91" s="260">
        <v>7451</v>
      </c>
      <c r="ER91" s="298"/>
      <c r="ES91" s="298"/>
      <c r="ET91" s="298"/>
      <c r="EU91" s="298"/>
      <c r="EV91" s="300"/>
      <c r="EW91" s="338"/>
      <c r="EX91" s="339"/>
      <c r="EY91" s="303">
        <v>31</v>
      </c>
      <c r="EZ91" s="298">
        <v>1058380</v>
      </c>
      <c r="FA91" s="298">
        <v>1.28</v>
      </c>
      <c r="FB91" s="304">
        <v>26672.883064516129</v>
      </c>
      <c r="FC91" s="305">
        <v>25179.201612903227</v>
      </c>
      <c r="FD91" s="306"/>
      <c r="FE91" s="334"/>
      <c r="FF91" s="308">
        <v>0.86150467888083515</v>
      </c>
      <c r="FG91" s="335"/>
      <c r="FH91" s="214" t="e">
        <v>#DIV/0!</v>
      </c>
      <c r="FI91" s="215">
        <v>21692</v>
      </c>
      <c r="FJ91" s="729" t="s">
        <v>444</v>
      </c>
      <c r="FK91" s="555"/>
      <c r="FL91" s="503">
        <v>94.4</v>
      </c>
      <c r="FM91" s="694"/>
      <c r="FN91" s="555"/>
      <c r="FO91" s="692">
        <v>94.4</v>
      </c>
      <c r="FP91" s="693">
        <f>FC91/1000</f>
        <v>25.179201612903228</v>
      </c>
      <c r="FQ91" s="555"/>
      <c r="FR91" s="1316" t="s">
        <v>1215</v>
      </c>
      <c r="FS91" s="1125"/>
      <c r="FT91" s="1316" t="s">
        <v>386</v>
      </c>
      <c r="FU91" s="1312">
        <v>1</v>
      </c>
      <c r="FV91" s="1312">
        <v>7</v>
      </c>
      <c r="FW91" s="1125">
        <v>1</v>
      </c>
      <c r="FX91" s="1316" t="s">
        <v>1216</v>
      </c>
      <c r="FY91" s="1130"/>
      <c r="FZ91" s="1687" t="s">
        <v>1217</v>
      </c>
      <c r="GA91" s="1687" t="s">
        <v>1218</v>
      </c>
      <c r="GB91" s="1130">
        <v>1</v>
      </c>
      <c r="GC91" s="1130"/>
      <c r="GD91" s="1130"/>
      <c r="GE91" s="1125"/>
      <c r="GF91" s="555"/>
      <c r="GG91" s="699"/>
      <c r="GK91" s="565"/>
      <c r="GL91" s="565"/>
      <c r="GM91" s="565"/>
      <c r="GN91" s="565"/>
      <c r="GO91" s="565"/>
      <c r="GP91" s="565"/>
      <c r="GQ91" s="565"/>
      <c r="GR91" s="565"/>
      <c r="GS91" s="565"/>
      <c r="GT91" s="565"/>
      <c r="GU91" s="565"/>
      <c r="GV91" s="565"/>
      <c r="GW91" s="565"/>
      <c r="GX91" s="565"/>
      <c r="GY91" s="565"/>
      <c r="GZ91" s="565"/>
      <c r="HA91" s="565"/>
      <c r="HB91" s="565"/>
      <c r="HC91" s="565"/>
      <c r="HD91" s="565"/>
      <c r="HE91" s="565"/>
      <c r="HF91" s="565"/>
      <c r="HG91" s="565"/>
      <c r="HH91" s="565"/>
      <c r="HI91" s="565"/>
      <c r="HJ91" s="565"/>
      <c r="HK91" s="565"/>
      <c r="HL91" s="565"/>
      <c r="HM91" s="565"/>
      <c r="HN91" s="565"/>
      <c r="HO91" s="565"/>
      <c r="HP91" s="565"/>
      <c r="HQ91" s="565"/>
      <c r="HR91" s="565"/>
      <c r="HS91" s="565"/>
      <c r="HT91" s="565"/>
      <c r="HU91" s="565"/>
      <c r="HV91" s="565"/>
      <c r="HW91" s="565"/>
      <c r="HX91" s="565"/>
      <c r="HY91" s="565"/>
      <c r="HZ91" s="565"/>
      <c r="IA91" s="565"/>
      <c r="IB91" s="565"/>
      <c r="IC91" s="565"/>
      <c r="ID91" s="565"/>
      <c r="IE91" s="565"/>
      <c r="IF91" s="503">
        <f t="shared" si="60"/>
        <v>4</v>
      </c>
      <c r="IG91" s="555"/>
      <c r="IH91" s="555"/>
      <c r="II91" s="555"/>
      <c r="IJ91" s="555"/>
      <c r="IK91" s="555"/>
      <c r="IL91" s="555"/>
      <c r="IM91" s="555"/>
    </row>
    <row r="92" spans="1:247" ht="14.45" customHeight="1">
      <c r="A92" s="503">
        <v>77</v>
      </c>
      <c r="B92" s="503">
        <f>COUNTIFS($D$4:D92,D92,$F$4:F92,F92)</f>
        <v>1</v>
      </c>
      <c r="C92" s="807">
        <v>8376</v>
      </c>
      <c r="D92" s="812" t="s">
        <v>693</v>
      </c>
      <c r="E92" s="91" t="s">
        <v>439</v>
      </c>
      <c r="F92" s="91">
        <v>6403041359</v>
      </c>
      <c r="G92" s="88">
        <v>54</v>
      </c>
      <c r="H92" s="161" t="s">
        <v>694</v>
      </c>
      <c r="I92" s="318" t="s">
        <v>399</v>
      </c>
      <c r="J92" s="200" t="s">
        <v>427</v>
      </c>
      <c r="K92" s="122" t="s">
        <v>385</v>
      </c>
      <c r="L92" s="88">
        <v>6</v>
      </c>
      <c r="M92" s="278">
        <v>2</v>
      </c>
      <c r="N92" s="278" t="s">
        <v>386</v>
      </c>
      <c r="O92" s="88"/>
      <c r="P92" s="91" t="s">
        <v>670</v>
      </c>
      <c r="Q92" s="88"/>
      <c r="R92" s="88"/>
      <c r="S92" s="381" t="s">
        <v>682</v>
      </c>
      <c r="T92" s="316" t="s">
        <v>656</v>
      </c>
      <c r="U92" s="317" t="s">
        <v>548</v>
      </c>
      <c r="V92" s="385" t="s">
        <v>673</v>
      </c>
      <c r="W92" s="311" t="s">
        <v>620</v>
      </c>
      <c r="X92" s="311" t="s">
        <v>548</v>
      </c>
      <c r="Y92" s="311" t="s">
        <v>548</v>
      </c>
      <c r="Z92" s="531"/>
      <c r="AA92" s="314"/>
      <c r="AB92" s="88"/>
      <c r="AC92" s="503"/>
      <c r="AD92" s="503"/>
      <c r="AE92" s="503"/>
      <c r="AF92" s="503"/>
      <c r="AG92" s="557" t="s">
        <v>433</v>
      </c>
      <c r="AH92" s="555"/>
      <c r="AI92" s="503"/>
      <c r="AJ92" s="503"/>
      <c r="AK92" s="568"/>
      <c r="AL92" s="503"/>
      <c r="AM92" s="503"/>
      <c r="AN92" s="503"/>
      <c r="AO92" s="574">
        <v>3.2</v>
      </c>
      <c r="AP92" s="575">
        <v>15.5</v>
      </c>
      <c r="AQ92" s="577">
        <v>78.5</v>
      </c>
      <c r="AR92" s="1100">
        <f t="shared" si="49"/>
        <v>97.2</v>
      </c>
      <c r="AS92" s="1101">
        <f t="shared" si="50"/>
        <v>0.20645161290322581</v>
      </c>
      <c r="AT92" s="750">
        <f t="shared" si="51"/>
        <v>16.206451612903226</v>
      </c>
      <c r="AU92" s="1102">
        <f t="shared" si="52"/>
        <v>3.4042553191489362E-2</v>
      </c>
      <c r="AV92" s="579">
        <v>2.8160000000000003</v>
      </c>
      <c r="AW92" s="579">
        <f t="shared" si="59"/>
        <v>88</v>
      </c>
      <c r="AX92" s="580">
        <v>0.22400000000000003</v>
      </c>
      <c r="AY92" s="579">
        <v>7</v>
      </c>
      <c r="AZ92" s="505" t="s">
        <v>387</v>
      </c>
      <c r="BA92" s="583">
        <v>38.700000000000003</v>
      </c>
      <c r="BB92" s="112">
        <v>0.23</v>
      </c>
      <c r="BC92" s="595">
        <v>0.28000000000000003</v>
      </c>
      <c r="BD92" s="595"/>
      <c r="BE92" s="503"/>
      <c r="BF92" s="503"/>
      <c r="BG92" s="503"/>
      <c r="BH92" s="503"/>
      <c r="BJ92" s="503">
        <v>36.700000000000003</v>
      </c>
      <c r="BK92" s="503">
        <v>62.7</v>
      </c>
      <c r="BL92" s="599">
        <v>0.58532695374800636</v>
      </c>
      <c r="BM92" s="600">
        <v>0.03</v>
      </c>
      <c r="BN92" s="614">
        <f t="shared" si="61"/>
        <v>0.9375</v>
      </c>
      <c r="BO92" s="505" t="s">
        <v>387</v>
      </c>
      <c r="BP92" s="503">
        <v>5.5</v>
      </c>
      <c r="BQ92" s="503">
        <v>8.8000000000000007</v>
      </c>
      <c r="BR92" s="607"/>
      <c r="BS92" s="614">
        <f t="shared" si="62"/>
        <v>67.099999999999994</v>
      </c>
      <c r="BT92" s="566">
        <v>86.8</v>
      </c>
      <c r="BU92" s="772">
        <v>38004</v>
      </c>
      <c r="BV92" s="566">
        <v>13.200000000000003</v>
      </c>
      <c r="BW92" s="566">
        <v>21.470000000000002</v>
      </c>
      <c r="BX92" s="566">
        <v>43.6</v>
      </c>
      <c r="BY92" s="566">
        <v>11.3</v>
      </c>
      <c r="BZ92" s="566">
        <v>23.5</v>
      </c>
      <c r="CA92" s="566">
        <v>6.08</v>
      </c>
      <c r="CB92" s="566">
        <v>15.8</v>
      </c>
      <c r="CC92" s="566">
        <v>4.09</v>
      </c>
      <c r="CD92" s="566">
        <v>0.5</v>
      </c>
      <c r="CE92" s="503"/>
      <c r="CF92" s="503"/>
      <c r="CG92" s="503"/>
      <c r="CH92" s="503"/>
      <c r="CI92" s="503"/>
      <c r="CJ92" s="503"/>
      <c r="CK92" s="503"/>
      <c r="CL92" s="579">
        <f t="shared" si="63"/>
        <v>1.8553191489361702</v>
      </c>
      <c r="CM92" s="503"/>
      <c r="CN92" s="503"/>
      <c r="CO92" s="328">
        <v>20.9</v>
      </c>
      <c r="CP92" s="618">
        <v>25.7</v>
      </c>
      <c r="CQ92" s="618">
        <v>5.38</v>
      </c>
      <c r="CR92" s="618">
        <v>42.6</v>
      </c>
      <c r="CS92" s="618">
        <v>8.92</v>
      </c>
      <c r="CT92" s="618">
        <v>19.7</v>
      </c>
      <c r="CU92" s="618">
        <v>4.12</v>
      </c>
      <c r="CV92" s="618">
        <v>1.22</v>
      </c>
      <c r="CX92" s="503"/>
      <c r="CY92" s="623" t="s">
        <v>397</v>
      </c>
      <c r="CZ92" s="623">
        <v>3</v>
      </c>
      <c r="DA92" s="625" t="s">
        <v>388</v>
      </c>
      <c r="DB92" s="505" t="s">
        <v>388</v>
      </c>
      <c r="DC92" s="531"/>
      <c r="DD92" s="531"/>
      <c r="DE92" s="88"/>
      <c r="DF92" s="88"/>
      <c r="DG92" s="88"/>
      <c r="DH92" s="252"/>
      <c r="DI92" s="141" t="s">
        <v>390</v>
      </c>
      <c r="DJ92" s="850" t="s">
        <v>433</v>
      </c>
      <c r="DK92" s="218">
        <v>2</v>
      </c>
      <c r="DL92" s="325" t="s">
        <v>1247</v>
      </c>
      <c r="DM92" s="117" t="s">
        <v>394</v>
      </c>
      <c r="DN92" s="117"/>
      <c r="DO92" s="117"/>
      <c r="DP92" s="117"/>
      <c r="DQ92" s="117"/>
      <c r="DR92" s="149" t="s">
        <v>386</v>
      </c>
      <c r="DS92" s="88" t="s">
        <v>386</v>
      </c>
      <c r="DT92" s="88">
        <v>561</v>
      </c>
      <c r="DU92" s="88">
        <v>58.8</v>
      </c>
      <c r="DV92" s="88">
        <v>41.2</v>
      </c>
      <c r="DW92" s="88" t="s">
        <v>386</v>
      </c>
      <c r="DX92" s="88" t="s">
        <v>386</v>
      </c>
      <c r="DY92" s="88" t="s">
        <v>386</v>
      </c>
      <c r="DZ92" s="88" t="s">
        <v>386</v>
      </c>
      <c r="EA92" s="88">
        <v>0</v>
      </c>
      <c r="EB92" s="503"/>
      <c r="EC92" s="117"/>
      <c r="ED92" s="117">
        <v>2</v>
      </c>
      <c r="EE92" s="117">
        <v>6</v>
      </c>
      <c r="EF92" s="117">
        <v>15</v>
      </c>
      <c r="EG92" s="117">
        <v>2</v>
      </c>
      <c r="EH92" s="325"/>
      <c r="EI92" s="325"/>
      <c r="EJ92" s="325" t="e">
        <f t="shared" si="70"/>
        <v>#DIV/0!</v>
      </c>
      <c r="EK92" s="117">
        <v>1</v>
      </c>
      <c r="EL92" s="117" t="s">
        <v>386</v>
      </c>
      <c r="EM92" s="117">
        <v>2</v>
      </c>
      <c r="EN92" s="117">
        <v>1</v>
      </c>
      <c r="EO92" s="117">
        <v>0</v>
      </c>
      <c r="EP92" s="117"/>
      <c r="EQ92" s="260">
        <v>8376</v>
      </c>
      <c r="ER92" s="398">
        <v>75</v>
      </c>
      <c r="ES92" s="314">
        <v>8889</v>
      </c>
      <c r="ET92" s="314">
        <v>2</v>
      </c>
      <c r="EU92" s="463">
        <v>237.04</v>
      </c>
      <c r="EV92" s="315">
        <v>8106</v>
      </c>
      <c r="EW92" s="652">
        <v>216.16</v>
      </c>
      <c r="EX92" s="658">
        <v>1296.96</v>
      </c>
      <c r="EY92" s="226"/>
      <c r="EZ92" s="122"/>
      <c r="FA92" s="158"/>
      <c r="FB92" s="122"/>
      <c r="FC92" s="240"/>
      <c r="FD92" s="227"/>
      <c r="FE92" s="227"/>
      <c r="FF92" s="242"/>
      <c r="FG92" s="335">
        <v>2.5952997779422651</v>
      </c>
      <c r="FH92" s="228"/>
      <c r="FI92" s="215">
        <v>561</v>
      </c>
      <c r="FJ92" s="554"/>
      <c r="FK92" s="555"/>
      <c r="FL92" s="692">
        <v>91.191360107998648</v>
      </c>
      <c r="FM92" s="693">
        <f>EW92/1000</f>
        <v>0.21615999999999999</v>
      </c>
      <c r="FN92" s="555"/>
      <c r="FO92" s="692">
        <v>91.191360107998648</v>
      </c>
      <c r="FP92" s="693">
        <v>0.21615999999999999</v>
      </c>
      <c r="FQ92" s="696">
        <f>DT92/EW92</f>
        <v>2.5952997779422651</v>
      </c>
      <c r="FR92" s="1132"/>
      <c r="FS92" s="1680" t="s">
        <v>1215</v>
      </c>
      <c r="FT92" s="1680" t="s">
        <v>1219</v>
      </c>
      <c r="FU92" s="1119">
        <v>0</v>
      </c>
      <c r="FV92" s="325"/>
      <c r="FW92" s="1119">
        <v>0</v>
      </c>
      <c r="FX92" s="1120" t="s">
        <v>1220</v>
      </c>
      <c r="FY92" s="1120">
        <v>0</v>
      </c>
      <c r="FZ92" s="1120">
        <v>0</v>
      </c>
      <c r="GA92" s="1120">
        <v>0</v>
      </c>
      <c r="GB92" s="1120">
        <v>1</v>
      </c>
      <c r="GC92" s="1127"/>
      <c r="GD92" s="1120" t="s">
        <v>695</v>
      </c>
      <c r="GE92" s="1120" t="s">
        <v>671</v>
      </c>
      <c r="GF92" s="760">
        <v>8376</v>
      </c>
      <c r="GG92" s="761" t="s">
        <v>681</v>
      </c>
      <c r="GH92" s="379">
        <v>7.8850184356000002</v>
      </c>
      <c r="GI92" s="379">
        <v>0.18133021281200004</v>
      </c>
      <c r="GJ92" s="119">
        <v>0.57951149999999918</v>
      </c>
      <c r="GK92" s="549"/>
      <c r="GL92" s="549"/>
      <c r="GM92" s="549"/>
      <c r="GN92" s="549"/>
      <c r="GO92" s="549"/>
      <c r="GP92" s="549"/>
      <c r="GQ92" s="549"/>
      <c r="GR92" s="549"/>
      <c r="GS92" s="549"/>
      <c r="GT92" s="549"/>
      <c r="GU92" s="549"/>
      <c r="GV92" s="549"/>
      <c r="GW92" s="549"/>
      <c r="GX92" s="549"/>
      <c r="GY92" s="549"/>
      <c r="GZ92" s="704"/>
      <c r="HA92" s="549"/>
      <c r="HB92" s="549"/>
      <c r="HC92" s="549"/>
      <c r="HD92" s="549"/>
      <c r="HE92" s="549"/>
      <c r="HF92" s="549"/>
      <c r="HG92" s="549"/>
      <c r="HH92" s="549"/>
      <c r="HI92" s="549"/>
      <c r="HJ92" s="549"/>
      <c r="HK92" s="549"/>
      <c r="HL92" s="549"/>
      <c r="HM92" s="549"/>
      <c r="HN92" s="549"/>
      <c r="HO92" s="549"/>
      <c r="HP92" s="549"/>
      <c r="HQ92" s="549"/>
      <c r="HR92" s="549"/>
      <c r="HS92" s="549"/>
      <c r="HT92" s="549"/>
      <c r="HU92" s="549"/>
      <c r="HV92" s="549"/>
      <c r="HW92" s="549"/>
      <c r="HX92" s="549"/>
      <c r="HY92" s="549"/>
      <c r="HZ92" s="549"/>
      <c r="IA92" s="549"/>
      <c r="IB92" s="549"/>
      <c r="IC92" s="549"/>
      <c r="ID92" s="549"/>
      <c r="IE92" s="549"/>
      <c r="IF92" s="503">
        <f t="shared" si="60"/>
        <v>4</v>
      </c>
      <c r="IG92" s="555"/>
      <c r="IH92" s="555"/>
      <c r="II92" s="555"/>
      <c r="IJ92" s="555"/>
      <c r="IK92" s="555"/>
      <c r="IL92" s="555"/>
      <c r="IM92" s="555"/>
    </row>
    <row r="93" spans="1:247" ht="14.45" customHeight="1">
      <c r="A93" s="503">
        <v>76</v>
      </c>
      <c r="B93" s="503">
        <f>COUNTIFS($D$4:D93,D93,$F$4:F93,F93)</f>
        <v>1</v>
      </c>
      <c r="C93" s="811">
        <v>8359</v>
      </c>
      <c r="D93" s="815" t="s">
        <v>691</v>
      </c>
      <c r="E93" s="153" t="s">
        <v>458</v>
      </c>
      <c r="F93" s="153">
        <v>355213409</v>
      </c>
      <c r="G93" s="88">
        <f>LEFT(H93,4)-CONCATENATE(IF(LEFT(F93, 2)&lt;MID(H93, 3, 4), 20, 19),LEFT(F93,2))</f>
        <v>83</v>
      </c>
      <c r="H93" s="212" t="s">
        <v>692</v>
      </c>
      <c r="I93" s="319" t="s">
        <v>399</v>
      </c>
      <c r="J93" s="129" t="s">
        <v>427</v>
      </c>
      <c r="K93" s="158" t="s">
        <v>385</v>
      </c>
      <c r="L93" s="127">
        <v>9</v>
      </c>
      <c r="M93" s="153">
        <v>3</v>
      </c>
      <c r="N93" s="153" t="s">
        <v>649</v>
      </c>
      <c r="O93" s="153"/>
      <c r="P93" s="201"/>
      <c r="Q93" s="131"/>
      <c r="R93" s="131"/>
      <c r="S93" s="311" t="s">
        <v>682</v>
      </c>
      <c r="T93" s="316" t="s">
        <v>656</v>
      </c>
      <c r="U93" s="317" t="s">
        <v>548</v>
      </c>
      <c r="V93" s="311" t="s">
        <v>673</v>
      </c>
      <c r="W93" s="313" t="s">
        <v>620</v>
      </c>
      <c r="X93" s="311" t="s">
        <v>548</v>
      </c>
      <c r="Y93" s="311" t="s">
        <v>548</v>
      </c>
      <c r="Z93" s="532"/>
      <c r="AA93" s="314"/>
      <c r="AB93" s="154"/>
      <c r="AC93" s="542"/>
      <c r="AD93" s="542"/>
      <c r="AE93" s="542"/>
      <c r="AF93" s="542"/>
      <c r="AG93" s="557" t="s">
        <v>433</v>
      </c>
      <c r="AH93" s="555"/>
      <c r="AI93" s="503"/>
      <c r="AJ93" s="503"/>
      <c r="AK93" s="568"/>
      <c r="AL93" s="503"/>
      <c r="AM93" s="503"/>
      <c r="AN93" s="503"/>
      <c r="AO93" s="574">
        <v>72.2</v>
      </c>
      <c r="AP93" s="575">
        <v>21.3</v>
      </c>
      <c r="AQ93" s="577">
        <v>2.5299999999999998</v>
      </c>
      <c r="AR93" s="1100">
        <f t="shared" si="49"/>
        <v>96.03</v>
      </c>
      <c r="AS93" s="1101">
        <f t="shared" si="50"/>
        <v>3.3896713615023475</v>
      </c>
      <c r="AT93" s="750">
        <f t="shared" si="51"/>
        <v>8.5758685446009384</v>
      </c>
      <c r="AU93" s="1102">
        <f t="shared" si="52"/>
        <v>3.029794376835921</v>
      </c>
      <c r="AV93" s="579">
        <v>67.283180000000002</v>
      </c>
      <c r="AW93" s="579">
        <f t="shared" si="59"/>
        <v>93.19</v>
      </c>
      <c r="AX93" s="580">
        <v>1.3068200000000001</v>
      </c>
      <c r="AY93" s="579">
        <v>1.81</v>
      </c>
      <c r="AZ93" s="505" t="s">
        <v>387</v>
      </c>
      <c r="BA93" s="583">
        <v>5.55</v>
      </c>
      <c r="BB93" s="107">
        <v>6.0999999999999999E-2</v>
      </c>
      <c r="BC93" s="592">
        <v>2.580000000000001</v>
      </c>
      <c r="BD93" s="592"/>
      <c r="BE93" s="503"/>
      <c r="BF93" s="503"/>
      <c r="BG93" s="503"/>
      <c r="BH93" s="503"/>
      <c r="BJ93" s="503">
        <v>38.700000000000003</v>
      </c>
      <c r="BK93" s="503">
        <v>60.3</v>
      </c>
      <c r="BL93" s="599">
        <v>0.64179104477611948</v>
      </c>
      <c r="BM93" s="600">
        <v>1.76</v>
      </c>
      <c r="BN93" s="614">
        <f t="shared" si="61"/>
        <v>2.4376731301939056</v>
      </c>
      <c r="BO93" s="505" t="s">
        <v>387</v>
      </c>
      <c r="BP93" s="579">
        <v>7.87</v>
      </c>
      <c r="BQ93" s="579">
        <v>5.86</v>
      </c>
      <c r="BR93" s="607"/>
      <c r="BS93" s="614">
        <f t="shared" si="62"/>
        <v>31.8</v>
      </c>
      <c r="BT93" s="566">
        <v>83.8</v>
      </c>
      <c r="BU93" s="772">
        <v>38122</v>
      </c>
      <c r="BV93" s="566">
        <v>16.200000000000003</v>
      </c>
      <c r="BW93" s="566">
        <v>18.869999999999997</v>
      </c>
      <c r="BX93" s="566">
        <v>16</v>
      </c>
      <c r="BY93" s="566">
        <v>3.66</v>
      </c>
      <c r="BZ93" s="566">
        <v>15.8</v>
      </c>
      <c r="CA93" s="566">
        <v>3.61</v>
      </c>
      <c r="CB93" s="566">
        <v>50.6</v>
      </c>
      <c r="CC93" s="566">
        <v>11.6</v>
      </c>
      <c r="CD93" s="566">
        <v>2.46</v>
      </c>
      <c r="CE93" s="503"/>
      <c r="CF93" s="503"/>
      <c r="CG93" s="503"/>
      <c r="CH93" s="503"/>
      <c r="CI93" s="503"/>
      <c r="CJ93" s="503"/>
      <c r="CK93" s="503"/>
      <c r="CL93" s="579">
        <f t="shared" si="63"/>
        <v>1.0126582278481011</v>
      </c>
      <c r="CM93" s="503"/>
      <c r="CN93" s="503"/>
      <c r="CO93" s="328">
        <v>21.2</v>
      </c>
      <c r="CP93" s="618">
        <v>29.2</v>
      </c>
      <c r="CQ93" s="618">
        <v>6.18</v>
      </c>
      <c r="CR93" s="618">
        <v>6.78</v>
      </c>
      <c r="CS93" s="618">
        <v>1.44</v>
      </c>
      <c r="CT93" s="618">
        <v>51.6</v>
      </c>
      <c r="CU93" s="618">
        <v>10.9</v>
      </c>
      <c r="CV93" s="618">
        <v>0.36</v>
      </c>
      <c r="CX93" s="503"/>
      <c r="CY93" s="623" t="s">
        <v>397</v>
      </c>
      <c r="CZ93" s="623">
        <v>3</v>
      </c>
      <c r="DA93" s="625" t="s">
        <v>213</v>
      </c>
      <c r="DB93" s="549" t="s">
        <v>213</v>
      </c>
      <c r="DC93" s="531"/>
      <c r="DD93" s="531"/>
      <c r="DE93" s="88"/>
      <c r="DF93" s="88"/>
      <c r="DG93" s="88"/>
      <c r="DH93" s="252"/>
      <c r="DI93" s="141" t="s">
        <v>393</v>
      </c>
      <c r="DJ93" s="850" t="s">
        <v>433</v>
      </c>
      <c r="DK93" s="218">
        <v>2</v>
      </c>
      <c r="DL93" s="325" t="s">
        <v>399</v>
      </c>
      <c r="DM93" s="325"/>
      <c r="DN93" s="117"/>
      <c r="DO93" s="117"/>
      <c r="DP93" s="117"/>
      <c r="DQ93" s="117"/>
      <c r="DR93" s="149" t="s">
        <v>386</v>
      </c>
      <c r="DS93" s="88" t="s">
        <v>386</v>
      </c>
      <c r="DT93" s="88">
        <v>478</v>
      </c>
      <c r="DU93" s="88">
        <v>3.1</v>
      </c>
      <c r="DV93" s="88">
        <v>96.9</v>
      </c>
      <c r="DW93" s="88" t="s">
        <v>386</v>
      </c>
      <c r="DX93" s="88" t="s">
        <v>386</v>
      </c>
      <c r="DY93" s="88" t="s">
        <v>386</v>
      </c>
      <c r="DZ93" s="88" t="s">
        <v>386</v>
      </c>
      <c r="EA93" s="88">
        <v>0</v>
      </c>
      <c r="EB93" s="503"/>
      <c r="EC93" s="117"/>
      <c r="ED93" s="117">
        <v>3</v>
      </c>
      <c r="EE93" s="117">
        <v>9</v>
      </c>
      <c r="EF93" s="325">
        <v>25</v>
      </c>
      <c r="EG93" s="117">
        <v>2</v>
      </c>
      <c r="EH93" s="117">
        <v>154</v>
      </c>
      <c r="EI93" s="117">
        <v>58</v>
      </c>
      <c r="EJ93" s="144">
        <f t="shared" si="70"/>
        <v>24.456063417102378</v>
      </c>
      <c r="EK93" s="117">
        <v>2</v>
      </c>
      <c r="EL93" s="117" t="s">
        <v>386</v>
      </c>
      <c r="EM93" s="117">
        <v>2</v>
      </c>
      <c r="EN93" s="117">
        <v>1</v>
      </c>
      <c r="EO93" s="117">
        <v>0</v>
      </c>
      <c r="EP93" s="117"/>
      <c r="EQ93" s="221">
        <v>8359</v>
      </c>
      <c r="ER93" s="398">
        <v>75</v>
      </c>
      <c r="ES93" s="314">
        <v>5725</v>
      </c>
      <c r="ET93" s="314">
        <v>2</v>
      </c>
      <c r="EU93" s="463">
        <v>152.66666666666666</v>
      </c>
      <c r="EV93" s="315">
        <v>4880</v>
      </c>
      <c r="EW93" s="652">
        <v>130.13333333333333</v>
      </c>
      <c r="EX93" s="658">
        <v>1171.1999999999998</v>
      </c>
      <c r="EY93" s="226"/>
      <c r="EZ93" s="122"/>
      <c r="FA93" s="158"/>
      <c r="FB93" s="122"/>
      <c r="FC93" s="240"/>
      <c r="FD93" s="227"/>
      <c r="FE93" s="227"/>
      <c r="FF93" s="242"/>
      <c r="FG93" s="335">
        <v>3.6731557377049184</v>
      </c>
      <c r="FH93" s="228"/>
      <c r="FI93" s="215">
        <v>478</v>
      </c>
      <c r="FJ93" s="554"/>
      <c r="FK93" s="555"/>
      <c r="FL93" s="692">
        <v>85.24017467248909</v>
      </c>
      <c r="FM93" s="693">
        <f>EW93/1000</f>
        <v>0.13013333333333332</v>
      </c>
      <c r="FN93" s="555"/>
      <c r="FO93" s="692">
        <v>85.24017467248909</v>
      </c>
      <c r="FP93" s="693">
        <v>0.13013333333333332</v>
      </c>
      <c r="FQ93" s="696">
        <f>DT93/EW93</f>
        <v>3.6731557377049184</v>
      </c>
      <c r="FR93" s="1132"/>
      <c r="FS93" s="1680" t="s">
        <v>1215</v>
      </c>
      <c r="FT93" s="1680" t="s">
        <v>386</v>
      </c>
      <c r="FU93" s="1312">
        <v>0</v>
      </c>
      <c r="FV93" s="1312">
        <v>5</v>
      </c>
      <c r="FW93" s="1125">
        <v>1</v>
      </c>
      <c r="FX93" s="1316" t="s">
        <v>1221</v>
      </c>
      <c r="FY93" s="1130">
        <v>1</v>
      </c>
      <c r="FZ93" s="1130">
        <v>0</v>
      </c>
      <c r="GA93" s="1130">
        <v>0</v>
      </c>
      <c r="GB93" s="1130">
        <v>1</v>
      </c>
      <c r="GC93" s="1130"/>
      <c r="GD93" s="1130"/>
      <c r="GE93" s="1125"/>
      <c r="GF93" s="555"/>
      <c r="GG93" s="699"/>
      <c r="GI93" s="216">
        <v>1.1201287709824801</v>
      </c>
      <c r="GK93" s="565"/>
      <c r="GL93" s="565"/>
      <c r="GM93" s="565"/>
      <c r="GN93" s="565"/>
      <c r="GO93" s="565"/>
      <c r="GP93" s="565"/>
      <c r="GQ93" s="565"/>
      <c r="GR93" s="565"/>
      <c r="GS93" s="565"/>
      <c r="GT93" s="565"/>
      <c r="GU93" s="565"/>
      <c r="GV93" s="565"/>
      <c r="GW93" s="565"/>
      <c r="GX93" s="565"/>
      <c r="GY93" s="565"/>
      <c r="GZ93" s="565"/>
      <c r="HA93" s="565"/>
      <c r="HB93" s="565"/>
      <c r="HC93" s="565"/>
      <c r="HD93" s="565"/>
      <c r="HE93" s="565"/>
      <c r="HF93" s="565"/>
      <c r="HG93" s="565"/>
      <c r="HH93" s="565"/>
      <c r="HI93" s="565"/>
      <c r="HJ93" s="565"/>
      <c r="HK93" s="565"/>
      <c r="HL93" s="565"/>
      <c r="HM93" s="565"/>
      <c r="HN93" s="565"/>
      <c r="HO93" s="565"/>
      <c r="HP93" s="565"/>
      <c r="HQ93" s="565"/>
      <c r="HR93" s="565"/>
      <c r="HS93" s="565"/>
      <c r="HT93" s="565"/>
      <c r="HU93" s="565"/>
      <c r="HV93" s="565"/>
      <c r="HW93" s="565"/>
      <c r="HX93" s="565"/>
      <c r="HY93" s="565"/>
      <c r="HZ93" s="565"/>
      <c r="IA93" s="565"/>
      <c r="IB93" s="565"/>
      <c r="IC93" s="565"/>
      <c r="ID93" s="565"/>
      <c r="IE93" s="565"/>
      <c r="IF93" s="503">
        <f t="shared" si="60"/>
        <v>5</v>
      </c>
      <c r="IG93" s="555"/>
      <c r="IH93" s="555"/>
      <c r="II93" s="555"/>
      <c r="IJ93" s="555"/>
      <c r="IK93" s="555"/>
      <c r="IL93" s="555"/>
      <c r="IM93" s="555"/>
    </row>
    <row r="94" spans="1:247" ht="14.45" customHeight="1">
      <c r="A94" s="503">
        <v>5</v>
      </c>
      <c r="B94" s="503">
        <f>COUNTIFS($D$4:D94,D94,$F$4:F94,F94)</f>
        <v>1</v>
      </c>
      <c r="C94" s="805">
        <v>10029</v>
      </c>
      <c r="D94" s="812" t="s">
        <v>743</v>
      </c>
      <c r="E94" s="91" t="s">
        <v>511</v>
      </c>
      <c r="F94" s="91">
        <v>511022335</v>
      </c>
      <c r="G94" s="88">
        <v>68</v>
      </c>
      <c r="H94" s="161" t="s">
        <v>842</v>
      </c>
      <c r="I94" s="199" t="s">
        <v>399</v>
      </c>
      <c r="J94" s="200" t="s">
        <v>427</v>
      </c>
      <c r="K94" s="88" t="s">
        <v>385</v>
      </c>
      <c r="L94" s="88">
        <v>7</v>
      </c>
      <c r="M94" s="91" t="s">
        <v>482</v>
      </c>
      <c r="N94" s="88" t="s">
        <v>645</v>
      </c>
      <c r="O94" s="88"/>
      <c r="P94" s="88" t="s">
        <v>839</v>
      </c>
      <c r="Q94" s="503"/>
      <c r="R94" s="503"/>
      <c r="S94" s="288" t="s">
        <v>682</v>
      </c>
      <c r="T94" s="288" t="s">
        <v>656</v>
      </c>
      <c r="U94" s="288" t="s">
        <v>548</v>
      </c>
      <c r="V94" s="382" t="s">
        <v>673</v>
      </c>
      <c r="W94" s="288" t="s">
        <v>620</v>
      </c>
      <c r="X94" s="288" t="s">
        <v>548</v>
      </c>
      <c r="Y94" s="288" t="s">
        <v>548</v>
      </c>
      <c r="Z94" s="405" t="s">
        <v>428</v>
      </c>
      <c r="AA94" s="88"/>
      <c r="AB94" s="122"/>
      <c r="AC94" s="551">
        <v>190272</v>
      </c>
      <c r="AD94" s="552">
        <v>14270</v>
      </c>
      <c r="AE94" s="554"/>
      <c r="AF94" s="555"/>
      <c r="AG94" s="503" t="s">
        <v>433</v>
      </c>
      <c r="AH94" s="552">
        <v>3000</v>
      </c>
      <c r="AI94" s="565"/>
      <c r="AJ94" s="503"/>
      <c r="AK94" s="503"/>
      <c r="AL94" s="503"/>
      <c r="AM94" s="570"/>
      <c r="AN94" s="571"/>
      <c r="AO94" s="574">
        <v>4.33</v>
      </c>
      <c r="AP94" s="575">
        <v>1.49</v>
      </c>
      <c r="AQ94" s="577">
        <v>91.9</v>
      </c>
      <c r="AR94" s="1100">
        <f t="shared" si="49"/>
        <v>97.72</v>
      </c>
      <c r="AS94" s="1101">
        <f t="shared" si="50"/>
        <v>2.9060402684563758</v>
      </c>
      <c r="AT94" s="750">
        <f t="shared" si="51"/>
        <v>267.06510067114095</v>
      </c>
      <c r="AU94" s="1102">
        <f t="shared" si="52"/>
        <v>4.6364707142092301E-2</v>
      </c>
      <c r="AV94" s="578">
        <v>4.0355600000000003</v>
      </c>
      <c r="AW94" s="579">
        <f t="shared" si="59"/>
        <v>93.2</v>
      </c>
      <c r="AX94" s="580">
        <v>7.7940000000000009E-2</v>
      </c>
      <c r="AY94" s="581">
        <v>1.8</v>
      </c>
      <c r="AZ94" s="582" t="s">
        <v>387</v>
      </c>
      <c r="BA94" s="584">
        <v>0.7</v>
      </c>
      <c r="BB94" s="586">
        <v>0</v>
      </c>
      <c r="BC94" s="593"/>
      <c r="BD94" s="593"/>
      <c r="BE94" s="593"/>
      <c r="BF94" s="593"/>
      <c r="BG94" s="593"/>
      <c r="BH94" s="503"/>
      <c r="BI94" s="458">
        <v>0.13</v>
      </c>
      <c r="BJ94" s="503">
        <v>70.599999999999994</v>
      </c>
      <c r="BK94" s="566">
        <v>29.4</v>
      </c>
      <c r="BL94" s="599">
        <f>BJ94/BK94</f>
        <v>2.4013605442176869</v>
      </c>
      <c r="BM94" s="600">
        <v>0.4</v>
      </c>
      <c r="BN94" s="614">
        <f t="shared" si="61"/>
        <v>9.2378752886836022</v>
      </c>
      <c r="BO94" s="584" t="s">
        <v>387</v>
      </c>
      <c r="BP94" s="503">
        <v>3.8</v>
      </c>
      <c r="BQ94" s="549">
        <v>3.8</v>
      </c>
      <c r="BR94" s="549"/>
      <c r="BS94" s="614">
        <f t="shared" si="62"/>
        <v>48.3</v>
      </c>
      <c r="BT94" s="505">
        <v>93.6</v>
      </c>
      <c r="BU94" s="610">
        <v>61527</v>
      </c>
      <c r="BV94" s="614">
        <f>100-BT94</f>
        <v>6.4000000000000057</v>
      </c>
      <c r="BW94" s="614">
        <f>BY94+CA94+CC94</f>
        <v>1.3071797207303975</v>
      </c>
      <c r="BX94" s="566">
        <v>13.9</v>
      </c>
      <c r="BY94" s="566">
        <f>BX94*AP94/(CB94+BZ94+BX94+BV94)</f>
        <v>0.22245972073039744</v>
      </c>
      <c r="BZ94" s="566">
        <v>34.4</v>
      </c>
      <c r="CA94" s="566">
        <f>BZ94*AP94/100</f>
        <v>0.51256000000000002</v>
      </c>
      <c r="CB94" s="566">
        <v>38.4</v>
      </c>
      <c r="CC94" s="566">
        <f>CB94*AP94/100</f>
        <v>0.57216</v>
      </c>
      <c r="CD94" s="590">
        <v>0.17</v>
      </c>
      <c r="CE94" s="503"/>
      <c r="CF94" s="503"/>
      <c r="CG94" s="503"/>
      <c r="CH94" s="503"/>
      <c r="CI94" s="503"/>
      <c r="CJ94" s="610">
        <v>74.7</v>
      </c>
      <c r="CK94" s="610">
        <v>58229</v>
      </c>
      <c r="CL94" s="579">
        <f t="shared" si="63"/>
        <v>0.40406976744186052</v>
      </c>
      <c r="CM94" s="510"/>
      <c r="CN94" s="510"/>
      <c r="CP94" s="510"/>
      <c r="CQ94" s="510"/>
      <c r="CR94" s="510"/>
      <c r="CS94" s="510"/>
      <c r="CT94" s="510"/>
      <c r="CU94" s="503"/>
      <c r="CV94" s="503"/>
      <c r="CW94" s="621"/>
      <c r="CX94" s="623"/>
      <c r="CY94" s="579"/>
      <c r="CZ94" s="623">
        <v>5</v>
      </c>
      <c r="DA94" s="625" t="s">
        <v>388</v>
      </c>
      <c r="DB94" s="505" t="s">
        <v>388</v>
      </c>
      <c r="DC94" s="503"/>
      <c r="DD94" s="626" t="s">
        <v>838</v>
      </c>
      <c r="DE94" s="88"/>
      <c r="DF94" s="88"/>
      <c r="DG94" s="161"/>
      <c r="DH94" s="252"/>
      <c r="DI94" s="88" t="s">
        <v>390</v>
      </c>
      <c r="DJ94" s="851" t="s">
        <v>433</v>
      </c>
      <c r="DK94" s="117">
        <v>2</v>
      </c>
      <c r="DL94" s="325" t="s">
        <v>1247</v>
      </c>
      <c r="DM94" s="117" t="s">
        <v>399</v>
      </c>
      <c r="DN94" s="117"/>
      <c r="DO94" s="117"/>
      <c r="DP94" s="117"/>
      <c r="DQ94" s="117"/>
      <c r="DR94" s="149" t="s">
        <v>386</v>
      </c>
      <c r="DS94" s="88" t="s">
        <v>386</v>
      </c>
      <c r="DT94" s="88">
        <v>53188</v>
      </c>
      <c r="DU94" s="88">
        <v>91.2</v>
      </c>
      <c r="DV94" s="88">
        <v>8.4</v>
      </c>
      <c r="DW94" s="88" t="s">
        <v>386</v>
      </c>
      <c r="DX94" s="88" t="s">
        <v>386</v>
      </c>
      <c r="DY94" s="88" t="s">
        <v>386</v>
      </c>
      <c r="DZ94" s="88" t="s">
        <v>386</v>
      </c>
      <c r="EA94" s="88">
        <v>0</v>
      </c>
      <c r="EB94" s="503"/>
      <c r="EC94" s="117"/>
      <c r="ED94" s="117"/>
      <c r="EE94" s="117"/>
      <c r="EF94" s="117">
        <v>2</v>
      </c>
      <c r="EG94" s="118">
        <v>1</v>
      </c>
      <c r="EH94" s="117">
        <v>178</v>
      </c>
      <c r="EI94" s="117">
        <v>91</v>
      </c>
      <c r="EJ94" s="144">
        <f t="shared" si="70"/>
        <v>28.721121070571893</v>
      </c>
      <c r="EK94" s="117">
        <v>2</v>
      </c>
      <c r="EL94" s="117"/>
      <c r="EM94" s="117">
        <v>2</v>
      </c>
      <c r="EN94" s="117">
        <v>2</v>
      </c>
      <c r="EO94" s="325">
        <v>0</v>
      </c>
      <c r="EP94" s="117"/>
      <c r="EQ94" s="409">
        <v>10029</v>
      </c>
      <c r="ER94" s="399">
        <v>61</v>
      </c>
      <c r="ES94" s="329">
        <v>1150872</v>
      </c>
      <c r="ET94" s="329">
        <v>2</v>
      </c>
      <c r="EU94" s="304">
        <f>ES94/ER94*ET94</f>
        <v>37733.508196721312</v>
      </c>
      <c r="EV94" s="378">
        <v>955863</v>
      </c>
      <c r="EW94" s="650">
        <f>EV94/ER94*ET94</f>
        <v>31339.77049180328</v>
      </c>
      <c r="EX94" s="657">
        <f>L94*EW94</f>
        <v>219378.39344262297</v>
      </c>
      <c r="EY94" s="660">
        <v>34</v>
      </c>
      <c r="EZ94" s="662">
        <v>227153</v>
      </c>
      <c r="FA94" s="278">
        <v>3000</v>
      </c>
      <c r="FB94" s="240"/>
      <c r="FC94" s="664">
        <f>EZ94/EY94</f>
        <v>6680.9705882352937</v>
      </c>
      <c r="FD94" s="666">
        <f>FA94*FC94/1000</f>
        <v>20042.911764705881</v>
      </c>
      <c r="FE94" s="668">
        <f>EX94/FD94</f>
        <v>10.94543527497499</v>
      </c>
      <c r="FF94" s="242"/>
      <c r="FG94" s="678"/>
      <c r="FH94" s="684"/>
      <c r="FI94" s="123"/>
      <c r="FJ94" s="503"/>
      <c r="FK94" s="555"/>
      <c r="FL94" s="692">
        <f>EV94*100/ES94</f>
        <v>83.055543970137421</v>
      </c>
      <c r="FM94" s="693">
        <f>EW94/1000</f>
        <v>31.339770491803279</v>
      </c>
      <c r="FN94" s="555"/>
      <c r="FO94" s="692">
        <v>83.055543970137421</v>
      </c>
      <c r="FP94" s="693">
        <v>31.339770491803279</v>
      </c>
      <c r="FQ94" s="696">
        <f>DT94/EW94</f>
        <v>1.6971406990332296</v>
      </c>
      <c r="FR94" s="1132"/>
      <c r="FS94" s="1680" t="s">
        <v>1159</v>
      </c>
      <c r="FT94" s="1680" t="s">
        <v>1222</v>
      </c>
      <c r="FU94" s="1119">
        <v>0</v>
      </c>
      <c r="FV94" s="325">
        <v>4</v>
      </c>
      <c r="FW94" s="1119">
        <v>0</v>
      </c>
      <c r="FX94" s="1127" t="s">
        <v>1223</v>
      </c>
      <c r="FY94" s="1120">
        <v>1</v>
      </c>
      <c r="FZ94" s="1120">
        <v>0</v>
      </c>
      <c r="GA94" s="1120">
        <v>0</v>
      </c>
      <c r="GB94" s="1120">
        <v>1</v>
      </c>
      <c r="GC94" s="1127"/>
      <c r="GD94" s="1120" t="s">
        <v>843</v>
      </c>
      <c r="GE94" s="1120" t="s">
        <v>844</v>
      </c>
      <c r="GF94" s="760">
        <v>10029</v>
      </c>
      <c r="GG94" s="761" t="s">
        <v>840</v>
      </c>
      <c r="GH94" s="119">
        <v>46.532727652300004</v>
      </c>
      <c r="GI94" s="379">
        <v>9.9791077555199994</v>
      </c>
      <c r="GJ94" s="119">
        <v>2.013235624999997</v>
      </c>
      <c r="GK94" s="549">
        <v>2.1800000000000002</v>
      </c>
      <c r="GL94" s="549">
        <v>0.64</v>
      </c>
      <c r="GM94" s="549">
        <v>1120000</v>
      </c>
      <c r="GN94" s="614">
        <v>84.4</v>
      </c>
      <c r="GO94" s="614">
        <v>17.100000000000001</v>
      </c>
      <c r="GP94" s="549">
        <v>458000</v>
      </c>
      <c r="GQ94" s="762">
        <v>219378.39344262297</v>
      </c>
      <c r="GR94" s="763">
        <f>GN94*GQ94/100</f>
        <v>185155.36406557381</v>
      </c>
      <c r="GS94" s="549">
        <v>0.98</v>
      </c>
      <c r="GT94" s="549">
        <v>347444</v>
      </c>
      <c r="GU94" s="764">
        <f>GO94-GS94</f>
        <v>16.12</v>
      </c>
      <c r="GV94" s="549">
        <f>GP94-GT94</f>
        <v>110556</v>
      </c>
      <c r="GW94" s="763">
        <f>GR94*GO94/100</f>
        <v>31661.567255213125</v>
      </c>
      <c r="GX94" s="763">
        <f>GS94*GR94/100</f>
        <v>1814.5225678426234</v>
      </c>
      <c r="GY94" s="763">
        <f>GW94-GX94</f>
        <v>29847.0446873705</v>
      </c>
      <c r="GZ94" s="704">
        <v>6</v>
      </c>
      <c r="HA94" s="763">
        <f>GW94/GZ94</f>
        <v>5276.9278758688542</v>
      </c>
      <c r="HB94" s="763">
        <f>GX94/GZ94</f>
        <v>302.42042797377059</v>
      </c>
      <c r="HC94" s="763">
        <f>GR94/GZ94</f>
        <v>30859.227344262301</v>
      </c>
      <c r="HD94" s="614">
        <v>86.5</v>
      </c>
      <c r="HE94" s="614">
        <v>96.5</v>
      </c>
      <c r="HF94" s="549">
        <v>4983</v>
      </c>
      <c r="HG94" s="549">
        <v>1.98</v>
      </c>
      <c r="HH94" s="549">
        <v>2130</v>
      </c>
      <c r="HI94" s="549">
        <v>43.6</v>
      </c>
      <c r="HJ94" s="549">
        <v>3989</v>
      </c>
      <c r="HK94" s="549">
        <v>1.36</v>
      </c>
      <c r="HL94" s="549">
        <v>7773</v>
      </c>
      <c r="HM94" s="549">
        <v>95.7</v>
      </c>
      <c r="HN94" s="549">
        <v>3846</v>
      </c>
      <c r="HO94" s="549">
        <v>94.6</v>
      </c>
      <c r="HP94" s="549">
        <v>4731</v>
      </c>
      <c r="HQ94" s="614">
        <v>9.48</v>
      </c>
      <c r="HR94" s="549">
        <v>2.14</v>
      </c>
      <c r="HS94" s="549">
        <v>93.9</v>
      </c>
      <c r="HT94" s="549">
        <v>9418</v>
      </c>
      <c r="HU94" s="549">
        <v>96.2</v>
      </c>
      <c r="HV94" s="549">
        <v>2264</v>
      </c>
      <c r="HW94" s="549">
        <v>22.6</v>
      </c>
      <c r="HX94" s="549">
        <v>5767</v>
      </c>
      <c r="HY94" s="549">
        <v>84.8</v>
      </c>
      <c r="HZ94" s="549">
        <v>7941</v>
      </c>
      <c r="IA94" s="549">
        <v>2.72</v>
      </c>
      <c r="IB94" s="549">
        <v>3697</v>
      </c>
      <c r="IC94" s="549">
        <v>2.04</v>
      </c>
      <c r="ID94" s="549">
        <v>4688</v>
      </c>
      <c r="IE94" s="549">
        <v>3.36</v>
      </c>
      <c r="IF94" s="503">
        <f t="shared" si="60"/>
        <v>6</v>
      </c>
      <c r="IG94" s="555"/>
      <c r="IH94" s="555"/>
      <c r="II94" s="555"/>
      <c r="IJ94" s="555"/>
      <c r="IK94" s="555"/>
      <c r="IL94" s="555"/>
      <c r="IM94" s="555"/>
    </row>
    <row r="95" spans="1:247" ht="14.45" customHeight="1">
      <c r="A95" s="503">
        <v>186</v>
      </c>
      <c r="B95" s="503">
        <f>COUNTIFS($D$4:D95,D95,$F$4:F95,F95)</f>
        <v>1</v>
      </c>
      <c r="C95" s="805">
        <v>10851</v>
      </c>
      <c r="D95" s="812" t="s">
        <v>968</v>
      </c>
      <c r="E95" s="91" t="s">
        <v>529</v>
      </c>
      <c r="F95" s="91">
        <v>7311208190</v>
      </c>
      <c r="G95" s="88">
        <v>46</v>
      </c>
      <c r="H95" s="161" t="s">
        <v>969</v>
      </c>
      <c r="I95" s="405" t="s">
        <v>412</v>
      </c>
      <c r="J95" s="200" t="s">
        <v>427</v>
      </c>
      <c r="K95" s="91" t="s">
        <v>385</v>
      </c>
      <c r="L95" s="88">
        <v>9</v>
      </c>
      <c r="M95" s="91" t="s">
        <v>891</v>
      </c>
      <c r="N95" s="91" t="s">
        <v>386</v>
      </c>
      <c r="O95" s="88"/>
      <c r="P95" s="88" t="s">
        <v>959</v>
      </c>
      <c r="Q95" s="510"/>
      <c r="R95" s="510"/>
      <c r="S95" s="234"/>
      <c r="T95" s="234"/>
      <c r="U95" s="234"/>
      <c r="V95" s="471" t="s">
        <v>970</v>
      </c>
      <c r="W95" s="471"/>
      <c r="X95" s="234"/>
      <c r="Y95" s="222"/>
      <c r="Z95" s="142"/>
      <c r="AA95" s="88" t="s">
        <v>958</v>
      </c>
      <c r="AB95" s="88"/>
      <c r="AC95" s="768">
        <v>85</v>
      </c>
      <c r="AD95" s="568">
        <v>762</v>
      </c>
      <c r="AE95" s="503"/>
      <c r="AF95" s="503"/>
      <c r="AG95" s="557" t="s">
        <v>433</v>
      </c>
      <c r="AH95" s="568">
        <v>100</v>
      </c>
      <c r="AI95" s="565" t="s">
        <v>971</v>
      </c>
      <c r="AJ95" s="503"/>
      <c r="AK95" s="568"/>
      <c r="AL95" s="503"/>
      <c r="AM95" s="503"/>
      <c r="AN95" s="503"/>
      <c r="AO95" s="574">
        <v>23.9</v>
      </c>
      <c r="AP95" s="575">
        <v>69</v>
      </c>
      <c r="AQ95" s="577">
        <v>6.9</v>
      </c>
      <c r="AR95" s="1100">
        <f t="shared" si="49"/>
        <v>99.800000000000011</v>
      </c>
      <c r="AS95" s="1101">
        <f t="shared" si="50"/>
        <v>0.34637681159420286</v>
      </c>
      <c r="AT95" s="750">
        <f t="shared" si="51"/>
        <v>2.3899999999999997</v>
      </c>
      <c r="AU95" s="1102">
        <f t="shared" si="52"/>
        <v>0.31488801054018439</v>
      </c>
      <c r="AV95" s="579">
        <v>22.2987</v>
      </c>
      <c r="AW95" s="579">
        <f t="shared" si="59"/>
        <v>93.3</v>
      </c>
      <c r="AX95" s="580">
        <v>0.40629999999999994</v>
      </c>
      <c r="AY95" s="579">
        <v>1.7</v>
      </c>
      <c r="AZ95" s="503" t="s">
        <v>387</v>
      </c>
      <c r="BA95" s="585">
        <v>26.8</v>
      </c>
      <c r="BB95" s="112" t="s">
        <v>387</v>
      </c>
      <c r="BC95" s="549">
        <v>0.25</v>
      </c>
      <c r="BD95" s="549"/>
      <c r="BE95" s="503"/>
      <c r="BF95" s="503"/>
      <c r="BG95" s="503"/>
      <c r="BH95" s="503"/>
      <c r="BJ95" s="503">
        <v>31.7</v>
      </c>
      <c r="BK95" s="503">
        <v>68.3</v>
      </c>
      <c r="BL95" s="598">
        <f>BJ95/BK95</f>
        <v>0.46412884333821375</v>
      </c>
      <c r="BM95" s="600">
        <v>0.2</v>
      </c>
      <c r="BN95" s="614">
        <f t="shared" si="61"/>
        <v>0.83682008368200844</v>
      </c>
      <c r="BO95" s="503" t="s">
        <v>387</v>
      </c>
      <c r="BP95" s="503">
        <v>52.5</v>
      </c>
      <c r="BQ95" s="503">
        <v>50.4</v>
      </c>
      <c r="BR95" s="607"/>
      <c r="BS95" s="614">
        <f t="shared" si="62"/>
        <v>29.700000000000003</v>
      </c>
      <c r="BT95" s="549">
        <v>89.9</v>
      </c>
      <c r="BU95" s="549">
        <v>8430</v>
      </c>
      <c r="BV95" s="614">
        <f>100-BT95</f>
        <v>10.099999999999994</v>
      </c>
      <c r="BW95" s="614">
        <f>BY95+CA95+CC95</f>
        <v>68.31</v>
      </c>
      <c r="BX95" s="549">
        <v>14.9</v>
      </c>
      <c r="BY95" s="566">
        <f>BX95*AP95/100</f>
        <v>10.281000000000001</v>
      </c>
      <c r="BZ95" s="549">
        <v>14.8</v>
      </c>
      <c r="CA95" s="566">
        <f>BZ95*AP95/100</f>
        <v>10.212</v>
      </c>
      <c r="CB95" s="549">
        <v>69.3</v>
      </c>
      <c r="CC95" s="566">
        <f>CB95*AP95/100</f>
        <v>47.817</v>
      </c>
      <c r="CD95" s="549">
        <v>2.6</v>
      </c>
      <c r="CE95" s="503"/>
      <c r="CF95" s="503"/>
      <c r="CG95" s="503"/>
      <c r="CH95" s="503"/>
      <c r="CI95" s="503"/>
      <c r="CJ95" s="503"/>
      <c r="CK95" s="503"/>
      <c r="CL95" s="579">
        <f t="shared" si="63"/>
        <v>1.0067567567567568</v>
      </c>
      <c r="CM95" s="503"/>
      <c r="CN95" s="503"/>
      <c r="CP95" s="510"/>
      <c r="CQ95" s="510"/>
      <c r="CR95" s="510"/>
      <c r="CS95" s="510"/>
      <c r="CT95" s="510"/>
      <c r="CU95" s="510"/>
      <c r="CV95" s="620"/>
      <c r="CX95" s="503"/>
      <c r="CY95" s="503"/>
      <c r="CZ95" s="623">
        <v>3</v>
      </c>
      <c r="DA95" s="625" t="s">
        <v>398</v>
      </c>
      <c r="DB95" s="783" t="s">
        <v>398</v>
      </c>
      <c r="DC95" s="1111"/>
      <c r="DD95" s="626" t="s">
        <v>863</v>
      </c>
      <c r="DE95" s="88"/>
      <c r="DF95" s="88"/>
      <c r="DG95" s="88"/>
      <c r="DH95" s="252"/>
      <c r="DI95" s="88" t="s">
        <v>390</v>
      </c>
      <c r="DJ95" s="848" t="s">
        <v>433</v>
      </c>
      <c r="DK95" s="117">
        <v>2</v>
      </c>
      <c r="DL95" s="325" t="s">
        <v>1247</v>
      </c>
      <c r="DM95" s="117" t="s">
        <v>412</v>
      </c>
      <c r="DN95" s="117"/>
      <c r="DO95" s="117"/>
      <c r="DP95" s="117"/>
      <c r="DQ95" s="117"/>
      <c r="DR95" s="149" t="s">
        <v>386</v>
      </c>
      <c r="DS95" s="88" t="s">
        <v>386</v>
      </c>
      <c r="DT95" s="88">
        <v>115</v>
      </c>
      <c r="DU95" s="88">
        <v>14.8</v>
      </c>
      <c r="DV95" s="88">
        <v>85.2</v>
      </c>
      <c r="DW95" s="88" t="s">
        <v>386</v>
      </c>
      <c r="DX95" s="88" t="s">
        <v>386</v>
      </c>
      <c r="DY95" s="88" t="s">
        <v>386</v>
      </c>
      <c r="DZ95" s="88" t="s">
        <v>386</v>
      </c>
      <c r="EA95" s="88">
        <v>0</v>
      </c>
      <c r="EB95" s="503"/>
      <c r="EC95" s="143"/>
      <c r="ED95" s="143"/>
      <c r="EE95" s="143"/>
      <c r="EF95" s="117">
        <v>35</v>
      </c>
      <c r="EG95" s="117">
        <v>3</v>
      </c>
      <c r="EH95" s="117">
        <v>180</v>
      </c>
      <c r="EI95" s="117">
        <v>96</v>
      </c>
      <c r="EJ95" s="144">
        <f t="shared" si="70"/>
        <v>29.629629629629626</v>
      </c>
      <c r="EK95" s="117">
        <v>2</v>
      </c>
      <c r="EL95" s="117"/>
      <c r="EM95" s="117">
        <v>2</v>
      </c>
      <c r="EN95" s="117">
        <v>2</v>
      </c>
      <c r="EO95" s="325">
        <v>0</v>
      </c>
      <c r="EP95" s="143"/>
      <c r="EQ95" s="208">
        <v>10851</v>
      </c>
      <c r="ER95" s="636">
        <v>75</v>
      </c>
      <c r="ES95" s="636">
        <v>2099</v>
      </c>
      <c r="ET95" s="636">
        <v>4002</v>
      </c>
      <c r="EU95" s="636">
        <v>38220</v>
      </c>
      <c r="EV95" s="643">
        <v>551</v>
      </c>
      <c r="EW95" s="648">
        <f>EV95/ET95*EU95/ER95</f>
        <v>70.162318840579701</v>
      </c>
      <c r="EX95" s="657">
        <f>L95*EW95</f>
        <v>631.46086956521731</v>
      </c>
      <c r="EY95" s="123"/>
      <c r="EZ95" s="122"/>
      <c r="FA95" s="122"/>
      <c r="FB95" s="122"/>
      <c r="FC95" s="240"/>
      <c r="FD95" s="241"/>
      <c r="FE95" s="241"/>
      <c r="FF95" s="242"/>
      <c r="FG95" s="243"/>
      <c r="FH95" s="228"/>
      <c r="FI95" s="215"/>
      <c r="FJ95" s="554"/>
      <c r="FK95" s="555"/>
      <c r="FL95" s="503"/>
      <c r="FM95" s="693">
        <f>AC95/1000</f>
        <v>8.5000000000000006E-2</v>
      </c>
      <c r="FN95" s="555"/>
      <c r="FO95" s="750">
        <f>EV95*100/ES95</f>
        <v>26.250595521676988</v>
      </c>
      <c r="FP95" s="803">
        <f>EW95/1000</f>
        <v>7.0162318840579704E-2</v>
      </c>
      <c r="FQ95" s="696">
        <f>DT95/EW95</f>
        <v>1.6390564322895151</v>
      </c>
      <c r="FR95" s="1132"/>
      <c r="FS95" s="1680" t="s">
        <v>1224</v>
      </c>
      <c r="FT95" s="1132"/>
      <c r="FU95" s="1119">
        <v>1</v>
      </c>
      <c r="FV95" s="325">
        <v>5</v>
      </c>
      <c r="FW95" s="1119">
        <v>1</v>
      </c>
      <c r="FX95" s="1127" t="s">
        <v>1225</v>
      </c>
      <c r="FY95" s="1120">
        <v>0</v>
      </c>
      <c r="FZ95" s="1120">
        <v>0</v>
      </c>
      <c r="GA95" s="1120">
        <v>0</v>
      </c>
      <c r="GB95" s="1120">
        <v>1</v>
      </c>
      <c r="GC95" s="1127" t="s">
        <v>1226</v>
      </c>
      <c r="GD95" s="1120" t="s">
        <v>972</v>
      </c>
      <c r="GE95" s="1120" t="s">
        <v>973</v>
      </c>
      <c r="GF95" s="760">
        <v>10851</v>
      </c>
      <c r="GG95" s="761" t="s">
        <v>974</v>
      </c>
      <c r="GH95" s="91"/>
      <c r="GI95" s="216">
        <v>0.17610090019999999</v>
      </c>
      <c r="GJ95" s="119"/>
      <c r="GK95" s="549"/>
      <c r="GL95" s="549"/>
      <c r="GM95" s="549"/>
      <c r="GN95" s="549"/>
      <c r="GO95" s="549"/>
      <c r="GP95" s="549"/>
      <c r="GQ95" s="549"/>
      <c r="GR95" s="549"/>
      <c r="GS95" s="549"/>
      <c r="GT95" s="549"/>
      <c r="GU95" s="549"/>
      <c r="GV95" s="549"/>
      <c r="GW95" s="549"/>
      <c r="GX95" s="549"/>
      <c r="GY95" s="549"/>
      <c r="GZ95" s="704"/>
      <c r="HA95" s="549"/>
      <c r="HB95" s="549"/>
      <c r="HC95" s="549"/>
      <c r="HD95" s="549"/>
      <c r="HE95" s="549"/>
      <c r="HF95" s="549"/>
      <c r="HG95" s="549"/>
      <c r="HH95" s="549"/>
      <c r="HI95" s="549"/>
      <c r="HJ95" s="549"/>
      <c r="HK95" s="549"/>
      <c r="HL95" s="549"/>
      <c r="HM95" s="549"/>
      <c r="HN95" s="549"/>
      <c r="HO95" s="549"/>
      <c r="HP95" s="549"/>
      <c r="HQ95" s="549"/>
      <c r="HR95" s="549"/>
      <c r="HS95" s="549"/>
      <c r="HT95" s="549"/>
      <c r="HU95" s="549"/>
      <c r="HV95" s="549"/>
      <c r="HW95" s="549"/>
      <c r="HX95" s="549"/>
      <c r="HY95" s="549"/>
      <c r="HZ95" s="549"/>
      <c r="IA95" s="549"/>
      <c r="IB95" s="549"/>
      <c r="IC95" s="549"/>
      <c r="ID95" s="549"/>
      <c r="IE95" s="549"/>
      <c r="IF95" s="503">
        <f t="shared" si="60"/>
        <v>6</v>
      </c>
      <c r="IG95" s="555"/>
      <c r="IH95" s="555"/>
      <c r="II95" s="555"/>
      <c r="IJ95" s="555"/>
      <c r="IK95" s="555"/>
      <c r="IL95" s="555"/>
      <c r="IM95" s="555"/>
    </row>
    <row r="96" spans="1:247" ht="14.45" customHeight="1">
      <c r="A96" s="503">
        <v>139</v>
      </c>
      <c r="B96" s="503">
        <f>COUNTIFS($D$4:D96,D96,$F$4:F96,F96)</f>
        <v>1</v>
      </c>
      <c r="C96" s="805">
        <v>8794</v>
      </c>
      <c r="D96" s="812" t="s">
        <v>739</v>
      </c>
      <c r="E96" s="91" t="s">
        <v>435</v>
      </c>
      <c r="F96" s="91">
        <v>430517417</v>
      </c>
      <c r="G96" s="88">
        <v>75</v>
      </c>
      <c r="H96" s="161" t="s">
        <v>738</v>
      </c>
      <c r="I96" s="318" t="s">
        <v>740</v>
      </c>
      <c r="J96" s="200" t="s">
        <v>427</v>
      </c>
      <c r="K96" s="122" t="s">
        <v>385</v>
      </c>
      <c r="L96" s="88">
        <v>7</v>
      </c>
      <c r="M96" s="91" t="s">
        <v>609</v>
      </c>
      <c r="N96" s="91" t="s">
        <v>386</v>
      </c>
      <c r="O96" s="88"/>
      <c r="P96" s="91" t="s">
        <v>735</v>
      </c>
      <c r="Q96" s="503"/>
      <c r="R96" s="503"/>
      <c r="S96" s="395" t="s">
        <v>682</v>
      </c>
      <c r="T96" s="297" t="s">
        <v>656</v>
      </c>
      <c r="U96" s="312" t="s">
        <v>548</v>
      </c>
      <c r="V96" s="382" t="s">
        <v>673</v>
      </c>
      <c r="W96" s="288" t="s">
        <v>620</v>
      </c>
      <c r="X96" s="288" t="s">
        <v>548</v>
      </c>
      <c r="Y96" s="288" t="s">
        <v>548</v>
      </c>
      <c r="Z96" s="394" t="s">
        <v>548</v>
      </c>
      <c r="AA96" s="329" t="s">
        <v>548</v>
      </c>
      <c r="AB96" s="127"/>
      <c r="AC96" s="549"/>
      <c r="AD96" s="726"/>
      <c r="AE96" s="505" t="s">
        <v>548</v>
      </c>
      <c r="AF96" s="503"/>
      <c r="AG96" s="557" t="s">
        <v>444</v>
      </c>
      <c r="AH96" s="565"/>
      <c r="AI96" s="503"/>
      <c r="AJ96" s="503"/>
      <c r="AK96" s="567">
        <v>3.05</v>
      </c>
      <c r="AL96" s="503"/>
      <c r="AM96" s="503"/>
      <c r="AN96" s="503"/>
      <c r="AO96" s="574">
        <v>69.400000000000006</v>
      </c>
      <c r="AP96" s="575">
        <v>21.1</v>
      </c>
      <c r="AQ96" s="577">
        <v>6.73</v>
      </c>
      <c r="AR96" s="1100">
        <f t="shared" si="49"/>
        <v>97.23</v>
      </c>
      <c r="AS96" s="1101">
        <f t="shared" si="50"/>
        <v>3.2890995260663507</v>
      </c>
      <c r="AT96" s="750">
        <f t="shared" si="51"/>
        <v>22.135639810426543</v>
      </c>
      <c r="AU96" s="1102">
        <f t="shared" si="52"/>
        <v>2.4937118217750629</v>
      </c>
      <c r="AV96" s="579">
        <v>63.639800000000008</v>
      </c>
      <c r="AW96" s="579">
        <f t="shared" si="59"/>
        <v>91.7</v>
      </c>
      <c r="AX96" s="580">
        <v>2.2902</v>
      </c>
      <c r="AY96" s="579">
        <v>3.3</v>
      </c>
      <c r="AZ96" s="505" t="s">
        <v>387</v>
      </c>
      <c r="BA96" s="585">
        <v>12.9</v>
      </c>
      <c r="BB96" s="204">
        <v>0.26</v>
      </c>
      <c r="BC96" s="595"/>
      <c r="BD96" s="595"/>
      <c r="BE96" s="503"/>
      <c r="BF96" s="503"/>
      <c r="BG96" s="503"/>
      <c r="BH96" s="503"/>
      <c r="BJ96" s="503">
        <v>42.5</v>
      </c>
      <c r="BK96" s="503">
        <v>56.3</v>
      </c>
      <c r="BL96" s="599">
        <v>0.75488454706927177</v>
      </c>
      <c r="BM96" s="600">
        <v>0.5</v>
      </c>
      <c r="BN96" s="614">
        <f t="shared" si="61"/>
        <v>0.72046109510086453</v>
      </c>
      <c r="BO96" s="505" t="s">
        <v>387</v>
      </c>
      <c r="BP96" s="503">
        <v>9.6999999999999993</v>
      </c>
      <c r="BQ96" s="112">
        <v>13.8</v>
      </c>
      <c r="BR96" s="607"/>
      <c r="BS96" s="614">
        <f t="shared" si="62"/>
        <v>13.530000000000001</v>
      </c>
      <c r="BT96" s="566">
        <v>90.2</v>
      </c>
      <c r="BU96" s="772">
        <v>40679</v>
      </c>
      <c r="BV96" s="566">
        <v>9.7999999999999972</v>
      </c>
      <c r="BW96" s="614">
        <v>18.75</v>
      </c>
      <c r="BX96" s="566">
        <v>4.46</v>
      </c>
      <c r="BY96" s="566">
        <v>0.94</v>
      </c>
      <c r="BZ96" s="566">
        <v>9.07</v>
      </c>
      <c r="CA96" s="566">
        <v>1.91</v>
      </c>
      <c r="CB96" s="566">
        <v>75.5</v>
      </c>
      <c r="CC96" s="566">
        <v>15.9</v>
      </c>
      <c r="CD96" s="566">
        <v>1.97</v>
      </c>
      <c r="CE96" s="503"/>
      <c r="CF96" s="503"/>
      <c r="CG96" s="503"/>
      <c r="CH96" s="503"/>
      <c r="CI96" s="503"/>
      <c r="CJ96" s="503"/>
      <c r="CK96" s="503"/>
      <c r="CL96" s="579">
        <f t="shared" si="63"/>
        <v>0.49173098125689085</v>
      </c>
      <c r="CM96" s="503"/>
      <c r="CN96" s="503"/>
      <c r="CO96" s="328"/>
      <c r="CP96" s="618"/>
      <c r="CQ96" s="618"/>
      <c r="CR96" s="618"/>
      <c r="CS96" s="618"/>
      <c r="CT96" s="618"/>
      <c r="CU96" s="618"/>
      <c r="CV96" s="618"/>
      <c r="CX96" s="503"/>
      <c r="CY96" s="623"/>
      <c r="CZ96" s="623">
        <v>3</v>
      </c>
      <c r="DA96" s="625" t="s">
        <v>401</v>
      </c>
      <c r="DB96" s="783" t="s">
        <v>401</v>
      </c>
      <c r="DC96" s="531"/>
      <c r="DD96" s="531"/>
      <c r="DE96" s="88"/>
      <c r="DF96" s="88"/>
      <c r="DG96" s="88"/>
      <c r="DH96" s="252"/>
      <c r="DI96" s="116" t="s">
        <v>390</v>
      </c>
      <c r="DJ96" s="854" t="s">
        <v>444</v>
      </c>
      <c r="DK96" s="218">
        <v>2</v>
      </c>
      <c r="DL96" s="325" t="s">
        <v>1249</v>
      </c>
      <c r="DM96" s="325" t="s">
        <v>1250</v>
      </c>
      <c r="DN96" s="117"/>
      <c r="DO96" s="117"/>
      <c r="DP96" s="117"/>
      <c r="DQ96" s="117"/>
      <c r="DR96" s="149" t="s">
        <v>386</v>
      </c>
      <c r="DS96" s="88" t="s">
        <v>386</v>
      </c>
      <c r="DT96" s="88">
        <v>387</v>
      </c>
      <c r="DU96" s="88">
        <v>7</v>
      </c>
      <c r="DV96" s="88">
        <v>93</v>
      </c>
      <c r="DW96" s="88" t="s">
        <v>386</v>
      </c>
      <c r="DX96" s="88" t="s">
        <v>386</v>
      </c>
      <c r="DY96" s="88" t="s">
        <v>386</v>
      </c>
      <c r="DZ96" s="88" t="s">
        <v>386</v>
      </c>
      <c r="EA96" s="88">
        <v>0</v>
      </c>
      <c r="EB96" s="503"/>
      <c r="EC96" s="117"/>
      <c r="ED96" s="117" t="s">
        <v>609</v>
      </c>
      <c r="EE96" s="117">
        <v>7</v>
      </c>
      <c r="EF96" s="325">
        <v>20</v>
      </c>
      <c r="EG96" s="117">
        <v>2</v>
      </c>
      <c r="EH96" s="325"/>
      <c r="EI96" s="325"/>
      <c r="EJ96" s="325" t="e">
        <f t="shared" si="70"/>
        <v>#DIV/0!</v>
      </c>
      <c r="EK96" s="117">
        <v>1</v>
      </c>
      <c r="EL96" s="117" t="s">
        <v>386</v>
      </c>
      <c r="EM96" s="117">
        <v>2</v>
      </c>
      <c r="EN96" s="117">
        <v>1</v>
      </c>
      <c r="EO96" s="117">
        <v>0</v>
      </c>
      <c r="EP96" s="117"/>
      <c r="EQ96" s="260">
        <v>8794</v>
      </c>
      <c r="ER96" s="398">
        <v>75</v>
      </c>
      <c r="ES96" s="398">
        <v>47542</v>
      </c>
      <c r="ET96" s="398">
        <v>2</v>
      </c>
      <c r="EU96" s="463">
        <v>1267.7866666666666</v>
      </c>
      <c r="EV96" s="644">
        <v>7734</v>
      </c>
      <c r="EW96" s="652">
        <v>206.24</v>
      </c>
      <c r="EX96" s="658">
        <v>1443.68</v>
      </c>
      <c r="EY96" s="507">
        <v>40</v>
      </c>
      <c r="EZ96" s="662">
        <v>15258</v>
      </c>
      <c r="FA96" s="550">
        <v>1000</v>
      </c>
      <c r="FB96" s="122"/>
      <c r="FC96" s="664">
        <v>381.45</v>
      </c>
      <c r="FD96" s="667">
        <v>381.45</v>
      </c>
      <c r="FE96" s="669">
        <v>3.7847162144448818</v>
      </c>
      <c r="FF96" s="242"/>
      <c r="FG96" s="228"/>
      <c r="FH96" s="228"/>
      <c r="FI96" s="691"/>
      <c r="FJ96" s="554"/>
      <c r="FK96" s="555"/>
      <c r="FL96" s="692">
        <v>16.267721172857684</v>
      </c>
      <c r="FM96" s="693">
        <f>EW96/1000</f>
        <v>0.20624000000000001</v>
      </c>
      <c r="FN96" s="555"/>
      <c r="FO96" s="692">
        <v>16.267721172857684</v>
      </c>
      <c r="FP96" s="693">
        <v>0.20624000000000001</v>
      </c>
      <c r="FQ96" s="696">
        <f>DT96/EW96</f>
        <v>1.8764546159813809</v>
      </c>
      <c r="FR96" s="1680" t="s">
        <v>1227</v>
      </c>
      <c r="FS96" s="1132"/>
      <c r="FT96" s="1680" t="s">
        <v>386</v>
      </c>
      <c r="FU96" s="1312">
        <v>0</v>
      </c>
      <c r="FV96" s="1312">
        <v>6</v>
      </c>
      <c r="FW96" s="1125">
        <v>1</v>
      </c>
      <c r="FX96" s="1316" t="s">
        <v>1228</v>
      </c>
      <c r="FY96" s="1130">
        <v>1</v>
      </c>
      <c r="FZ96" s="1130">
        <v>0</v>
      </c>
      <c r="GA96" s="1130">
        <v>0</v>
      </c>
      <c r="GB96" s="1130">
        <v>1</v>
      </c>
      <c r="GC96" s="1687" t="s">
        <v>1229</v>
      </c>
      <c r="GD96" s="1130"/>
      <c r="GE96" s="1125"/>
      <c r="GF96" s="555"/>
      <c r="GG96" s="699"/>
      <c r="GI96" s="216">
        <v>0.60032446745000001</v>
      </c>
      <c r="GK96" s="565"/>
      <c r="GL96" s="565"/>
      <c r="GM96" s="565"/>
      <c r="GN96" s="565"/>
      <c r="GO96" s="565"/>
      <c r="GP96" s="565"/>
      <c r="GQ96" s="565"/>
      <c r="GR96" s="565"/>
      <c r="GS96" s="565"/>
      <c r="GT96" s="565"/>
      <c r="GU96" s="565"/>
      <c r="GV96" s="565"/>
      <c r="GW96" s="565"/>
      <c r="GX96" s="565"/>
      <c r="GY96" s="565"/>
      <c r="GZ96" s="565"/>
      <c r="HA96" s="565"/>
      <c r="HB96" s="565"/>
      <c r="HC96" s="565"/>
      <c r="HD96" s="565"/>
      <c r="HE96" s="565"/>
      <c r="HF96" s="565"/>
      <c r="HG96" s="565"/>
      <c r="HH96" s="565"/>
      <c r="HI96" s="565"/>
      <c r="HJ96" s="565"/>
      <c r="HK96" s="565"/>
      <c r="HL96" s="565"/>
      <c r="HM96" s="565"/>
      <c r="HN96" s="565"/>
      <c r="HO96" s="565"/>
      <c r="HP96" s="565"/>
      <c r="HQ96" s="565"/>
      <c r="HR96" s="565"/>
      <c r="HS96" s="565"/>
      <c r="HT96" s="565"/>
      <c r="HU96" s="565"/>
      <c r="HV96" s="565"/>
      <c r="HW96" s="565"/>
      <c r="HX96" s="565"/>
      <c r="HY96" s="565"/>
      <c r="HZ96" s="565"/>
      <c r="IA96" s="565"/>
      <c r="IB96" s="565"/>
      <c r="IC96" s="565"/>
      <c r="ID96" s="565"/>
      <c r="IE96" s="565"/>
      <c r="IF96" s="503">
        <f t="shared" si="60"/>
        <v>4</v>
      </c>
      <c r="IG96" s="555"/>
      <c r="IH96" s="555"/>
      <c r="II96" s="555"/>
      <c r="IJ96" s="555"/>
      <c r="IK96" s="555"/>
      <c r="IL96" s="555"/>
      <c r="IM96" s="555"/>
    </row>
    <row r="97" spans="1:247" ht="14.45" customHeight="1">
      <c r="A97" s="503">
        <v>212</v>
      </c>
      <c r="B97" s="503">
        <f>COUNTIFS($D$4:D97,D97,$F$4:F97,F97)</f>
        <v>1</v>
      </c>
      <c r="C97" s="806">
        <v>7007</v>
      </c>
      <c r="D97" s="812" t="s">
        <v>589</v>
      </c>
      <c r="E97" s="88" t="s">
        <v>590</v>
      </c>
      <c r="F97" s="91">
        <v>6612190002</v>
      </c>
      <c r="G97" s="88">
        <v>51</v>
      </c>
      <c r="H97" s="161" t="s">
        <v>591</v>
      </c>
      <c r="I97" s="199" t="s">
        <v>592</v>
      </c>
      <c r="J97" s="200" t="s">
        <v>427</v>
      </c>
      <c r="K97" s="122" t="s">
        <v>385</v>
      </c>
      <c r="L97" s="88">
        <v>10</v>
      </c>
      <c r="M97" s="88">
        <v>2</v>
      </c>
      <c r="N97" s="88"/>
      <c r="O97" s="88"/>
      <c r="P97" s="201" t="s">
        <v>579</v>
      </c>
      <c r="Q97" s="510"/>
      <c r="R97" s="510"/>
      <c r="S97" s="288" t="s">
        <v>428</v>
      </c>
      <c r="T97" s="297" t="s">
        <v>462</v>
      </c>
      <c r="U97" s="312" t="s">
        <v>580</v>
      </c>
      <c r="V97" s="288" t="s">
        <v>462</v>
      </c>
      <c r="W97" s="290" t="s">
        <v>546</v>
      </c>
      <c r="X97" s="288" t="s">
        <v>548</v>
      </c>
      <c r="Y97" s="288" t="s">
        <v>547</v>
      </c>
      <c r="Z97" s="320"/>
      <c r="AA97" s="298"/>
      <c r="AB97" s="224">
        <v>12529</v>
      </c>
      <c r="AC97" s="543"/>
      <c r="AD97" s="543"/>
      <c r="AE97" s="543"/>
      <c r="AF97" s="543"/>
      <c r="AG97" s="561" t="s">
        <v>433</v>
      </c>
      <c r="AH97" s="730" t="s">
        <v>578</v>
      </c>
      <c r="AI97" s="503">
        <v>95.1</v>
      </c>
      <c r="AJ97" s="503">
        <v>89.6</v>
      </c>
      <c r="AK97" s="567">
        <v>85.209599999999995</v>
      </c>
      <c r="AL97" s="503">
        <v>378551</v>
      </c>
      <c r="AM97" s="569">
        <v>151.4204</v>
      </c>
      <c r="AN97" s="503">
        <v>4</v>
      </c>
      <c r="AO97" s="574">
        <v>11.1</v>
      </c>
      <c r="AP97" s="575">
        <v>7.1</v>
      </c>
      <c r="AQ97" s="577">
        <v>77.8</v>
      </c>
      <c r="AR97" s="1100">
        <f t="shared" si="49"/>
        <v>96</v>
      </c>
      <c r="AS97" s="1101">
        <f t="shared" si="50"/>
        <v>1.563380281690141</v>
      </c>
      <c r="AT97" s="750">
        <f t="shared" si="51"/>
        <v>121.63098591549297</v>
      </c>
      <c r="AU97" s="1102">
        <f t="shared" si="52"/>
        <v>0.13074204946996468</v>
      </c>
      <c r="AV97" s="579">
        <v>9.9949999999999992</v>
      </c>
      <c r="AW97" s="579">
        <f t="shared" si="59"/>
        <v>90.045045045045043</v>
      </c>
      <c r="AX97" s="580">
        <v>0.55000000000000004</v>
      </c>
      <c r="AY97" s="566">
        <f>AX97*100/AO97</f>
        <v>4.9549549549549559</v>
      </c>
      <c r="AZ97" s="732">
        <v>15.3</v>
      </c>
      <c r="BA97" s="583"/>
      <c r="BB97" s="299">
        <v>1.32E-3</v>
      </c>
      <c r="BC97" s="592">
        <v>0.11320000000000015</v>
      </c>
      <c r="BD97" s="592"/>
      <c r="BE97" s="503"/>
      <c r="BF97" s="503"/>
      <c r="BG97" s="503"/>
      <c r="BH97" s="503"/>
      <c r="BI97" s="109">
        <v>2.33</v>
      </c>
      <c r="BJ97" s="579">
        <v>40.5</v>
      </c>
      <c r="BK97" s="579">
        <v>58.8</v>
      </c>
      <c r="BL97" s="599">
        <v>0.68959107806691455</v>
      </c>
      <c r="BM97" s="601" t="s">
        <v>387</v>
      </c>
      <c r="BN97" s="503" t="s">
        <v>387</v>
      </c>
      <c r="BO97" s="505" t="s">
        <v>387</v>
      </c>
      <c r="BP97" s="733">
        <v>17.899999999999999</v>
      </c>
      <c r="BQ97" s="603">
        <v>44.8</v>
      </c>
      <c r="BR97" s="606">
        <v>2.5027932960893855</v>
      </c>
      <c r="BS97" s="614">
        <f t="shared" si="62"/>
        <v>89.5</v>
      </c>
      <c r="BT97" s="587">
        <v>91.1</v>
      </c>
      <c r="BU97" s="609">
        <v>13649</v>
      </c>
      <c r="BV97" s="587">
        <f>100-BT97</f>
        <v>8.9000000000000057</v>
      </c>
      <c r="BW97" s="614">
        <f>BY97+CA97+CC97</f>
        <v>7.0716000000000001</v>
      </c>
      <c r="BX97" s="587">
        <v>19.8</v>
      </c>
      <c r="BY97" s="566">
        <f>BX97*AP97/100</f>
        <v>1.4057999999999999</v>
      </c>
      <c r="BZ97" s="587">
        <v>69.7</v>
      </c>
      <c r="CA97" s="566">
        <f>BZ97*AP97/100</f>
        <v>4.9486999999999997</v>
      </c>
      <c r="CB97" s="587">
        <v>10.1</v>
      </c>
      <c r="CC97" s="566">
        <f>CB97*AP97/100</f>
        <v>0.71709999999999996</v>
      </c>
      <c r="CD97" s="734"/>
      <c r="CE97" s="610">
        <v>97.5</v>
      </c>
      <c r="CF97" s="610">
        <v>114251</v>
      </c>
      <c r="CG97" s="610">
        <v>97.7</v>
      </c>
      <c r="CH97" s="610">
        <v>100649</v>
      </c>
      <c r="CI97" s="610">
        <v>5.67</v>
      </c>
      <c r="CJ97" s="610">
        <v>89.5</v>
      </c>
      <c r="CK97" s="610">
        <v>87305</v>
      </c>
      <c r="CL97" s="579">
        <f t="shared" si="63"/>
        <v>0.28407460545193686</v>
      </c>
      <c r="CM97" s="503"/>
      <c r="CN97" s="503"/>
      <c r="CP97" s="510"/>
      <c r="CQ97" s="510"/>
      <c r="CR97" s="510"/>
      <c r="CS97" s="510"/>
      <c r="CT97" s="510"/>
      <c r="CU97" s="510"/>
      <c r="CV97" s="510"/>
      <c r="CX97" s="503"/>
      <c r="CY97" s="549" t="s">
        <v>528</v>
      </c>
      <c r="CZ97" s="549">
        <v>5</v>
      </c>
      <c r="DA97" s="625" t="s">
        <v>388</v>
      </c>
      <c r="DB97" s="505" t="s">
        <v>388</v>
      </c>
      <c r="DC97" s="531"/>
      <c r="DD97" s="531"/>
      <c r="DE97" s="206"/>
      <c r="DF97" s="206"/>
      <c r="DG97" s="206"/>
      <c r="DH97" s="207"/>
      <c r="DI97" s="116" t="s">
        <v>390</v>
      </c>
      <c r="DJ97" s="852" t="s">
        <v>433</v>
      </c>
      <c r="DK97" s="218">
        <v>2</v>
      </c>
      <c r="DL97" s="118" t="s">
        <v>413</v>
      </c>
      <c r="DM97" s="118" t="s">
        <v>593</v>
      </c>
      <c r="DN97" s="118"/>
      <c r="DO97" s="118">
        <v>0</v>
      </c>
      <c r="DP97" s="148" t="s">
        <v>386</v>
      </c>
      <c r="DQ97" s="118" t="s">
        <v>386</v>
      </c>
      <c r="DR97" s="149">
        <v>5.9</v>
      </c>
      <c r="DS97" s="88" t="s">
        <v>386</v>
      </c>
      <c r="DT97" s="88">
        <v>12529</v>
      </c>
      <c r="DU97" s="88">
        <v>0.73299999999999998</v>
      </c>
      <c r="DV97" s="88">
        <v>0.26700000000000002</v>
      </c>
      <c r="DW97" s="88">
        <v>3.4</v>
      </c>
      <c r="DX97" s="88">
        <v>15491</v>
      </c>
      <c r="DY97" s="88">
        <v>1360.1</v>
      </c>
      <c r="DZ97" s="88">
        <v>6.09</v>
      </c>
      <c r="EA97" s="88">
        <v>0</v>
      </c>
      <c r="EB97" s="503"/>
      <c r="EC97" s="118">
        <v>5</v>
      </c>
      <c r="ED97" s="118">
        <v>2</v>
      </c>
      <c r="EE97" s="118">
        <v>10</v>
      </c>
      <c r="EF97" s="118">
        <v>40</v>
      </c>
      <c r="EG97" s="118">
        <v>3</v>
      </c>
      <c r="EH97" s="118">
        <v>188</v>
      </c>
      <c r="EI97" s="118">
        <v>104</v>
      </c>
      <c r="EJ97" s="144">
        <f t="shared" si="70"/>
        <v>29.425079221367131</v>
      </c>
      <c r="EK97" s="118">
        <v>1</v>
      </c>
      <c r="EL97" s="148" t="s">
        <v>386</v>
      </c>
      <c r="EM97" s="118">
        <v>3</v>
      </c>
      <c r="EN97" s="118">
        <v>1</v>
      </c>
      <c r="EO97" s="118">
        <v>0</v>
      </c>
      <c r="EP97" s="148">
        <v>42997</v>
      </c>
      <c r="EQ97" s="236">
        <v>7007</v>
      </c>
      <c r="ER97" s="298"/>
      <c r="ES97" s="298"/>
      <c r="ET97" s="298"/>
      <c r="EU97" s="298"/>
      <c r="EV97" s="300"/>
      <c r="EW97" s="301"/>
      <c r="EX97" s="302"/>
      <c r="EY97" s="303">
        <v>45</v>
      </c>
      <c r="EZ97" s="298">
        <v>444000</v>
      </c>
      <c r="FA97" s="298">
        <v>1</v>
      </c>
      <c r="FB97" s="304">
        <v>9866.6666666666661</v>
      </c>
      <c r="FC97" s="305">
        <v>9383.1999999999989</v>
      </c>
      <c r="FD97" s="306"/>
      <c r="FE97" s="307"/>
      <c r="FF97" s="308">
        <v>1.3352587603376249</v>
      </c>
      <c r="FG97" s="309"/>
      <c r="FH97" s="214" t="e">
        <v>#DIV/0!</v>
      </c>
      <c r="FI97" s="229">
        <v>12529</v>
      </c>
      <c r="FJ97" s="730" t="s">
        <v>588</v>
      </c>
      <c r="FK97" s="503"/>
      <c r="FL97" s="503">
        <v>95.1</v>
      </c>
      <c r="FM97" s="694"/>
      <c r="FN97" s="555"/>
      <c r="FO97" s="692">
        <v>95.1</v>
      </c>
      <c r="FP97" s="693">
        <f>FC97/1000</f>
        <v>9.3831999999999987</v>
      </c>
      <c r="FQ97" s="555"/>
      <c r="FR97" s="1125"/>
      <c r="FS97" s="1316" t="s">
        <v>1215</v>
      </c>
      <c r="FT97" s="1316" t="s">
        <v>1230</v>
      </c>
      <c r="FU97" s="1312">
        <v>1</v>
      </c>
      <c r="FV97" s="1312">
        <v>6</v>
      </c>
      <c r="FW97" s="1125">
        <v>1</v>
      </c>
      <c r="FX97" s="1316" t="s">
        <v>1231</v>
      </c>
      <c r="FY97" s="1130">
        <v>1</v>
      </c>
      <c r="FZ97" s="1687" t="s">
        <v>1232</v>
      </c>
      <c r="GA97" s="1687" t="s">
        <v>1233</v>
      </c>
      <c r="GB97" s="1130">
        <v>1</v>
      </c>
      <c r="GC97" s="1687" t="s">
        <v>1256</v>
      </c>
      <c r="GD97" s="1687" t="s">
        <v>1258</v>
      </c>
      <c r="GE97" s="1316" t="s">
        <v>1257</v>
      </c>
      <c r="GF97" s="555"/>
      <c r="GG97" s="699"/>
      <c r="GI97" s="156">
        <v>3.4</v>
      </c>
      <c r="GK97" s="565"/>
      <c r="GL97" s="565"/>
      <c r="GM97" s="565"/>
      <c r="GN97" s="565"/>
      <c r="GO97" s="565"/>
      <c r="GP97" s="565"/>
      <c r="GQ97" s="565"/>
      <c r="GR97" s="565"/>
      <c r="GS97" s="565"/>
      <c r="GT97" s="565"/>
      <c r="GU97" s="565"/>
      <c r="GV97" s="565"/>
      <c r="GW97" s="565"/>
      <c r="GX97" s="565"/>
      <c r="GY97" s="565"/>
      <c r="GZ97" s="565"/>
      <c r="HA97" s="565"/>
      <c r="HB97" s="565"/>
      <c r="HC97" s="565"/>
      <c r="HD97" s="565"/>
      <c r="HE97" s="565"/>
      <c r="HF97" s="565"/>
      <c r="HG97" s="565"/>
      <c r="HH97" s="565"/>
      <c r="HI97" s="565"/>
      <c r="HJ97" s="565"/>
      <c r="HK97" s="565"/>
      <c r="HL97" s="565"/>
      <c r="HM97" s="565"/>
      <c r="HN97" s="565"/>
      <c r="HO97" s="565"/>
      <c r="HP97" s="565"/>
      <c r="HQ97" s="565"/>
      <c r="HR97" s="565"/>
      <c r="HS97" s="565"/>
      <c r="HT97" s="565"/>
      <c r="HU97" s="565"/>
      <c r="HV97" s="565"/>
      <c r="HW97" s="565"/>
      <c r="HX97" s="565"/>
      <c r="HY97" s="565"/>
      <c r="HZ97" s="565"/>
      <c r="IA97" s="565"/>
      <c r="IB97" s="565"/>
      <c r="IC97" s="565"/>
      <c r="ID97" s="565"/>
      <c r="IE97" s="565"/>
      <c r="IF97" s="503">
        <f t="shared" si="60"/>
        <v>5</v>
      </c>
      <c r="IG97" s="555"/>
      <c r="IH97" s="555"/>
      <c r="II97" s="555"/>
      <c r="IJ97" s="555"/>
      <c r="IK97" s="555"/>
      <c r="IL97" s="555"/>
      <c r="IM97" s="555"/>
    </row>
    <row r="98" spans="1:247" ht="14.45" customHeight="1">
      <c r="A98" s="503">
        <v>163</v>
      </c>
      <c r="B98" s="503">
        <f>COUNTIFS($D$4:D98,D98,$F$4:F98,F98)</f>
        <v>1</v>
      </c>
      <c r="C98" s="806">
        <v>6703</v>
      </c>
      <c r="D98" s="812" t="s">
        <v>562</v>
      </c>
      <c r="E98" s="88" t="s">
        <v>447</v>
      </c>
      <c r="F98" s="91">
        <v>6054171002</v>
      </c>
      <c r="G98" s="88">
        <v>57</v>
      </c>
      <c r="H98" s="161" t="s">
        <v>556</v>
      </c>
      <c r="I98" s="199" t="s">
        <v>563</v>
      </c>
      <c r="J98" s="200" t="s">
        <v>427</v>
      </c>
      <c r="K98" s="122" t="s">
        <v>385</v>
      </c>
      <c r="L98" s="88">
        <v>10</v>
      </c>
      <c r="M98" s="88">
        <v>1</v>
      </c>
      <c r="N98" s="88"/>
      <c r="O98" s="88"/>
      <c r="P98" s="201" t="s">
        <v>552</v>
      </c>
      <c r="Q98" s="510"/>
      <c r="R98" s="510"/>
      <c r="S98" s="288" t="s">
        <v>559</v>
      </c>
      <c r="T98" s="288" t="s">
        <v>462</v>
      </c>
      <c r="U98" s="289" t="s">
        <v>545</v>
      </c>
      <c r="V98" s="288" t="s">
        <v>462</v>
      </c>
      <c r="W98" s="290" t="s">
        <v>546</v>
      </c>
      <c r="X98" s="288" t="s">
        <v>462</v>
      </c>
      <c r="Y98" s="288" t="s">
        <v>548</v>
      </c>
      <c r="Z98" s="320"/>
      <c r="AA98" s="298"/>
      <c r="AB98" s="231">
        <v>5236</v>
      </c>
      <c r="AC98" s="544"/>
      <c r="AD98" s="544"/>
      <c r="AE98" s="544"/>
      <c r="AF98" s="544"/>
      <c r="AG98" s="730" t="s">
        <v>433</v>
      </c>
      <c r="AH98" s="730" t="s">
        <v>560</v>
      </c>
      <c r="AI98" s="503">
        <v>95.6</v>
      </c>
      <c r="AJ98" s="503">
        <v>44.3</v>
      </c>
      <c r="AK98" s="567">
        <v>42.3508</v>
      </c>
      <c r="AL98" s="503">
        <v>21384</v>
      </c>
      <c r="AM98" s="569">
        <v>6.4151999999999996</v>
      </c>
      <c r="AN98" s="503">
        <v>3</v>
      </c>
      <c r="AO98" s="574">
        <v>60.4</v>
      </c>
      <c r="AP98" s="575">
        <v>18.600000000000001</v>
      </c>
      <c r="AQ98" s="577">
        <v>19.7</v>
      </c>
      <c r="AR98" s="1100">
        <f t="shared" si="49"/>
        <v>98.7</v>
      </c>
      <c r="AS98" s="1101">
        <f t="shared" si="50"/>
        <v>3.247311827956989</v>
      </c>
      <c r="AT98" s="750">
        <f t="shared" si="51"/>
        <v>63.972043010752678</v>
      </c>
      <c r="AU98" s="1102">
        <f t="shared" si="52"/>
        <v>1.5770234986945171</v>
      </c>
      <c r="AV98" s="579">
        <v>56.98</v>
      </c>
      <c r="AW98" s="579">
        <f t="shared" si="59"/>
        <v>94.337748344370866</v>
      </c>
      <c r="AX98" s="580">
        <v>0.4</v>
      </c>
      <c r="AY98" s="566">
        <f>AX98*100/AO98</f>
        <v>0.66225165562913912</v>
      </c>
      <c r="AZ98" s="503"/>
      <c r="BA98" s="585" t="s">
        <v>387</v>
      </c>
      <c r="BC98" s="592">
        <v>0.42000000000000026</v>
      </c>
      <c r="BD98" s="592"/>
      <c r="BE98" s="503"/>
      <c r="BF98" s="503"/>
      <c r="BG98" s="503"/>
      <c r="BH98" s="503"/>
      <c r="BJ98" s="505">
        <v>45.3</v>
      </c>
      <c r="BK98" s="505">
        <v>54.4</v>
      </c>
      <c r="BL98" s="599">
        <v>0.83272058823529405</v>
      </c>
      <c r="BM98" s="601" t="s">
        <v>387</v>
      </c>
      <c r="BN98" s="503" t="s">
        <v>387</v>
      </c>
      <c r="BO98" s="505" t="s">
        <v>387</v>
      </c>
      <c r="BP98" s="503">
        <v>23.8</v>
      </c>
      <c r="BQ98" s="112">
        <v>32.9</v>
      </c>
      <c r="BR98" s="606">
        <v>1.3823529411764706</v>
      </c>
      <c r="BS98" s="614">
        <f t="shared" si="62"/>
        <v>20.080000000000002</v>
      </c>
      <c r="BT98" s="608">
        <v>90.7</v>
      </c>
      <c r="BU98" s="608" t="s">
        <v>387</v>
      </c>
      <c r="BV98" s="608">
        <f>100-BT98</f>
        <v>9.2999999999999972</v>
      </c>
      <c r="BW98" s="614">
        <f>BY98+CA98+CC98</f>
        <v>18.521880000000003</v>
      </c>
      <c r="BX98" s="608">
        <v>2.48</v>
      </c>
      <c r="BY98" s="566">
        <f>BX98*AP98/100</f>
        <v>0.46128000000000002</v>
      </c>
      <c r="BZ98" s="608">
        <v>17.600000000000001</v>
      </c>
      <c r="CA98" s="566">
        <f>BZ98*AP98/100</f>
        <v>3.2736000000000005</v>
      </c>
      <c r="CB98" s="608">
        <v>79.5</v>
      </c>
      <c r="CC98" s="566">
        <f>CB98*AP98/100</f>
        <v>14.787000000000001</v>
      </c>
      <c r="CD98" s="787"/>
      <c r="CE98" s="601">
        <v>100</v>
      </c>
      <c r="CF98" s="1108"/>
      <c r="CG98" s="601">
        <v>96.1</v>
      </c>
      <c r="CH98" s="601"/>
      <c r="CI98" s="601">
        <v>50.6</v>
      </c>
      <c r="CJ98" s="601">
        <v>59.9</v>
      </c>
      <c r="CK98" s="601"/>
      <c r="CL98" s="579">
        <f t="shared" si="63"/>
        <v>0.1409090909090909</v>
      </c>
      <c r="CM98" s="503"/>
      <c r="CN98" s="503"/>
      <c r="CP98" s="510"/>
      <c r="CQ98" s="510"/>
      <c r="CR98" s="510"/>
      <c r="CS98" s="510"/>
      <c r="CT98" s="510"/>
      <c r="CU98" s="510"/>
      <c r="CV98" s="510"/>
      <c r="CX98" s="503"/>
      <c r="CY98" s="505" t="s">
        <v>397</v>
      </c>
      <c r="CZ98" s="505">
        <v>3</v>
      </c>
      <c r="DA98" s="625" t="s">
        <v>213</v>
      </c>
      <c r="DB98" s="549" t="s">
        <v>213</v>
      </c>
      <c r="DC98" s="531"/>
      <c r="DD98" s="531"/>
      <c r="DE98" s="206"/>
      <c r="DF98" s="206"/>
      <c r="DG98" s="206"/>
      <c r="DH98" s="207"/>
      <c r="DI98" s="141" t="s">
        <v>393</v>
      </c>
      <c r="DJ98" s="852" t="s">
        <v>433</v>
      </c>
      <c r="DK98" s="218">
        <v>2</v>
      </c>
      <c r="DL98" s="118" t="s">
        <v>399</v>
      </c>
      <c r="DM98" s="118" t="s">
        <v>399</v>
      </c>
      <c r="DN98" s="118"/>
      <c r="DO98" s="118">
        <v>0</v>
      </c>
      <c r="DP98" s="148" t="s">
        <v>386</v>
      </c>
      <c r="DQ98" s="118" t="s">
        <v>386</v>
      </c>
      <c r="DR98" s="149" t="s">
        <v>386</v>
      </c>
      <c r="DS98" s="88" t="s">
        <v>386</v>
      </c>
      <c r="DT98" s="88">
        <v>2564</v>
      </c>
      <c r="DU98" s="88">
        <v>0.18099999999999999</v>
      </c>
      <c r="DV98" s="88">
        <v>0.81899999999999995</v>
      </c>
      <c r="DW98" s="88">
        <v>5.8</v>
      </c>
      <c r="DX98" s="88" t="s">
        <v>386</v>
      </c>
      <c r="DY98" s="88" t="s">
        <v>386</v>
      </c>
      <c r="DZ98" s="88">
        <v>3.09</v>
      </c>
      <c r="EA98" s="88">
        <v>0</v>
      </c>
      <c r="EB98" s="505" t="s">
        <v>493</v>
      </c>
      <c r="EC98" s="118">
        <v>3</v>
      </c>
      <c r="ED98" s="118">
        <v>1</v>
      </c>
      <c r="EE98" s="118">
        <v>10</v>
      </c>
      <c r="EF98" s="118">
        <v>25</v>
      </c>
      <c r="EG98" s="118">
        <v>3</v>
      </c>
      <c r="EH98" s="862"/>
      <c r="EI98" s="862"/>
      <c r="EJ98" s="862" t="e">
        <f t="shared" si="70"/>
        <v>#DIV/0!</v>
      </c>
      <c r="EK98" s="118">
        <v>0</v>
      </c>
      <c r="EL98" s="148" t="s">
        <v>386</v>
      </c>
      <c r="EM98" s="155">
        <v>1</v>
      </c>
      <c r="EN98" s="118">
        <v>1</v>
      </c>
      <c r="EO98" s="118">
        <v>0</v>
      </c>
      <c r="EP98" s="118" t="s">
        <v>386</v>
      </c>
      <c r="EQ98" s="630">
        <v>6703</v>
      </c>
      <c r="ER98" s="298"/>
      <c r="ES98" s="298"/>
      <c r="ET98" s="298"/>
      <c r="EU98" s="298"/>
      <c r="EV98" s="300"/>
      <c r="EW98" s="301"/>
      <c r="EX98" s="302"/>
      <c r="EY98" s="303"/>
      <c r="EZ98" s="298"/>
      <c r="FA98" s="298"/>
      <c r="FB98" s="298"/>
      <c r="FC98" s="345"/>
      <c r="FD98" s="307"/>
      <c r="FE98" s="307"/>
      <c r="FF98" s="676"/>
      <c r="FG98" s="681"/>
      <c r="FH98" s="214"/>
      <c r="FI98" s="233">
        <v>5236</v>
      </c>
      <c r="FJ98" s="730" t="s">
        <v>564</v>
      </c>
      <c r="FK98" s="555"/>
      <c r="FL98" s="503"/>
      <c r="FM98" s="694"/>
      <c r="FN98" s="555"/>
      <c r="FO98" s="692"/>
      <c r="FP98" s="695">
        <f>DT98/1000</f>
        <v>2.5640000000000001</v>
      </c>
      <c r="FQ98" s="555"/>
      <c r="FR98" s="1316"/>
      <c r="FS98" s="1316" t="s">
        <v>1159</v>
      </c>
      <c r="FT98" s="1316" t="s">
        <v>1234</v>
      </c>
      <c r="FU98" s="1312">
        <v>1</v>
      </c>
      <c r="FV98" s="1312">
        <v>4</v>
      </c>
      <c r="FW98" s="1125">
        <v>1</v>
      </c>
      <c r="FX98" s="1316" t="s">
        <v>1235</v>
      </c>
      <c r="FY98" s="1130">
        <v>1</v>
      </c>
      <c r="FZ98" s="1130">
        <v>0</v>
      </c>
      <c r="GA98" s="1130">
        <v>0</v>
      </c>
      <c r="GB98" s="1130">
        <v>1</v>
      </c>
      <c r="GC98" s="1687" t="s">
        <v>1236</v>
      </c>
      <c r="GD98" s="1130"/>
      <c r="GE98" s="1125"/>
      <c r="GF98" s="555"/>
      <c r="GG98" s="699"/>
      <c r="GI98" s="156">
        <v>5.8</v>
      </c>
      <c r="GK98" s="565"/>
      <c r="GL98" s="565"/>
      <c r="GM98" s="565"/>
      <c r="GN98" s="565"/>
      <c r="GO98" s="565"/>
      <c r="GP98" s="565"/>
      <c r="GQ98" s="565"/>
      <c r="GR98" s="565"/>
      <c r="GS98" s="565"/>
      <c r="GT98" s="565"/>
      <c r="GU98" s="565"/>
      <c r="GV98" s="565"/>
      <c r="GW98" s="565"/>
      <c r="GX98" s="565"/>
      <c r="GY98" s="565"/>
      <c r="GZ98" s="565"/>
      <c r="HA98" s="565"/>
      <c r="HB98" s="565"/>
      <c r="HC98" s="565"/>
      <c r="HD98" s="565"/>
      <c r="HE98" s="565"/>
      <c r="HF98" s="565"/>
      <c r="HG98" s="565"/>
      <c r="HH98" s="565"/>
      <c r="HI98" s="565"/>
      <c r="HJ98" s="565"/>
      <c r="HK98" s="565"/>
      <c r="HL98" s="565"/>
      <c r="HM98" s="565"/>
      <c r="HN98" s="565"/>
      <c r="HO98" s="565"/>
      <c r="HP98" s="565"/>
      <c r="HQ98" s="565"/>
      <c r="HR98" s="565"/>
      <c r="HS98" s="565"/>
      <c r="HT98" s="565"/>
      <c r="HU98" s="565"/>
      <c r="HV98" s="565"/>
      <c r="HW98" s="565"/>
      <c r="HX98" s="565"/>
      <c r="HY98" s="565"/>
      <c r="HZ98" s="565"/>
      <c r="IA98" s="565"/>
      <c r="IB98" s="565"/>
      <c r="IC98" s="565"/>
      <c r="ID98" s="565"/>
      <c r="IE98" s="565"/>
      <c r="IF98" s="503">
        <f t="shared" si="60"/>
        <v>2</v>
      </c>
      <c r="IG98" s="555"/>
      <c r="IH98" s="555"/>
      <c r="II98" s="555"/>
      <c r="IJ98" s="555"/>
      <c r="IK98" s="555"/>
      <c r="IL98" s="555"/>
      <c r="IM98" s="555"/>
    </row>
    <row r="99" spans="1:247" ht="14.45" customHeight="1">
      <c r="A99" s="503">
        <v>44</v>
      </c>
      <c r="B99" s="503">
        <f>COUNTIFS($D$4:D99,D99,$F$4:F99,F99)</f>
        <v>1</v>
      </c>
      <c r="C99" s="805">
        <v>10232</v>
      </c>
      <c r="D99" s="824" t="s">
        <v>894</v>
      </c>
      <c r="E99" s="153" t="s">
        <v>895</v>
      </c>
      <c r="F99" s="91">
        <v>6601090188</v>
      </c>
      <c r="G99" s="88">
        <f>LEFT(H99,4)-CONCATENATE(19,LEFT(F99,2))</f>
        <v>53</v>
      </c>
      <c r="H99" s="161" t="s">
        <v>896</v>
      </c>
      <c r="I99" s="128" t="s">
        <v>399</v>
      </c>
      <c r="J99" s="129" t="s">
        <v>427</v>
      </c>
      <c r="K99" s="91" t="s">
        <v>385</v>
      </c>
      <c r="L99" s="88">
        <v>16</v>
      </c>
      <c r="M99" s="91" t="s">
        <v>553</v>
      </c>
      <c r="N99" s="507" t="s">
        <v>386</v>
      </c>
      <c r="O99" s="127"/>
      <c r="P99" s="153" t="s">
        <v>867</v>
      </c>
      <c r="Q99" s="127"/>
      <c r="R99" s="130"/>
      <c r="S99" s="512" t="s">
        <v>682</v>
      </c>
      <c r="T99" s="316" t="s">
        <v>656</v>
      </c>
      <c r="U99" s="311" t="s">
        <v>548</v>
      </c>
      <c r="V99" s="385" t="s">
        <v>673</v>
      </c>
      <c r="W99" s="519" t="s">
        <v>620</v>
      </c>
      <c r="X99" s="398" t="s">
        <v>548</v>
      </c>
      <c r="Y99" s="398" t="s">
        <v>548</v>
      </c>
      <c r="Z99" s="136"/>
      <c r="AA99" s="127"/>
      <c r="AB99" s="122"/>
      <c r="AC99" s="546">
        <v>134062</v>
      </c>
      <c r="AD99" s="546">
        <v>33516</v>
      </c>
      <c r="AE99" s="265"/>
      <c r="AF99" s="265"/>
      <c r="AG99" s="146" t="s">
        <v>433</v>
      </c>
      <c r="AH99" s="546">
        <v>10000</v>
      </c>
      <c r="AI99" s="565"/>
      <c r="AJ99" s="555"/>
      <c r="AK99" s="503"/>
      <c r="AL99" s="503"/>
      <c r="AM99" s="570"/>
      <c r="AN99" s="571"/>
      <c r="AO99" s="572">
        <v>7.56</v>
      </c>
      <c r="AP99" s="575">
        <v>5.4</v>
      </c>
      <c r="AQ99" s="577">
        <v>86.7</v>
      </c>
      <c r="AR99" s="1100">
        <f t="shared" si="49"/>
        <v>99.66</v>
      </c>
      <c r="AS99" s="1101">
        <f t="shared" si="50"/>
        <v>1.4</v>
      </c>
      <c r="AT99" s="750">
        <f t="shared" si="51"/>
        <v>121.38</v>
      </c>
      <c r="AU99" s="1102">
        <f t="shared" si="52"/>
        <v>8.2084690553745912E-2</v>
      </c>
      <c r="AV99" s="578">
        <v>7.0005599999999992</v>
      </c>
      <c r="AW99" s="579">
        <f t="shared" si="59"/>
        <v>92.6</v>
      </c>
      <c r="AX99" s="580">
        <v>0.18143999999999999</v>
      </c>
      <c r="AY99" s="581">
        <v>2.4</v>
      </c>
      <c r="AZ99" s="605" t="s">
        <v>387</v>
      </c>
      <c r="BA99" s="584">
        <v>5.8</v>
      </c>
      <c r="BB99" s="586">
        <v>0</v>
      </c>
      <c r="BC99" s="593"/>
      <c r="BD99" s="593"/>
      <c r="BE99" s="593"/>
      <c r="BF99" s="593"/>
      <c r="BG99" s="593"/>
      <c r="BH99" s="503"/>
      <c r="BI99" s="458">
        <v>0.32</v>
      </c>
      <c r="BJ99" s="503">
        <v>59.5</v>
      </c>
      <c r="BK99" s="566">
        <v>40.4</v>
      </c>
      <c r="BL99" s="599">
        <f>BJ99/BK99</f>
        <v>1.4727722772277227</v>
      </c>
      <c r="BM99" s="600">
        <v>0.2</v>
      </c>
      <c r="BN99" s="614">
        <f>BM99*100/AO99</f>
        <v>2.6455026455026456</v>
      </c>
      <c r="BO99" s="605" t="s">
        <v>387</v>
      </c>
      <c r="BP99" s="503">
        <v>6.5</v>
      </c>
      <c r="BQ99" s="602">
        <v>9.6999999999999993</v>
      </c>
      <c r="BR99" s="549"/>
      <c r="BS99" s="614">
        <f t="shared" si="62"/>
        <v>69.7</v>
      </c>
      <c r="BT99" s="505">
        <v>95.5</v>
      </c>
      <c r="BU99" s="610">
        <v>64538</v>
      </c>
      <c r="BV99" s="614">
        <f>100-BT99</f>
        <v>4.5</v>
      </c>
      <c r="BW99" s="614">
        <f>BY99+CA99+CC99</f>
        <v>4.9882485683987277</v>
      </c>
      <c r="BX99" s="566">
        <v>42.6</v>
      </c>
      <c r="BY99" s="566">
        <f>BX99*AP99/(CB99+BZ99+BX99+BV99)</f>
        <v>2.4394485683987273</v>
      </c>
      <c r="BZ99" s="566">
        <v>27.1</v>
      </c>
      <c r="CA99" s="566">
        <f>BZ99*AP99/100</f>
        <v>1.4634</v>
      </c>
      <c r="CB99" s="566">
        <v>20.100000000000001</v>
      </c>
      <c r="CC99" s="566">
        <f>CB99*AP99/100</f>
        <v>1.0854000000000001</v>
      </c>
      <c r="CD99" s="590">
        <v>6.2E-2</v>
      </c>
      <c r="CE99" s="503"/>
      <c r="CF99" s="503"/>
      <c r="CG99" s="503"/>
      <c r="CH99" s="503"/>
      <c r="CI99" s="503"/>
      <c r="CJ99" s="610">
        <v>74.7</v>
      </c>
      <c r="CK99" s="610">
        <v>62908</v>
      </c>
      <c r="CL99" s="579">
        <f t="shared" si="63"/>
        <v>1.5719557195571956</v>
      </c>
      <c r="CM99" s="510"/>
      <c r="CN99" s="510"/>
      <c r="CP99" s="510"/>
      <c r="CQ99" s="510"/>
      <c r="CR99" s="510"/>
      <c r="CS99" s="510"/>
      <c r="CT99" s="510"/>
      <c r="CU99" s="503"/>
      <c r="CV99" s="503"/>
      <c r="CW99" s="621"/>
      <c r="CX99" s="623"/>
      <c r="CY99" s="579"/>
      <c r="CZ99" s="623">
        <v>5</v>
      </c>
      <c r="DA99" s="625" t="s">
        <v>388</v>
      </c>
      <c r="DB99" s="505" t="s">
        <v>388</v>
      </c>
      <c r="DC99" s="503"/>
      <c r="DD99" s="794" t="s">
        <v>838</v>
      </c>
      <c r="DE99" s="503"/>
      <c r="DF99" s="503"/>
      <c r="DG99" s="651"/>
      <c r="DH99" s="503"/>
      <c r="DI99" s="88" t="s">
        <v>390</v>
      </c>
      <c r="DJ99" s="848" t="s">
        <v>433</v>
      </c>
      <c r="DK99" s="117">
        <v>2</v>
      </c>
      <c r="DL99" s="325" t="s">
        <v>1248</v>
      </c>
      <c r="DM99" s="117" t="s">
        <v>399</v>
      </c>
      <c r="DN99" s="117"/>
      <c r="DO99" s="117"/>
      <c r="DP99" s="117"/>
      <c r="DQ99" s="117"/>
      <c r="DR99" s="149" t="s">
        <v>386</v>
      </c>
      <c r="DS99" s="88" t="s">
        <v>386</v>
      </c>
      <c r="DT99" s="88">
        <v>22125</v>
      </c>
      <c r="DU99" s="88">
        <v>86.8</v>
      </c>
      <c r="DV99" s="88">
        <v>13.2</v>
      </c>
      <c r="DW99" s="88" t="s">
        <v>386</v>
      </c>
      <c r="DX99" s="88" t="s">
        <v>386</v>
      </c>
      <c r="DY99" s="88" t="s">
        <v>386</v>
      </c>
      <c r="DZ99" s="88" t="s">
        <v>386</v>
      </c>
      <c r="EA99" s="88">
        <v>0</v>
      </c>
      <c r="EB99" s="503"/>
      <c r="EC99" s="117">
        <v>1</v>
      </c>
      <c r="ED99" s="117"/>
      <c r="EE99" s="117"/>
      <c r="EF99" s="117">
        <v>60</v>
      </c>
      <c r="EG99" s="117">
        <v>3</v>
      </c>
      <c r="EH99" s="117">
        <v>180</v>
      </c>
      <c r="EI99" s="117">
        <v>96</v>
      </c>
      <c r="EJ99" s="144">
        <f t="shared" si="70"/>
        <v>29.629629629629626</v>
      </c>
      <c r="EK99" s="117">
        <v>1</v>
      </c>
      <c r="EL99" s="117"/>
      <c r="EM99" s="117">
        <v>2</v>
      </c>
      <c r="EN99" s="117">
        <v>2</v>
      </c>
      <c r="EO99" s="324">
        <v>0</v>
      </c>
      <c r="EP99" s="143"/>
      <c r="EQ99" s="624">
        <v>10232</v>
      </c>
      <c r="ER99" s="638">
        <v>75</v>
      </c>
      <c r="ES99" s="538">
        <v>550425</v>
      </c>
      <c r="ET99" s="538">
        <v>2</v>
      </c>
      <c r="EU99" s="641">
        <f>ES99/ER99*ET99</f>
        <v>14678</v>
      </c>
      <c r="EV99" s="538">
        <v>505327</v>
      </c>
      <c r="EW99" s="646">
        <f>EV99/ER99*ET99</f>
        <v>13475.386666666667</v>
      </c>
      <c r="EX99" s="646">
        <f>L100*EW99</f>
        <v>40426.160000000003</v>
      </c>
      <c r="EY99" s="744"/>
      <c r="EZ99" s="746"/>
      <c r="FA99" s="746"/>
      <c r="FB99" s="655"/>
      <c r="FC99" s="748"/>
      <c r="FD99" s="748"/>
      <c r="FE99" s="750"/>
      <c r="FF99" s="672"/>
      <c r="FG99" s="688"/>
      <c r="FH99" s="554"/>
      <c r="FI99" s="555"/>
      <c r="FJ99" s="503"/>
      <c r="FK99" s="555"/>
      <c r="FL99" s="692">
        <f>EV99*100/ES99</f>
        <v>91.806694826724808</v>
      </c>
      <c r="FM99" s="693">
        <f>EW99/1000</f>
        <v>13.475386666666667</v>
      </c>
      <c r="FN99" s="555"/>
      <c r="FO99" s="692">
        <v>91.806694826724808</v>
      </c>
      <c r="FP99" s="693">
        <v>13.475386666666667</v>
      </c>
      <c r="FQ99" s="696">
        <f>DT99/EW99</f>
        <v>1.6418823850694697</v>
      </c>
      <c r="FR99" s="1132"/>
      <c r="FS99" s="1680" t="s">
        <v>1215</v>
      </c>
      <c r="FT99" s="1680" t="s">
        <v>1230</v>
      </c>
      <c r="FU99" s="1119">
        <v>0</v>
      </c>
      <c r="FV99" s="325">
        <v>5</v>
      </c>
      <c r="FW99" s="1119">
        <v>0</v>
      </c>
      <c r="FX99" s="1127" t="s">
        <v>1237</v>
      </c>
      <c r="FY99" s="1120">
        <v>0</v>
      </c>
      <c r="FZ99" s="1120">
        <v>0</v>
      </c>
      <c r="GA99" s="1120">
        <v>0</v>
      </c>
      <c r="GB99" s="1120">
        <v>1</v>
      </c>
      <c r="GC99" s="1127" t="s">
        <v>1238</v>
      </c>
      <c r="GD99" s="1120" t="s">
        <v>897</v>
      </c>
      <c r="GE99" s="1120" t="s">
        <v>898</v>
      </c>
      <c r="GF99" s="697">
        <v>10232</v>
      </c>
      <c r="GG99" s="700" t="s">
        <v>850</v>
      </c>
      <c r="GH99" s="119">
        <v>45.406940929199997</v>
      </c>
      <c r="GI99" s="379">
        <v>2.7106564799206359</v>
      </c>
      <c r="GJ99" s="119">
        <v>2.0693441279999982</v>
      </c>
      <c r="GK99" s="701">
        <v>3.68</v>
      </c>
      <c r="GL99" s="117">
        <v>0.46</v>
      </c>
      <c r="GM99" s="117">
        <v>1860000</v>
      </c>
      <c r="GN99" s="144">
        <v>87.2</v>
      </c>
      <c r="GO99" s="144">
        <v>9.7100000000000009</v>
      </c>
      <c r="GP99" s="117">
        <v>1140000</v>
      </c>
      <c r="GQ99" s="702">
        <v>13475.386666666667</v>
      </c>
      <c r="GR99" s="413">
        <f>GO99*GQ99/100</f>
        <v>1308.4600453333335</v>
      </c>
      <c r="GS99" s="117">
        <v>0.43</v>
      </c>
      <c r="GT99" s="117">
        <v>785000</v>
      </c>
      <c r="GU99" s="703">
        <f>GO99-GS99</f>
        <v>9.2800000000000011</v>
      </c>
      <c r="GV99" s="117">
        <f>GP99-GT99</f>
        <v>355000</v>
      </c>
      <c r="GW99" s="413">
        <f>GR99*GO99/100</f>
        <v>127.05147040186669</v>
      </c>
      <c r="GX99" s="413">
        <f>GS99*GR99/100</f>
        <v>5.6263781949333342</v>
      </c>
      <c r="GY99" s="413">
        <f>GW99-GX99</f>
        <v>121.42509220693336</v>
      </c>
      <c r="GZ99" s="116">
        <v>16</v>
      </c>
      <c r="HA99" s="413">
        <f>GW99/GZ99</f>
        <v>7.9407169001166684</v>
      </c>
      <c r="HB99" s="413">
        <f>GX99/GZ99</f>
        <v>0.35164863718333339</v>
      </c>
      <c r="HC99" s="413">
        <f>GR99/GZ99</f>
        <v>81.778752833333343</v>
      </c>
      <c r="HD99" s="144">
        <v>86.6</v>
      </c>
      <c r="HE99" s="144">
        <v>99.1</v>
      </c>
      <c r="HF99" s="117">
        <v>4063</v>
      </c>
      <c r="HG99" s="117">
        <v>0.68</v>
      </c>
      <c r="HH99" s="117">
        <v>2819</v>
      </c>
      <c r="HI99" s="117">
        <v>79.2</v>
      </c>
      <c r="HJ99" s="117">
        <v>4703</v>
      </c>
      <c r="HK99" s="117">
        <v>0.78</v>
      </c>
      <c r="HL99" s="117">
        <v>8943</v>
      </c>
      <c r="HM99" s="117">
        <v>97.2</v>
      </c>
      <c r="HN99" s="117">
        <v>4279</v>
      </c>
      <c r="HO99" s="117">
        <v>97.3</v>
      </c>
      <c r="HP99" s="117">
        <v>12578</v>
      </c>
      <c r="HQ99" s="144">
        <v>6.88</v>
      </c>
      <c r="HR99" s="117">
        <v>4.5199999999999996</v>
      </c>
      <c r="HS99" s="117">
        <v>82</v>
      </c>
      <c r="HT99" s="117">
        <v>11980</v>
      </c>
      <c r="HU99" s="117">
        <v>98.2</v>
      </c>
      <c r="HV99" s="117">
        <v>1886</v>
      </c>
      <c r="HW99" s="117">
        <v>31.3</v>
      </c>
      <c r="HX99" s="117">
        <v>3070</v>
      </c>
      <c r="HY99" s="117">
        <v>88.5</v>
      </c>
      <c r="HZ99" s="117">
        <v>8997</v>
      </c>
      <c r="IA99" s="117">
        <v>3.88</v>
      </c>
      <c r="IB99" s="117">
        <v>2734</v>
      </c>
      <c r="IC99" s="117">
        <v>4.49</v>
      </c>
      <c r="ID99" s="117">
        <v>5312</v>
      </c>
      <c r="IE99" s="117">
        <v>6.14</v>
      </c>
      <c r="IF99" s="503">
        <f t="shared" si="60"/>
        <v>5</v>
      </c>
      <c r="IG99" s="555"/>
      <c r="IH99" s="555"/>
      <c r="II99" s="555"/>
      <c r="IJ99" s="555"/>
      <c r="IK99" s="555"/>
      <c r="IL99" s="555"/>
      <c r="IM99" s="555"/>
    </row>
    <row r="100" spans="1:247" ht="14.45" customHeight="1">
      <c r="A100" s="503">
        <v>273</v>
      </c>
      <c r="B100" s="503">
        <f>COUNTIFS($D$4:D100,D100,$F$4:F100,F100)</f>
        <v>1</v>
      </c>
      <c r="C100" s="805">
        <v>11660</v>
      </c>
      <c r="D100" s="824" t="s">
        <v>1046</v>
      </c>
      <c r="E100" s="153" t="s">
        <v>417</v>
      </c>
      <c r="F100" s="91">
        <v>430602470</v>
      </c>
      <c r="G100" s="88">
        <f>LEFT(H100,4)-CONCATENATE(IF(LEFT(F100, 2)&lt;MID(H100, 3, 4), 20, 19),LEFT(F100,2))</f>
        <v>76</v>
      </c>
      <c r="H100" s="161" t="s">
        <v>1047</v>
      </c>
      <c r="I100" s="461" t="s">
        <v>1048</v>
      </c>
      <c r="J100" s="258" t="s">
        <v>463</v>
      </c>
      <c r="K100" s="91" t="s">
        <v>385</v>
      </c>
      <c r="L100" s="88">
        <v>3</v>
      </c>
      <c r="M100" s="91">
        <v>1</v>
      </c>
      <c r="N100" s="507" t="s">
        <v>645</v>
      </c>
      <c r="O100" s="127"/>
      <c r="P100" s="127" t="s">
        <v>1036</v>
      </c>
      <c r="Q100" s="131"/>
      <c r="R100" s="132"/>
      <c r="S100" s="507"/>
      <c r="T100" s="518" t="s">
        <v>1039</v>
      </c>
      <c r="U100" s="518"/>
      <c r="V100" s="520" t="s">
        <v>1049</v>
      </c>
      <c r="W100" s="712"/>
      <c r="X100" s="520"/>
      <c r="Y100" s="520"/>
      <c r="Z100" s="461"/>
      <c r="AA100" s="127" t="s">
        <v>1045</v>
      </c>
      <c r="AB100" s="88"/>
      <c r="AC100" s="564">
        <v>255</v>
      </c>
      <c r="AD100" s="564">
        <v>765</v>
      </c>
      <c r="AE100" s="265"/>
      <c r="AF100" s="265"/>
      <c r="AG100" s="265" t="s">
        <v>433</v>
      </c>
      <c r="AH100" s="568">
        <v>50</v>
      </c>
      <c r="AI100" s="565"/>
      <c r="AJ100" s="503"/>
      <c r="AK100" s="568"/>
      <c r="AL100" s="503"/>
      <c r="AM100" s="503"/>
      <c r="AN100" s="503"/>
      <c r="AO100" s="572">
        <v>61.7</v>
      </c>
      <c r="AP100" s="575">
        <v>33.9</v>
      </c>
      <c r="AQ100" s="577">
        <v>4.4000000000000004</v>
      </c>
      <c r="AR100" s="1100">
        <f t="shared" ref="AR100:AR119" si="71">AO100+AP100+AQ100</f>
        <v>100</v>
      </c>
      <c r="AS100" s="1101">
        <f t="shared" ref="AS100:AS119" si="72">AO100/AP100</f>
        <v>1.8200589970501477</v>
      </c>
      <c r="AT100" s="750">
        <f t="shared" ref="AT100:AT119" si="73">AO100/AP100*AQ100</f>
        <v>8.0082595870206514</v>
      </c>
      <c r="AU100" s="1102">
        <f t="shared" ref="AU100:AU119" si="74">AO100/(AP100+AQ100)</f>
        <v>1.6109660574412534</v>
      </c>
      <c r="AV100" s="579">
        <v>53.185400000000008</v>
      </c>
      <c r="AW100" s="579">
        <f t="shared" si="59"/>
        <v>86.2</v>
      </c>
      <c r="AX100" s="580">
        <v>5.4296000000000006</v>
      </c>
      <c r="AY100" s="579">
        <v>8.8000000000000007</v>
      </c>
      <c r="AZ100" s="503" t="s">
        <v>387</v>
      </c>
      <c r="BA100" s="585">
        <v>25.9</v>
      </c>
      <c r="BB100" s="112" t="s">
        <v>387</v>
      </c>
      <c r="BC100" s="614">
        <v>0.15</v>
      </c>
      <c r="BD100" s="614"/>
      <c r="BE100" s="579"/>
      <c r="BF100" s="579"/>
      <c r="BG100" s="579"/>
      <c r="BH100" s="579"/>
      <c r="BI100" s="109">
        <v>0.83</v>
      </c>
      <c r="BJ100" s="579">
        <v>61.7</v>
      </c>
      <c r="BK100" s="503">
        <v>38.4</v>
      </c>
      <c r="BL100" s="599">
        <f>BJ100/BK100</f>
        <v>1.6067708333333335</v>
      </c>
      <c r="BM100" s="600">
        <v>1.3</v>
      </c>
      <c r="BN100" s="614">
        <f>BM100*100/AO100</f>
        <v>2.1069692058346838</v>
      </c>
      <c r="BO100" s="503" t="s">
        <v>387</v>
      </c>
      <c r="BP100" s="503">
        <v>33</v>
      </c>
      <c r="BQ100" s="112">
        <v>56.1</v>
      </c>
      <c r="BR100" s="607"/>
      <c r="BS100" s="614">
        <f t="shared" si="62"/>
        <v>69.199999999999989</v>
      </c>
      <c r="BT100" s="549">
        <v>75.099999999999994</v>
      </c>
      <c r="BU100" s="549">
        <v>5891</v>
      </c>
      <c r="BV100" s="614">
        <f>100-BT100</f>
        <v>24.900000000000006</v>
      </c>
      <c r="BW100" s="614">
        <f>BY100+CA100+CC100</f>
        <v>33.832199999999993</v>
      </c>
      <c r="BX100" s="549">
        <v>20.9</v>
      </c>
      <c r="BY100" s="566">
        <f>BX100*AP100/100</f>
        <v>7.0850999999999988</v>
      </c>
      <c r="BZ100" s="549">
        <v>48.3</v>
      </c>
      <c r="CA100" s="566">
        <f>BZ100*AP100/100</f>
        <v>16.373699999999999</v>
      </c>
      <c r="CB100" s="549">
        <v>30.6</v>
      </c>
      <c r="CC100" s="566">
        <f>CB100*AP100/100</f>
        <v>10.373399999999998</v>
      </c>
      <c r="CD100" s="614">
        <v>1.6</v>
      </c>
      <c r="CE100" s="601">
        <v>99.1</v>
      </c>
      <c r="CF100" s="601">
        <v>7138</v>
      </c>
      <c r="CG100" s="601">
        <v>94.2</v>
      </c>
      <c r="CH100" s="601">
        <v>4760</v>
      </c>
      <c r="CI100" s="601">
        <v>66</v>
      </c>
      <c r="CJ100" s="601">
        <v>86.6</v>
      </c>
      <c r="CK100" s="601">
        <v>4674</v>
      </c>
      <c r="CL100" s="579">
        <f t="shared" si="63"/>
        <v>0.43271221532091098</v>
      </c>
      <c r="CM100" s="503"/>
      <c r="CN100" s="503"/>
      <c r="CP100" s="510"/>
      <c r="CQ100" s="510"/>
      <c r="CR100" s="510"/>
      <c r="CS100" s="510"/>
      <c r="CT100" s="510"/>
      <c r="CU100" s="510"/>
      <c r="CV100" s="620"/>
      <c r="CX100" s="503"/>
      <c r="CY100" s="503"/>
      <c r="CZ100" s="623">
        <v>3</v>
      </c>
      <c r="DA100" s="625" t="s">
        <v>401</v>
      </c>
      <c r="DB100" s="783" t="s">
        <v>401</v>
      </c>
      <c r="DC100" s="1110"/>
      <c r="DD100" s="794"/>
      <c r="DE100" s="503"/>
      <c r="DF100" s="503"/>
      <c r="DG100" s="503"/>
      <c r="DH100" s="503"/>
      <c r="DI100" s="88" t="s">
        <v>390</v>
      </c>
      <c r="DJ100" s="851" t="s">
        <v>433</v>
      </c>
      <c r="DK100" s="117">
        <v>2</v>
      </c>
      <c r="DL100" s="325" t="s">
        <v>1251</v>
      </c>
      <c r="DM100" s="325"/>
      <c r="DN100" s="117"/>
      <c r="DO100" s="117"/>
      <c r="DP100" s="117"/>
      <c r="DQ100" s="117"/>
      <c r="DR100" s="149">
        <v>52</v>
      </c>
      <c r="DS100" s="88" t="s">
        <v>386</v>
      </c>
      <c r="DT100" s="88" t="s">
        <v>386</v>
      </c>
      <c r="DU100" s="88" t="s">
        <v>386</v>
      </c>
      <c r="DV100" s="88" t="s">
        <v>386</v>
      </c>
      <c r="DW100" s="88" t="s">
        <v>386</v>
      </c>
      <c r="DX100" s="88" t="s">
        <v>386</v>
      </c>
      <c r="DY100" s="88" t="s">
        <v>386</v>
      </c>
      <c r="DZ100" s="88" t="s">
        <v>386</v>
      </c>
      <c r="EA100" s="88" t="s">
        <v>386</v>
      </c>
      <c r="EB100" s="503" t="s">
        <v>386</v>
      </c>
      <c r="EC100" s="117">
        <v>0</v>
      </c>
      <c r="ED100" s="117"/>
      <c r="EE100" s="117"/>
      <c r="EF100" s="325">
        <v>10</v>
      </c>
      <c r="EG100" s="117"/>
      <c r="EH100" s="325"/>
      <c r="EI100" s="325"/>
      <c r="EJ100" s="117">
        <v>27.5</v>
      </c>
      <c r="EK100" s="117">
        <v>2</v>
      </c>
      <c r="EL100" s="117"/>
      <c r="EM100" s="117">
        <v>3</v>
      </c>
      <c r="EN100" s="117">
        <v>2</v>
      </c>
      <c r="EO100" s="325">
        <v>0</v>
      </c>
      <c r="EP100" s="143"/>
      <c r="EQ100" s="632">
        <v>11660</v>
      </c>
      <c r="ER100" s="735">
        <v>75</v>
      </c>
      <c r="ES100" s="735">
        <v>11686</v>
      </c>
      <c r="ET100" s="735">
        <v>4000</v>
      </c>
      <c r="EU100" s="735">
        <v>42120</v>
      </c>
      <c r="EV100" s="735">
        <v>2004</v>
      </c>
      <c r="EW100" s="832">
        <f>EV100/ET100*EU100/ER100</f>
        <v>281.36160000000001</v>
      </c>
      <c r="EX100" s="646">
        <f>L100*EW100</f>
        <v>844.08480000000009</v>
      </c>
      <c r="EY100" s="555"/>
      <c r="EZ100" s="555"/>
      <c r="FA100" s="555"/>
      <c r="FB100" s="555"/>
      <c r="FC100" s="655"/>
      <c r="FD100" s="655"/>
      <c r="FE100" s="655"/>
      <c r="FF100" s="672"/>
      <c r="FG100" s="672"/>
      <c r="FH100" s="672"/>
      <c r="FI100" s="688"/>
      <c r="FJ100" s="554"/>
      <c r="FK100" s="555"/>
      <c r="FL100" s="503"/>
      <c r="FM100" s="693">
        <f>AC100/1000</f>
        <v>0.255</v>
      </c>
      <c r="FN100" s="555"/>
      <c r="FO100" s="750">
        <f>EV100*100/ES100</f>
        <v>17.148724970049631</v>
      </c>
      <c r="FP100" s="803">
        <f>EW100/1000</f>
        <v>0.28136159999999999</v>
      </c>
      <c r="FQ100" s="555"/>
      <c r="FR100" s="1125"/>
      <c r="FS100" s="1316" t="s">
        <v>1159</v>
      </c>
      <c r="FT100" s="1125"/>
      <c r="FU100" s="1312">
        <v>0</v>
      </c>
      <c r="FV100" s="1312"/>
      <c r="FW100" s="1125"/>
      <c r="FX100" s="1127" t="s">
        <v>1239</v>
      </c>
      <c r="FY100" s="1130"/>
      <c r="FZ100" s="1130"/>
      <c r="GA100" s="1130"/>
      <c r="GB100" s="1130"/>
      <c r="GC100" s="1127" t="s">
        <v>1240</v>
      </c>
      <c r="GD100" s="1687" t="s">
        <v>1259</v>
      </c>
      <c r="GE100" s="1316" t="s">
        <v>1260</v>
      </c>
      <c r="GF100" s="123"/>
      <c r="GG100" s="124"/>
      <c r="GI100" s="216">
        <v>0.37570996905000004</v>
      </c>
      <c r="GK100" s="125"/>
      <c r="GL100" s="126"/>
      <c r="GM100" s="126"/>
      <c r="GN100" s="126"/>
      <c r="GO100" s="126"/>
      <c r="GP100" s="126"/>
      <c r="GQ100" s="126"/>
      <c r="GR100" s="126"/>
      <c r="GS100" s="126"/>
      <c r="GT100" s="126"/>
      <c r="GU100" s="126"/>
      <c r="GV100" s="126"/>
      <c r="GW100" s="126"/>
      <c r="GX100" s="126"/>
      <c r="GY100" s="126"/>
      <c r="GZ100" s="126"/>
      <c r="HA100" s="126"/>
      <c r="HB100" s="126"/>
      <c r="HC100" s="126"/>
      <c r="HD100" s="126"/>
      <c r="HE100" s="126"/>
      <c r="HF100" s="126"/>
      <c r="HG100" s="126"/>
      <c r="HH100" s="126"/>
      <c r="HI100" s="126"/>
      <c r="HJ100" s="126"/>
      <c r="HK100" s="126"/>
      <c r="HL100" s="126"/>
      <c r="HM100" s="126"/>
      <c r="HN100" s="126"/>
      <c r="HO100" s="126"/>
      <c r="HP100" s="126"/>
      <c r="HQ100" s="126"/>
      <c r="HR100" s="126"/>
      <c r="HS100" s="126"/>
      <c r="HT100" s="126"/>
      <c r="HU100" s="126"/>
      <c r="HV100" s="126"/>
      <c r="HW100" s="126"/>
      <c r="HX100" s="126"/>
      <c r="HY100" s="126"/>
      <c r="HZ100" s="126"/>
      <c r="IA100" s="126"/>
      <c r="IB100" s="126"/>
      <c r="IC100" s="126"/>
      <c r="ID100" s="126"/>
      <c r="IE100" s="126"/>
      <c r="IF100" s="503">
        <f t="shared" si="60"/>
        <v>7</v>
      </c>
      <c r="IG100" s="555"/>
      <c r="IH100" s="555"/>
      <c r="II100" s="555"/>
      <c r="IJ100" s="555"/>
      <c r="IK100" s="555"/>
      <c r="IL100" s="555"/>
      <c r="IM100" s="555"/>
    </row>
    <row r="101" spans="1:247" ht="14.45" customHeight="1">
      <c r="A101" s="503">
        <v>180</v>
      </c>
      <c r="B101" s="503">
        <f>COUNTIFS($D$4:D101,D101,$F$4:F101,F101)</f>
        <v>1</v>
      </c>
      <c r="C101" s="805">
        <v>9104</v>
      </c>
      <c r="D101" s="824" t="s">
        <v>764</v>
      </c>
      <c r="E101" s="153" t="s">
        <v>461</v>
      </c>
      <c r="F101" s="91">
        <v>515302283</v>
      </c>
      <c r="G101" s="88">
        <v>67</v>
      </c>
      <c r="H101" s="161" t="s">
        <v>765</v>
      </c>
      <c r="I101" s="319" t="s">
        <v>399</v>
      </c>
      <c r="J101" s="129" t="s">
        <v>427</v>
      </c>
      <c r="K101" s="122" t="s">
        <v>385</v>
      </c>
      <c r="L101" s="88">
        <v>12</v>
      </c>
      <c r="M101" s="91" t="s">
        <v>565</v>
      </c>
      <c r="N101" s="507" t="s">
        <v>386</v>
      </c>
      <c r="O101" s="127"/>
      <c r="P101" s="153" t="s">
        <v>761</v>
      </c>
      <c r="Q101" s="127"/>
      <c r="R101" s="130"/>
      <c r="S101" s="515" t="s">
        <v>548</v>
      </c>
      <c r="T101" s="316" t="s">
        <v>656</v>
      </c>
      <c r="U101" s="317" t="s">
        <v>548</v>
      </c>
      <c r="V101" s="385" t="s">
        <v>673</v>
      </c>
      <c r="W101" s="519" t="s">
        <v>548</v>
      </c>
      <c r="X101" s="311" t="s">
        <v>548</v>
      </c>
      <c r="Y101" s="311" t="s">
        <v>548</v>
      </c>
      <c r="Z101" s="397" t="s">
        <v>548</v>
      </c>
      <c r="AA101" s="398" t="s">
        <v>548</v>
      </c>
      <c r="AB101" s="122"/>
      <c r="AC101" s="509"/>
      <c r="AD101" s="127">
        <v>384380</v>
      </c>
      <c r="AE101" s="546" t="s">
        <v>548</v>
      </c>
      <c r="AF101" s="546" t="s">
        <v>548</v>
      </c>
      <c r="AG101" s="146" t="s">
        <v>433</v>
      </c>
      <c r="AH101" s="503" t="s">
        <v>754</v>
      </c>
      <c r="AI101" s="555"/>
      <c r="AJ101" s="503"/>
      <c r="AK101" s="567">
        <v>53</v>
      </c>
      <c r="AL101" s="503"/>
      <c r="AM101" s="503"/>
      <c r="AN101" s="503"/>
      <c r="AO101" s="572">
        <v>73.5</v>
      </c>
      <c r="AP101" s="575">
        <v>25.1</v>
      </c>
      <c r="AQ101" s="577">
        <v>0.97</v>
      </c>
      <c r="AR101" s="1100">
        <f t="shared" si="71"/>
        <v>99.57</v>
      </c>
      <c r="AS101" s="1101">
        <f t="shared" si="72"/>
        <v>2.9282868525896411</v>
      </c>
      <c r="AT101" s="750">
        <f t="shared" si="73"/>
        <v>2.8404382470119516</v>
      </c>
      <c r="AU101" s="1102">
        <f t="shared" si="74"/>
        <v>2.8193325661680091</v>
      </c>
      <c r="AV101" s="579">
        <v>67.546500000000009</v>
      </c>
      <c r="AW101" s="579">
        <f t="shared" si="59"/>
        <v>91.9</v>
      </c>
      <c r="AX101" s="580">
        <v>2.2784999999999997</v>
      </c>
      <c r="AY101" s="579">
        <v>3.1</v>
      </c>
      <c r="AZ101" s="505" t="s">
        <v>387</v>
      </c>
      <c r="BA101" s="585">
        <v>16.8</v>
      </c>
      <c r="BB101" s="204">
        <v>0.03</v>
      </c>
      <c r="BC101" s="595"/>
      <c r="BD101" s="595"/>
      <c r="BE101" s="503"/>
      <c r="BF101" s="503"/>
      <c r="BG101" s="503"/>
      <c r="BH101" s="503"/>
      <c r="BJ101" s="503">
        <v>22.8</v>
      </c>
      <c r="BK101" s="503">
        <v>76.400000000000006</v>
      </c>
      <c r="BL101" s="598">
        <v>0.29842931937172773</v>
      </c>
      <c r="BM101" s="600" t="s">
        <v>387</v>
      </c>
      <c r="BN101" s="503" t="s">
        <v>387</v>
      </c>
      <c r="BO101" s="505" t="s">
        <v>387</v>
      </c>
      <c r="BP101" s="503">
        <v>15.7</v>
      </c>
      <c r="BQ101" s="112">
        <v>24</v>
      </c>
      <c r="BR101" s="607"/>
      <c r="BS101" s="614">
        <f t="shared" si="62"/>
        <v>61.900000000000006</v>
      </c>
      <c r="BT101" s="566">
        <v>92.2</v>
      </c>
      <c r="BU101" s="772">
        <v>65691</v>
      </c>
      <c r="BV101" s="566">
        <v>7.7999999999999972</v>
      </c>
      <c r="BW101" s="614">
        <v>22.759999999999998</v>
      </c>
      <c r="BX101" s="566">
        <v>43.6</v>
      </c>
      <c r="BY101" s="566">
        <v>10.9</v>
      </c>
      <c r="BZ101" s="566">
        <v>18.3</v>
      </c>
      <c r="CA101" s="566">
        <v>4.5999999999999996</v>
      </c>
      <c r="CB101" s="566">
        <v>28.9</v>
      </c>
      <c r="CC101" s="566">
        <v>7.26</v>
      </c>
      <c r="CD101" s="566">
        <v>0.54</v>
      </c>
      <c r="CE101" s="503"/>
      <c r="CF101" s="503"/>
      <c r="CG101" s="503"/>
      <c r="CH101" s="503"/>
      <c r="CI101" s="503"/>
      <c r="CJ101" s="503"/>
      <c r="CK101" s="503"/>
      <c r="CL101" s="579">
        <f t="shared" si="63"/>
        <v>2.3825136612021858</v>
      </c>
      <c r="CM101" s="503"/>
      <c r="CN101" s="503"/>
      <c r="CO101" s="328"/>
      <c r="CP101" s="618"/>
      <c r="CQ101" s="618"/>
      <c r="CR101" s="618"/>
      <c r="CS101" s="618"/>
      <c r="CT101" s="618"/>
      <c r="CU101" s="618"/>
      <c r="CV101" s="618"/>
      <c r="CX101" s="503"/>
      <c r="CY101" s="623"/>
      <c r="CZ101" s="623">
        <v>3</v>
      </c>
      <c r="DA101" s="625" t="s">
        <v>213</v>
      </c>
      <c r="DB101" s="783" t="s">
        <v>213</v>
      </c>
      <c r="DC101" s="531"/>
      <c r="DD101" s="531"/>
      <c r="DE101" s="503"/>
      <c r="DF101" s="503"/>
      <c r="DG101" s="503"/>
      <c r="DH101" s="503"/>
      <c r="DI101" s="141" t="s">
        <v>393</v>
      </c>
      <c r="DJ101" s="848" t="s">
        <v>433</v>
      </c>
      <c r="DK101" s="117">
        <v>2</v>
      </c>
      <c r="DL101" s="325" t="s">
        <v>1251</v>
      </c>
      <c r="DM101" s="117" t="s">
        <v>399</v>
      </c>
      <c r="DN101" s="117"/>
      <c r="DO101" s="117"/>
      <c r="DP101" s="117"/>
      <c r="DQ101" s="117"/>
      <c r="DR101" s="149" t="s">
        <v>386</v>
      </c>
      <c r="DS101" s="88" t="s">
        <v>386</v>
      </c>
      <c r="DT101" s="88">
        <v>412</v>
      </c>
      <c r="DU101" s="88">
        <v>7.5</v>
      </c>
      <c r="DV101" s="88">
        <v>92.5</v>
      </c>
      <c r="DW101" s="88">
        <v>0.7</v>
      </c>
      <c r="DX101" s="88">
        <v>933.1</v>
      </c>
      <c r="DY101" s="88" t="s">
        <v>386</v>
      </c>
      <c r="DZ101" s="88">
        <v>1.99</v>
      </c>
      <c r="EA101" s="88">
        <v>0</v>
      </c>
      <c r="EB101" s="503"/>
      <c r="EC101" s="117"/>
      <c r="ED101" s="117"/>
      <c r="EE101" s="117"/>
      <c r="EF101" s="117">
        <v>25</v>
      </c>
      <c r="EG101" s="118">
        <v>3</v>
      </c>
      <c r="EH101" s="325"/>
      <c r="EI101" s="325"/>
      <c r="EJ101" s="325" t="e">
        <f t="shared" ref="EJ101:EJ115" si="75">EI101/(EH101*EH101*0.01*0.01)</f>
        <v>#DIV/0!</v>
      </c>
      <c r="EK101" s="117">
        <v>2</v>
      </c>
      <c r="EL101" s="117"/>
      <c r="EM101" s="117">
        <v>1</v>
      </c>
      <c r="EN101" s="117">
        <v>1</v>
      </c>
      <c r="EO101" s="325">
        <v>0</v>
      </c>
      <c r="EP101" s="143"/>
      <c r="EQ101" s="631">
        <v>9104</v>
      </c>
      <c r="ER101" s="638">
        <v>47</v>
      </c>
      <c r="ES101" s="538">
        <v>18919</v>
      </c>
      <c r="ET101" s="538">
        <v>2</v>
      </c>
      <c r="EU101" s="641">
        <v>805.063829787234</v>
      </c>
      <c r="EV101" s="538">
        <v>6410</v>
      </c>
      <c r="EW101" s="646">
        <v>272.7659574468085</v>
      </c>
      <c r="EX101" s="646">
        <v>3273.1914893617022</v>
      </c>
      <c r="EY101" s="744">
        <v>10</v>
      </c>
      <c r="EZ101" s="746">
        <v>38438</v>
      </c>
      <c r="FA101" s="623">
        <v>400</v>
      </c>
      <c r="FB101" s="555"/>
      <c r="FC101" s="748">
        <v>3843.8</v>
      </c>
      <c r="FD101" s="748">
        <v>1537.52</v>
      </c>
      <c r="FE101" s="750">
        <v>2.1288773410178092</v>
      </c>
      <c r="FF101" s="672"/>
      <c r="FG101" s="672"/>
      <c r="FH101" s="672"/>
      <c r="FI101" s="688"/>
      <c r="FJ101" s="554"/>
      <c r="FK101" s="555"/>
      <c r="FL101" s="692">
        <v>33.881283365928432</v>
      </c>
      <c r="FM101" s="693">
        <f>EW101/1000</f>
        <v>0.27276595744680848</v>
      </c>
      <c r="FN101" s="555"/>
      <c r="FO101" s="692">
        <v>33.881283365928432</v>
      </c>
      <c r="FP101" s="693">
        <v>0.27276595744680848</v>
      </c>
      <c r="FQ101" s="696">
        <f>DT101/EW101</f>
        <v>1.510452418096724</v>
      </c>
      <c r="FR101" s="1132"/>
      <c r="FS101" s="1680" t="s">
        <v>1215</v>
      </c>
      <c r="FT101" s="1132"/>
      <c r="FU101" s="1119">
        <v>0</v>
      </c>
      <c r="FV101" s="325">
        <v>7</v>
      </c>
      <c r="FW101" s="1119">
        <v>0</v>
      </c>
      <c r="FX101" s="1127" t="s">
        <v>1241</v>
      </c>
      <c r="FY101" s="1120">
        <v>0</v>
      </c>
      <c r="FZ101" s="1120">
        <v>0</v>
      </c>
      <c r="GA101" s="1120">
        <v>0</v>
      </c>
      <c r="GB101" s="1120">
        <v>1</v>
      </c>
      <c r="GC101" s="1127" t="s">
        <v>1242</v>
      </c>
      <c r="GD101" s="1120" t="s">
        <v>766</v>
      </c>
      <c r="GE101" s="1120" t="s">
        <v>767</v>
      </c>
      <c r="GF101" s="697">
        <v>9104</v>
      </c>
      <c r="GG101" s="700" t="s">
        <v>750</v>
      </c>
      <c r="GH101" s="119">
        <v>0.2</v>
      </c>
      <c r="GI101" s="379">
        <v>0.66823175000000012</v>
      </c>
      <c r="GJ101" s="119">
        <v>0.33522277700000042</v>
      </c>
      <c r="GK101" s="701">
        <v>24.9</v>
      </c>
      <c r="GL101" s="117">
        <v>0.32</v>
      </c>
      <c r="GM101" s="117">
        <v>2640000</v>
      </c>
      <c r="GN101" s="144">
        <v>0.59</v>
      </c>
      <c r="GO101" s="144">
        <v>12.7</v>
      </c>
      <c r="GP101" s="117">
        <v>748000</v>
      </c>
      <c r="GQ101" s="377">
        <v>3273.1914893617022</v>
      </c>
      <c r="GR101" s="413">
        <f>GN101*GQ101/100</f>
        <v>19.311829787234043</v>
      </c>
      <c r="GS101" s="117">
        <v>1.23</v>
      </c>
      <c r="GT101" s="117">
        <v>2900000</v>
      </c>
      <c r="GU101" s="703">
        <f>GO101-GS101</f>
        <v>11.469999999999999</v>
      </c>
      <c r="GV101" s="117"/>
      <c r="GW101" s="413">
        <f>GR101*GO101/100</f>
        <v>2.4526023829787231</v>
      </c>
      <c r="GX101" s="413">
        <f>GS101*GR101/100</f>
        <v>0.23753550638297874</v>
      </c>
      <c r="GY101" s="413">
        <f>GW101-GX101</f>
        <v>2.2150668765957442</v>
      </c>
      <c r="GZ101" s="116">
        <v>13</v>
      </c>
      <c r="HA101" s="413">
        <f>GW101/GZ101</f>
        <v>0.18866172176759408</v>
      </c>
      <c r="HB101" s="413">
        <f>GX101/GZ101</f>
        <v>1.8271962029459902E-2</v>
      </c>
      <c r="HC101" s="413">
        <f>GR101/GZ101</f>
        <v>1.4855253682487726</v>
      </c>
      <c r="HD101" s="144"/>
      <c r="HE101" s="144"/>
      <c r="HF101" s="117"/>
      <c r="HG101" s="117"/>
      <c r="HH101" s="117"/>
      <c r="HI101" s="117"/>
      <c r="HJ101" s="117"/>
      <c r="HK101" s="117"/>
      <c r="HL101" s="117"/>
      <c r="HM101" s="117"/>
      <c r="HN101" s="117"/>
      <c r="HO101" s="117"/>
      <c r="HP101" s="117"/>
      <c r="HQ101" s="144"/>
      <c r="HR101" s="117"/>
      <c r="HS101" s="117"/>
      <c r="HT101" s="117"/>
      <c r="HU101" s="117"/>
      <c r="HV101" s="117"/>
      <c r="HW101" s="117"/>
      <c r="HX101" s="117"/>
      <c r="HY101" s="117"/>
      <c r="HZ101" s="117"/>
      <c r="IA101" s="117"/>
      <c r="IB101" s="117"/>
      <c r="IC101" s="117"/>
      <c r="ID101" s="117"/>
      <c r="IE101" s="117"/>
      <c r="IF101" s="503">
        <f t="shared" si="60"/>
        <v>4</v>
      </c>
      <c r="IG101" s="555"/>
      <c r="IH101" s="555"/>
      <c r="II101" s="555"/>
      <c r="IJ101" s="555"/>
      <c r="IK101" s="555"/>
      <c r="IL101" s="555"/>
      <c r="IM101" s="555"/>
    </row>
    <row r="102" spans="1:247" ht="14.45" customHeight="1">
      <c r="A102" s="503">
        <v>208</v>
      </c>
      <c r="B102" s="503">
        <f>COUNTIFS($D$4:D102,D102,$F$4:F102,F102)</f>
        <v>1</v>
      </c>
      <c r="C102" s="806">
        <v>6985</v>
      </c>
      <c r="D102" s="812" t="s">
        <v>585</v>
      </c>
      <c r="E102" s="127" t="s">
        <v>586</v>
      </c>
      <c r="F102" s="91">
        <v>530401293</v>
      </c>
      <c r="G102" s="88">
        <v>64</v>
      </c>
      <c r="H102" s="161" t="s">
        <v>582</v>
      </c>
      <c r="I102" s="128" t="s">
        <v>587</v>
      </c>
      <c r="J102" s="129" t="s">
        <v>427</v>
      </c>
      <c r="K102" s="122" t="s">
        <v>385</v>
      </c>
      <c r="L102" s="88">
        <v>6</v>
      </c>
      <c r="M102" s="88">
        <v>4</v>
      </c>
      <c r="N102" s="130"/>
      <c r="O102" s="127"/>
      <c r="P102" s="131" t="s">
        <v>579</v>
      </c>
      <c r="Q102" s="131"/>
      <c r="R102" s="132"/>
      <c r="S102" s="512" t="s">
        <v>428</v>
      </c>
      <c r="T102" s="311" t="s">
        <v>548</v>
      </c>
      <c r="U102" s="317" t="s">
        <v>580</v>
      </c>
      <c r="V102" s="311" t="s">
        <v>548</v>
      </c>
      <c r="W102" s="526" t="s">
        <v>546</v>
      </c>
      <c r="X102" s="311" t="s">
        <v>548</v>
      </c>
      <c r="Y102" s="311" t="s">
        <v>548</v>
      </c>
      <c r="Z102" s="387"/>
      <c r="AA102" s="314"/>
      <c r="AB102" s="224">
        <v>278</v>
      </c>
      <c r="AC102" s="235"/>
      <c r="AD102" s="235"/>
      <c r="AE102" s="235"/>
      <c r="AF102" s="235"/>
      <c r="AG102" s="831" t="s">
        <v>444</v>
      </c>
      <c r="AH102" s="531" t="s">
        <v>583</v>
      </c>
      <c r="AI102" s="503">
        <v>6.04</v>
      </c>
      <c r="AJ102" s="503">
        <v>64.099999999999994</v>
      </c>
      <c r="AK102" s="567">
        <v>3.8716399999999997</v>
      </c>
      <c r="AL102" s="503">
        <v>1231</v>
      </c>
      <c r="AM102" s="569">
        <v>0.61550000000000005</v>
      </c>
      <c r="AN102" s="503">
        <v>3</v>
      </c>
      <c r="AO102" s="150">
        <v>22.1</v>
      </c>
      <c r="AP102" s="575">
        <v>66.2</v>
      </c>
      <c r="AQ102" s="577">
        <v>7.5</v>
      </c>
      <c r="AR102" s="1100">
        <f t="shared" si="71"/>
        <v>95.800000000000011</v>
      </c>
      <c r="AS102" s="1101">
        <f t="shared" si="72"/>
        <v>0.33383685800604229</v>
      </c>
      <c r="AT102" s="750">
        <f t="shared" si="73"/>
        <v>2.5037764350453173</v>
      </c>
      <c r="AU102" s="1102">
        <f t="shared" si="74"/>
        <v>0.29986431478968795</v>
      </c>
      <c r="AV102" s="579">
        <v>20.726999999999997</v>
      </c>
      <c r="AW102" s="566" t="s">
        <v>387</v>
      </c>
      <c r="AX102" s="505" t="s">
        <v>387</v>
      </c>
      <c r="AY102" s="505" t="s">
        <v>387</v>
      </c>
      <c r="AZ102" s="505" t="s">
        <v>387</v>
      </c>
      <c r="BA102" s="583" t="s">
        <v>387</v>
      </c>
      <c r="BB102" s="299">
        <v>0</v>
      </c>
      <c r="BC102" s="592">
        <v>3.474600000000001</v>
      </c>
      <c r="BD102" s="592"/>
      <c r="BE102" s="503"/>
      <c r="BF102" s="503"/>
      <c r="BG102" s="503"/>
      <c r="BH102" s="503"/>
      <c r="BI102" s="109">
        <v>0</v>
      </c>
      <c r="BJ102" s="579">
        <v>50.2</v>
      </c>
      <c r="BK102" s="579">
        <v>49.2</v>
      </c>
      <c r="BL102" s="599">
        <v>1.0193370165745854</v>
      </c>
      <c r="BM102" s="601" t="s">
        <v>387</v>
      </c>
      <c r="BN102" s="503" t="s">
        <v>387</v>
      </c>
      <c r="BO102" s="505" t="s">
        <v>387</v>
      </c>
      <c r="BP102" s="733">
        <v>1.26</v>
      </c>
      <c r="BQ102" s="603">
        <v>5.77</v>
      </c>
      <c r="BR102" s="606">
        <v>4.5793650793650791</v>
      </c>
      <c r="BS102" s="614">
        <f t="shared" si="62"/>
        <v>32.599999999999994</v>
      </c>
      <c r="BT102" s="587">
        <v>74</v>
      </c>
      <c r="BU102" s="609">
        <v>30982</v>
      </c>
      <c r="BV102" s="587">
        <f t="shared" ref="BV102:BV108" si="76">100-BT102</f>
        <v>26</v>
      </c>
      <c r="BW102" s="612">
        <f t="shared" ref="BW102:BW108" si="77">BY102+CA102+CC102</f>
        <v>63.949200000000005</v>
      </c>
      <c r="BX102" s="587">
        <v>15.7</v>
      </c>
      <c r="BY102" s="566">
        <f t="shared" ref="BY102:BY108" si="78">BX102*AP102/100</f>
        <v>10.3934</v>
      </c>
      <c r="BZ102" s="587">
        <v>16.899999999999999</v>
      </c>
      <c r="CA102" s="566">
        <f t="shared" ref="CA102:CA108" si="79">BZ102*AP102/100</f>
        <v>11.187799999999999</v>
      </c>
      <c r="CB102" s="587">
        <v>64</v>
      </c>
      <c r="CC102" s="566">
        <f t="shared" ref="CC102:CC108" si="80">CB102*AP102/100</f>
        <v>42.368000000000002</v>
      </c>
      <c r="CD102" s="734"/>
      <c r="CE102" s="610">
        <v>85.7</v>
      </c>
      <c r="CF102" s="610">
        <v>213354</v>
      </c>
      <c r="CG102" s="610">
        <v>91.1</v>
      </c>
      <c r="CH102" s="610">
        <v>154687</v>
      </c>
      <c r="CI102" s="610">
        <v>46.8</v>
      </c>
      <c r="CJ102" s="610">
        <v>61.8</v>
      </c>
      <c r="CK102" s="610">
        <v>106409</v>
      </c>
      <c r="CL102" s="579">
        <f t="shared" si="63"/>
        <v>0.92899408284023677</v>
      </c>
      <c r="CM102" s="503"/>
      <c r="CN102" s="503"/>
      <c r="CP102" s="510"/>
      <c r="CQ102" s="510"/>
      <c r="CR102" s="510"/>
      <c r="CS102" s="510"/>
      <c r="CT102" s="510"/>
      <c r="CU102" s="510"/>
      <c r="CV102" s="510"/>
      <c r="CX102" s="503"/>
      <c r="CY102" s="549" t="s">
        <v>397</v>
      </c>
      <c r="CZ102" s="549">
        <v>3</v>
      </c>
      <c r="DA102" s="625" t="s">
        <v>398</v>
      </c>
      <c r="DB102" s="505" t="s">
        <v>398</v>
      </c>
      <c r="DC102" s="531"/>
      <c r="DD102" s="531"/>
      <c r="DE102" s="627"/>
      <c r="DF102" s="627"/>
      <c r="DG102" s="627"/>
      <c r="DH102" s="627"/>
      <c r="DI102" s="116" t="s">
        <v>390</v>
      </c>
      <c r="DJ102" s="856" t="s">
        <v>444</v>
      </c>
      <c r="DK102" s="218">
        <v>2</v>
      </c>
      <c r="DL102" s="118" t="s">
        <v>399</v>
      </c>
      <c r="DM102" s="118" t="s">
        <v>420</v>
      </c>
      <c r="DN102" s="118"/>
      <c r="DO102" s="118">
        <v>0</v>
      </c>
      <c r="DP102" s="148" t="s">
        <v>386</v>
      </c>
      <c r="DQ102" s="118" t="s">
        <v>386</v>
      </c>
      <c r="DR102" s="149" t="s">
        <v>386</v>
      </c>
      <c r="DS102" s="88" t="s">
        <v>386</v>
      </c>
      <c r="DT102" s="88">
        <v>278</v>
      </c>
      <c r="DU102" s="88">
        <v>0.52900000000000003</v>
      </c>
      <c r="DV102" s="88">
        <v>0.47099999999999997</v>
      </c>
      <c r="DW102" s="88" t="s">
        <v>386</v>
      </c>
      <c r="DX102" s="88" t="s">
        <v>386</v>
      </c>
      <c r="DY102" s="88" t="s">
        <v>386</v>
      </c>
      <c r="DZ102" s="88" t="s">
        <v>386</v>
      </c>
      <c r="EA102" s="88">
        <v>0</v>
      </c>
      <c r="EB102" s="503"/>
      <c r="EC102" s="118">
        <v>3</v>
      </c>
      <c r="ED102" s="118">
        <v>4</v>
      </c>
      <c r="EE102" s="118">
        <v>6</v>
      </c>
      <c r="EF102" s="118">
        <v>20</v>
      </c>
      <c r="EG102" s="118">
        <v>2</v>
      </c>
      <c r="EH102" s="862">
        <v>183</v>
      </c>
      <c r="EI102" s="862">
        <v>120</v>
      </c>
      <c r="EJ102" s="862">
        <f t="shared" si="75"/>
        <v>35.832661470930752</v>
      </c>
      <c r="EK102" s="118">
        <v>2</v>
      </c>
      <c r="EL102" s="148" t="s">
        <v>386</v>
      </c>
      <c r="EM102" s="118">
        <v>2</v>
      </c>
      <c r="EN102" s="118">
        <v>1</v>
      </c>
      <c r="EO102" s="118">
        <v>0</v>
      </c>
      <c r="EP102" s="118" t="s">
        <v>386</v>
      </c>
      <c r="EQ102" s="630">
        <v>6985</v>
      </c>
      <c r="ER102" s="537"/>
      <c r="ES102" s="537"/>
      <c r="ET102" s="537"/>
      <c r="EU102" s="537"/>
      <c r="EV102" s="537"/>
      <c r="EW102" s="653"/>
      <c r="EX102" s="653"/>
      <c r="EY102" s="537">
        <v>50</v>
      </c>
      <c r="EZ102" s="537">
        <v>31785</v>
      </c>
      <c r="FA102" s="537">
        <v>10</v>
      </c>
      <c r="FB102" s="641">
        <v>63.570000000000007</v>
      </c>
      <c r="FC102" s="663">
        <v>3.8396280000000007</v>
      </c>
      <c r="FD102" s="663"/>
      <c r="FE102" s="653"/>
      <c r="FF102" s="671">
        <v>72.402847359171233</v>
      </c>
      <c r="FG102" s="671"/>
      <c r="FH102" s="683" t="e">
        <v>#DIV/0!</v>
      </c>
      <c r="FI102" s="686">
        <v>278</v>
      </c>
      <c r="FJ102" s="730" t="s">
        <v>581</v>
      </c>
      <c r="FK102" s="503" t="s">
        <v>584</v>
      </c>
      <c r="FL102" s="503">
        <v>6.04</v>
      </c>
      <c r="FM102" s="694"/>
      <c r="FN102" s="555"/>
      <c r="FO102" s="692">
        <v>6.04</v>
      </c>
      <c r="FP102" s="693">
        <f>FC102/1000</f>
        <v>3.8396280000000007E-3</v>
      </c>
      <c r="FQ102" s="555"/>
      <c r="FR102" s="1316" t="s">
        <v>1159</v>
      </c>
      <c r="FS102" s="1125"/>
      <c r="FT102" s="1316" t="s">
        <v>1243</v>
      </c>
      <c r="FU102" s="1312">
        <v>0</v>
      </c>
      <c r="FV102" s="1312">
        <v>5</v>
      </c>
      <c r="FW102" s="1125">
        <v>0</v>
      </c>
      <c r="FX102" s="1316" t="s">
        <v>1244</v>
      </c>
      <c r="FY102" s="1130">
        <v>0</v>
      </c>
      <c r="FZ102" s="1130">
        <v>0</v>
      </c>
      <c r="GA102" s="1130">
        <v>0</v>
      </c>
      <c r="GB102" s="1130">
        <v>1</v>
      </c>
      <c r="GC102" s="1687" t="s">
        <v>1245</v>
      </c>
      <c r="GD102" s="1130"/>
      <c r="GE102" s="1316" t="s">
        <v>1261</v>
      </c>
      <c r="GF102" s="123"/>
      <c r="GG102" s="124"/>
      <c r="GI102" s="216">
        <v>0.28253883129000001</v>
      </c>
      <c r="GK102" s="125"/>
      <c r="GL102" s="126"/>
      <c r="GM102" s="126"/>
      <c r="GN102" s="126"/>
      <c r="GO102" s="126"/>
      <c r="GP102" s="126"/>
      <c r="GQ102" s="126"/>
      <c r="GR102" s="126"/>
      <c r="GS102" s="126"/>
      <c r="GT102" s="126"/>
      <c r="GU102" s="126"/>
      <c r="GV102" s="126"/>
      <c r="GW102" s="126"/>
      <c r="GX102" s="126"/>
      <c r="GY102" s="126"/>
      <c r="GZ102" s="126"/>
      <c r="HA102" s="126"/>
      <c r="HB102" s="126"/>
      <c r="HC102" s="126"/>
      <c r="HD102" s="126"/>
      <c r="HE102" s="126"/>
      <c r="HF102" s="126"/>
      <c r="HG102" s="126"/>
      <c r="HH102" s="126"/>
      <c r="HI102" s="126"/>
      <c r="HJ102" s="126"/>
      <c r="HK102" s="126"/>
      <c r="HL102" s="126"/>
      <c r="HM102" s="126"/>
      <c r="HN102" s="126"/>
      <c r="HO102" s="126"/>
      <c r="HP102" s="126"/>
      <c r="HQ102" s="126"/>
      <c r="HR102" s="126"/>
      <c r="HS102" s="126"/>
      <c r="HT102" s="126"/>
      <c r="HU102" s="126"/>
      <c r="HV102" s="126"/>
      <c r="HW102" s="126"/>
      <c r="HX102" s="126"/>
      <c r="HY102" s="126"/>
      <c r="HZ102" s="126"/>
      <c r="IA102" s="126"/>
      <c r="IB102" s="126"/>
      <c r="IC102" s="126"/>
      <c r="ID102" s="126"/>
      <c r="IE102" s="126"/>
      <c r="IF102" s="503">
        <f t="shared" si="60"/>
        <v>5</v>
      </c>
      <c r="IG102" s="555"/>
      <c r="IH102" s="555"/>
      <c r="II102" s="555"/>
      <c r="IJ102" s="555"/>
      <c r="IK102" s="555"/>
      <c r="IL102" s="555"/>
      <c r="IM102" s="555"/>
    </row>
    <row r="103" spans="1:247" ht="14.45" customHeight="1">
      <c r="A103" s="503">
        <v>229</v>
      </c>
      <c r="B103" s="503">
        <f>COUNTIFS($D$4:D103,D103,$F$4:F103,F103)</f>
        <v>1</v>
      </c>
      <c r="C103" s="806">
        <v>7124</v>
      </c>
      <c r="D103" s="812" t="s">
        <v>599</v>
      </c>
      <c r="E103" s="153" t="s">
        <v>452</v>
      </c>
      <c r="F103" s="91">
        <v>470729059</v>
      </c>
      <c r="G103" s="88">
        <v>70</v>
      </c>
      <c r="H103" s="161" t="s">
        <v>598</v>
      </c>
      <c r="I103" s="319" t="s">
        <v>600</v>
      </c>
      <c r="J103" s="129" t="s">
        <v>427</v>
      </c>
      <c r="K103" s="122" t="s">
        <v>385</v>
      </c>
      <c r="L103" s="88">
        <v>17</v>
      </c>
      <c r="M103" s="91" t="s">
        <v>601</v>
      </c>
      <c r="N103" s="507"/>
      <c r="O103" s="153"/>
      <c r="P103" s="131" t="s">
        <v>594</v>
      </c>
      <c r="Q103" s="131"/>
      <c r="R103" s="132"/>
      <c r="S103" s="512" t="s">
        <v>428</v>
      </c>
      <c r="T103" s="316" t="s">
        <v>462</v>
      </c>
      <c r="U103" s="317" t="s">
        <v>580</v>
      </c>
      <c r="V103" s="311" t="s">
        <v>462</v>
      </c>
      <c r="W103" s="526" t="s">
        <v>546</v>
      </c>
      <c r="X103" s="311" t="s">
        <v>548</v>
      </c>
      <c r="Y103" s="311" t="s">
        <v>547</v>
      </c>
      <c r="Z103" s="387"/>
      <c r="AA103" s="314"/>
      <c r="AB103" s="224">
        <v>375</v>
      </c>
      <c r="AC103" s="235"/>
      <c r="AD103" s="235"/>
      <c r="AE103" s="235"/>
      <c r="AF103" s="235"/>
      <c r="AG103" s="560" t="s">
        <v>444</v>
      </c>
      <c r="AH103" s="555"/>
      <c r="AI103" s="503">
        <v>6.57</v>
      </c>
      <c r="AJ103" s="503">
        <v>88.6</v>
      </c>
      <c r="AK103" s="567">
        <v>5.8210199999999999</v>
      </c>
      <c r="AL103" s="503">
        <v>16119</v>
      </c>
      <c r="AM103" s="569">
        <v>3.7927058823529411</v>
      </c>
      <c r="AN103" s="503">
        <v>4</v>
      </c>
      <c r="AO103" s="573">
        <v>16.7</v>
      </c>
      <c r="AP103" s="575">
        <v>79</v>
      </c>
      <c r="AQ103" s="576">
        <v>1.0900000000000001</v>
      </c>
      <c r="AR103" s="1100">
        <f t="shared" si="71"/>
        <v>96.79</v>
      </c>
      <c r="AS103" s="1101">
        <f t="shared" si="72"/>
        <v>0.21139240506329113</v>
      </c>
      <c r="AT103" s="750">
        <f t="shared" si="73"/>
        <v>0.23041772151898735</v>
      </c>
      <c r="AU103" s="1102">
        <f t="shared" si="74"/>
        <v>0.2085154201523286</v>
      </c>
      <c r="AV103" s="579">
        <v>14.664999999999999</v>
      </c>
      <c r="AW103" s="579">
        <f t="shared" ref="AW103:AW110" si="81">95-AY103</f>
        <v>87.814371257485035</v>
      </c>
      <c r="AX103" s="580">
        <v>1.2</v>
      </c>
      <c r="AY103" s="566">
        <f>AX103*100/AO103</f>
        <v>7.1856287425149707</v>
      </c>
      <c r="AZ103" s="505" t="s">
        <v>387</v>
      </c>
      <c r="BA103" s="583">
        <v>5.82</v>
      </c>
      <c r="BB103" s="299">
        <v>0.54</v>
      </c>
      <c r="BC103" s="592">
        <v>0.68271999999999977</v>
      </c>
      <c r="BD103" s="592"/>
      <c r="BE103" s="503"/>
      <c r="BF103" s="503"/>
      <c r="BG103" s="503"/>
      <c r="BH103" s="503"/>
      <c r="BI103" s="109">
        <v>0</v>
      </c>
      <c r="BJ103" s="579">
        <v>28.4</v>
      </c>
      <c r="BK103" s="579">
        <v>70.599999999999994</v>
      </c>
      <c r="BL103" s="598">
        <v>0.40163934426229514</v>
      </c>
      <c r="BM103" s="601" t="s">
        <v>387</v>
      </c>
      <c r="BN103" s="503" t="s">
        <v>387</v>
      </c>
      <c r="BO103" s="505" t="s">
        <v>387</v>
      </c>
      <c r="BP103" s="733">
        <v>10.8</v>
      </c>
      <c r="BQ103" s="603">
        <v>2.63</v>
      </c>
      <c r="BR103" s="606">
        <v>0.2435185185185185</v>
      </c>
      <c r="BS103" s="614">
        <f t="shared" si="62"/>
        <v>84.7</v>
      </c>
      <c r="BT103" s="587">
        <v>89.5</v>
      </c>
      <c r="BU103" s="609">
        <v>40668</v>
      </c>
      <c r="BV103" s="587">
        <f t="shared" si="76"/>
        <v>10.5</v>
      </c>
      <c r="BW103" s="612">
        <f t="shared" si="77"/>
        <v>78.60499999999999</v>
      </c>
      <c r="BX103" s="587">
        <v>45.7</v>
      </c>
      <c r="BY103" s="566">
        <f t="shared" si="78"/>
        <v>36.103000000000002</v>
      </c>
      <c r="BZ103" s="587">
        <v>39</v>
      </c>
      <c r="CA103" s="566">
        <f t="shared" si="79"/>
        <v>30.81</v>
      </c>
      <c r="CB103" s="587">
        <v>14.8</v>
      </c>
      <c r="CC103" s="566">
        <f t="shared" si="80"/>
        <v>11.692</v>
      </c>
      <c r="CD103" s="734"/>
      <c r="CE103" s="610">
        <v>91.5</v>
      </c>
      <c r="CF103" s="610">
        <v>100338</v>
      </c>
      <c r="CG103" s="610">
        <v>77</v>
      </c>
      <c r="CH103" s="610">
        <v>84647</v>
      </c>
      <c r="CI103" s="610">
        <v>9.4</v>
      </c>
      <c r="CJ103" s="610">
        <v>73.400000000000006</v>
      </c>
      <c r="CK103" s="610">
        <v>92017</v>
      </c>
      <c r="CL103" s="579">
        <f t="shared" si="63"/>
        <v>1.1717948717948719</v>
      </c>
      <c r="CM103" s="503"/>
      <c r="CN103" s="503"/>
      <c r="CP103" s="510"/>
      <c r="CQ103" s="510"/>
      <c r="CR103" s="510"/>
      <c r="CS103" s="510"/>
      <c r="CT103" s="510"/>
      <c r="CU103" s="510"/>
      <c r="CV103" s="510"/>
      <c r="CX103" s="503"/>
      <c r="CY103" s="549" t="s">
        <v>392</v>
      </c>
      <c r="CZ103" s="549">
        <v>2</v>
      </c>
      <c r="DA103" s="625" t="s">
        <v>398</v>
      </c>
      <c r="DB103" s="549" t="s">
        <v>398</v>
      </c>
      <c r="DC103" s="531"/>
      <c r="DD103" s="531"/>
      <c r="DE103" s="627">
        <v>186.83232704000002</v>
      </c>
      <c r="DF103" s="627">
        <v>27.145800749999996</v>
      </c>
      <c r="DG103" s="627">
        <v>0</v>
      </c>
      <c r="DH103" s="627">
        <v>37.209880840000011</v>
      </c>
      <c r="DI103" s="116" t="s">
        <v>390</v>
      </c>
      <c r="DJ103" s="856" t="s">
        <v>444</v>
      </c>
      <c r="DK103" s="218">
        <v>2</v>
      </c>
      <c r="DL103" s="118" t="s">
        <v>394</v>
      </c>
      <c r="DM103" s="118" t="s">
        <v>1252</v>
      </c>
      <c r="DN103" s="118"/>
      <c r="DO103" s="118">
        <v>0</v>
      </c>
      <c r="DP103" s="148" t="s">
        <v>386</v>
      </c>
      <c r="DQ103" s="118" t="s">
        <v>386</v>
      </c>
      <c r="DR103" s="149" t="s">
        <v>386</v>
      </c>
      <c r="DS103" s="88" t="s">
        <v>386</v>
      </c>
      <c r="DT103" s="88">
        <v>375</v>
      </c>
      <c r="DU103" s="88">
        <v>0.13100000000000001</v>
      </c>
      <c r="DV103" s="88">
        <v>0.86899999999999999</v>
      </c>
      <c r="DW103" s="88" t="s">
        <v>386</v>
      </c>
      <c r="DX103" s="88" t="s">
        <v>386</v>
      </c>
      <c r="DY103" s="88" t="s">
        <v>386</v>
      </c>
      <c r="DZ103" s="88" t="s">
        <v>386</v>
      </c>
      <c r="EA103" s="88">
        <v>3</v>
      </c>
      <c r="EB103" s="503" t="s">
        <v>602</v>
      </c>
      <c r="EC103" s="118">
        <v>2</v>
      </c>
      <c r="ED103" s="118" t="s">
        <v>601</v>
      </c>
      <c r="EE103" s="118">
        <v>17</v>
      </c>
      <c r="EF103" s="862"/>
      <c r="EG103" s="118" t="s">
        <v>386</v>
      </c>
      <c r="EH103" s="118">
        <v>170</v>
      </c>
      <c r="EI103" s="118">
        <v>90</v>
      </c>
      <c r="EJ103" s="144">
        <f t="shared" si="75"/>
        <v>31.141868512110726</v>
      </c>
      <c r="EK103" s="118">
        <v>0</v>
      </c>
      <c r="EL103" s="148" t="s">
        <v>386</v>
      </c>
      <c r="EM103" s="118">
        <v>2</v>
      </c>
      <c r="EN103" s="118">
        <v>1</v>
      </c>
      <c r="EO103" s="862">
        <v>0</v>
      </c>
      <c r="EP103" s="148">
        <v>42949</v>
      </c>
      <c r="EQ103" s="630">
        <v>7124</v>
      </c>
      <c r="ER103" s="537"/>
      <c r="ES103" s="537"/>
      <c r="ET103" s="537"/>
      <c r="EU103" s="537"/>
      <c r="EV103" s="537"/>
      <c r="EW103" s="653"/>
      <c r="EX103" s="653"/>
      <c r="EY103" s="537">
        <v>100</v>
      </c>
      <c r="EZ103" s="537">
        <v>276742</v>
      </c>
      <c r="FA103" s="537">
        <v>10</v>
      </c>
      <c r="FB103" s="641">
        <v>276.74200000000002</v>
      </c>
      <c r="FC103" s="663">
        <v>18.181949400000001</v>
      </c>
      <c r="FD103" s="663"/>
      <c r="FE103" s="653"/>
      <c r="FF103" s="671">
        <v>20.624851150449246</v>
      </c>
      <c r="FG103" s="671"/>
      <c r="FH103" s="683" t="e">
        <v>#DIV/0!</v>
      </c>
      <c r="FI103" s="686">
        <v>375</v>
      </c>
      <c r="FJ103" s="729" t="s">
        <v>444</v>
      </c>
      <c r="FK103" s="555"/>
      <c r="FL103" s="503">
        <v>6.57</v>
      </c>
      <c r="FM103" s="694"/>
      <c r="FN103" s="555"/>
      <c r="FO103" s="692">
        <v>6.57</v>
      </c>
      <c r="FP103" s="693">
        <f>FC103/1000</f>
        <v>1.8181949400000001E-2</v>
      </c>
      <c r="FQ103" s="555"/>
      <c r="FR103" s="1316" t="s">
        <v>1159</v>
      </c>
      <c r="FS103" s="1125"/>
      <c r="FT103" s="1316" t="s">
        <v>1253</v>
      </c>
      <c r="FU103" s="1312">
        <v>0</v>
      </c>
      <c r="FV103" s="1312">
        <v>5</v>
      </c>
      <c r="FW103" s="1125">
        <v>0</v>
      </c>
      <c r="FX103" s="1316" t="s">
        <v>1254</v>
      </c>
      <c r="FY103" s="1130">
        <v>1</v>
      </c>
      <c r="FZ103" s="1130">
        <v>0</v>
      </c>
      <c r="GA103" s="1130">
        <v>0</v>
      </c>
      <c r="GB103" s="1130">
        <v>1</v>
      </c>
      <c r="GC103" s="1687" t="s">
        <v>1255</v>
      </c>
      <c r="GD103" s="1687" t="s">
        <v>1262</v>
      </c>
      <c r="GE103" s="1316" t="s">
        <v>1263</v>
      </c>
      <c r="GF103" s="123"/>
      <c r="GG103" s="124"/>
      <c r="GI103" s="216">
        <v>1.1799142798437501</v>
      </c>
      <c r="GK103" s="125"/>
      <c r="GL103" s="126"/>
      <c r="GM103" s="126"/>
      <c r="GN103" s="126"/>
      <c r="GO103" s="126"/>
      <c r="GP103" s="126"/>
      <c r="GQ103" s="126"/>
      <c r="GR103" s="126"/>
      <c r="GS103" s="126"/>
      <c r="GT103" s="126"/>
      <c r="GU103" s="126"/>
      <c r="GV103" s="126"/>
      <c r="GW103" s="126"/>
      <c r="GX103" s="126"/>
      <c r="GY103" s="126"/>
      <c r="GZ103" s="126"/>
      <c r="HA103" s="126"/>
      <c r="HB103" s="126"/>
      <c r="HC103" s="126"/>
      <c r="HD103" s="126"/>
      <c r="HE103" s="126"/>
      <c r="HF103" s="126"/>
      <c r="HG103" s="126"/>
      <c r="HH103" s="126"/>
      <c r="HI103" s="126"/>
      <c r="HJ103" s="126"/>
      <c r="HK103" s="126"/>
      <c r="HL103" s="126"/>
      <c r="HM103" s="126"/>
      <c r="HN103" s="126"/>
      <c r="HO103" s="126"/>
      <c r="HP103" s="126"/>
      <c r="HQ103" s="126"/>
      <c r="HR103" s="126"/>
      <c r="HS103" s="126"/>
      <c r="HT103" s="126"/>
      <c r="HU103" s="126"/>
      <c r="HV103" s="126"/>
      <c r="HW103" s="126"/>
      <c r="HX103" s="126"/>
      <c r="HY103" s="126"/>
      <c r="HZ103" s="126"/>
      <c r="IA103" s="126"/>
      <c r="IB103" s="126"/>
      <c r="IC103" s="126"/>
      <c r="ID103" s="126"/>
      <c r="IE103" s="126"/>
      <c r="IF103" s="503">
        <f t="shared" si="60"/>
        <v>3</v>
      </c>
      <c r="IG103" s="555"/>
      <c r="IH103" s="555"/>
      <c r="II103" s="555"/>
      <c r="IJ103" s="555"/>
      <c r="IK103" s="555"/>
      <c r="IL103" s="555"/>
      <c r="IM103" s="555"/>
    </row>
    <row r="104" spans="1:247" ht="14.45" customHeight="1">
      <c r="A104" s="503">
        <v>224</v>
      </c>
      <c r="B104" s="503">
        <f>COUNTIFS($D$4:D104,D104,$F$4:F104,F104)</f>
        <v>1</v>
      </c>
      <c r="C104" s="835">
        <v>7086</v>
      </c>
      <c r="D104" s="823" t="s">
        <v>595</v>
      </c>
      <c r="E104" s="153" t="s">
        <v>435</v>
      </c>
      <c r="F104" s="87">
        <v>491213141</v>
      </c>
      <c r="G104" s="88">
        <v>68</v>
      </c>
      <c r="H104" s="367" t="s">
        <v>596</v>
      </c>
      <c r="I104" s="128" t="s">
        <v>597</v>
      </c>
      <c r="J104" s="129" t="s">
        <v>427</v>
      </c>
      <c r="K104" s="370" t="s">
        <v>385</v>
      </c>
      <c r="L104" s="88">
        <v>10</v>
      </c>
      <c r="M104" s="88">
        <v>1</v>
      </c>
      <c r="N104" s="130"/>
      <c r="O104" s="127"/>
      <c r="P104" s="131" t="s">
        <v>594</v>
      </c>
      <c r="Q104" s="131"/>
      <c r="R104" s="132"/>
      <c r="S104" s="512" t="s">
        <v>428</v>
      </c>
      <c r="T104" s="316" t="s">
        <v>462</v>
      </c>
      <c r="U104" s="317" t="s">
        <v>580</v>
      </c>
      <c r="V104" s="311" t="s">
        <v>462</v>
      </c>
      <c r="W104" s="526" t="s">
        <v>546</v>
      </c>
      <c r="X104" s="311" t="s">
        <v>548</v>
      </c>
      <c r="Y104" s="311" t="s">
        <v>547</v>
      </c>
      <c r="Z104" s="387"/>
      <c r="AA104" s="314"/>
      <c r="AB104" s="224">
        <v>128</v>
      </c>
      <c r="AC104" s="235"/>
      <c r="AD104" s="235"/>
      <c r="AE104" s="235"/>
      <c r="AF104" s="235"/>
      <c r="AG104" s="277" t="s">
        <v>433</v>
      </c>
      <c r="AH104" s="730" t="s">
        <v>578</v>
      </c>
      <c r="AI104" s="503">
        <v>43.2</v>
      </c>
      <c r="AJ104" s="503">
        <v>94.4</v>
      </c>
      <c r="AK104" s="567">
        <v>40.780800000000006</v>
      </c>
      <c r="AL104" s="503">
        <v>20270</v>
      </c>
      <c r="AM104" s="569">
        <v>8.1080000000000005</v>
      </c>
      <c r="AN104" s="503">
        <v>4</v>
      </c>
      <c r="AO104" s="572">
        <v>15.8</v>
      </c>
      <c r="AP104" s="575">
        <v>79.900000000000006</v>
      </c>
      <c r="AQ104" s="577">
        <v>2.97</v>
      </c>
      <c r="AR104" s="1100">
        <f t="shared" si="71"/>
        <v>98.67</v>
      </c>
      <c r="AS104" s="1101">
        <f t="shared" si="72"/>
        <v>0.19774718397997496</v>
      </c>
      <c r="AT104" s="750">
        <f t="shared" si="73"/>
        <v>0.58730913642052562</v>
      </c>
      <c r="AU104" s="1102">
        <f t="shared" si="74"/>
        <v>0.19066006998913962</v>
      </c>
      <c r="AV104" s="579">
        <v>14.61</v>
      </c>
      <c r="AW104" s="579">
        <f t="shared" si="81"/>
        <v>92.468354430379748</v>
      </c>
      <c r="AX104" s="580">
        <v>0.4</v>
      </c>
      <c r="AY104" s="566">
        <f>AX104*100/AO104</f>
        <v>2.5316455696202529</v>
      </c>
      <c r="AZ104" s="732"/>
      <c r="BA104" s="583"/>
      <c r="BB104" s="299">
        <v>4.8000000000000001E-2</v>
      </c>
      <c r="BC104" s="592">
        <v>0.38856000000000035</v>
      </c>
      <c r="BD104" s="592"/>
      <c r="BE104" s="503"/>
      <c r="BF104" s="503"/>
      <c r="BG104" s="503"/>
      <c r="BH104" s="503"/>
      <c r="BI104" s="109">
        <v>0.23</v>
      </c>
      <c r="BJ104" s="579">
        <v>50.5</v>
      </c>
      <c r="BK104" s="579">
        <v>48.5</v>
      </c>
      <c r="BL104" s="599">
        <v>1.0390390390390392</v>
      </c>
      <c r="BM104" s="601" t="s">
        <v>387</v>
      </c>
      <c r="BN104" s="503" t="s">
        <v>387</v>
      </c>
      <c r="BO104" s="505" t="s">
        <v>387</v>
      </c>
      <c r="BP104" s="733">
        <v>4.4000000000000004</v>
      </c>
      <c r="BQ104" s="603">
        <v>4.3600000000000003</v>
      </c>
      <c r="BR104" s="606">
        <v>0.99090909090909085</v>
      </c>
      <c r="BS104" s="614">
        <f t="shared" si="62"/>
        <v>43.8</v>
      </c>
      <c r="BT104" s="587">
        <v>84.6</v>
      </c>
      <c r="BU104" s="609">
        <v>11774</v>
      </c>
      <c r="BV104" s="587">
        <f t="shared" si="76"/>
        <v>15.400000000000006</v>
      </c>
      <c r="BW104" s="612">
        <f t="shared" si="77"/>
        <v>79.740200000000016</v>
      </c>
      <c r="BX104" s="587">
        <v>21.1</v>
      </c>
      <c r="BY104" s="566">
        <f t="shared" si="78"/>
        <v>16.858900000000002</v>
      </c>
      <c r="BZ104" s="587">
        <v>22.7</v>
      </c>
      <c r="CA104" s="566">
        <f t="shared" si="79"/>
        <v>18.1373</v>
      </c>
      <c r="CB104" s="587">
        <v>56</v>
      </c>
      <c r="CC104" s="566">
        <f t="shared" si="80"/>
        <v>44.744000000000007</v>
      </c>
      <c r="CD104" s="734"/>
      <c r="CE104" s="610">
        <v>85.9</v>
      </c>
      <c r="CF104" s="610">
        <v>130094</v>
      </c>
      <c r="CG104" s="610">
        <v>68.7</v>
      </c>
      <c r="CH104" s="610">
        <v>106738</v>
      </c>
      <c r="CI104" s="610">
        <v>6.17</v>
      </c>
      <c r="CJ104" s="610">
        <v>37.299999999999997</v>
      </c>
      <c r="CK104" s="610">
        <v>112151</v>
      </c>
      <c r="CL104" s="579">
        <f t="shared" si="63"/>
        <v>0.92951541850220276</v>
      </c>
      <c r="CM104" s="503"/>
      <c r="CN104" s="503"/>
      <c r="CP104" s="510"/>
      <c r="CQ104" s="510"/>
      <c r="CR104" s="510"/>
      <c r="CS104" s="510"/>
      <c r="CT104" s="510"/>
      <c r="CU104" s="510"/>
      <c r="CV104" s="510"/>
      <c r="CX104" s="503"/>
      <c r="CY104" s="549" t="s">
        <v>392</v>
      </c>
      <c r="CZ104" s="549">
        <v>2</v>
      </c>
      <c r="DA104" s="625" t="s">
        <v>398</v>
      </c>
      <c r="DB104" s="549" t="s">
        <v>398</v>
      </c>
      <c r="DC104" s="531"/>
      <c r="DD104" s="531"/>
      <c r="DE104" s="627">
        <v>95.12261196</v>
      </c>
      <c r="DF104" s="627">
        <v>28.939588279999999</v>
      </c>
      <c r="DG104" s="627">
        <v>0</v>
      </c>
      <c r="DH104" s="627">
        <v>0</v>
      </c>
      <c r="DI104" s="116" t="s">
        <v>390</v>
      </c>
      <c r="DJ104" s="852" t="s">
        <v>433</v>
      </c>
      <c r="DK104" s="218">
        <v>2</v>
      </c>
      <c r="DL104" s="118" t="s">
        <v>399</v>
      </c>
      <c r="DM104" s="118" t="s">
        <v>399</v>
      </c>
      <c r="DN104" s="118"/>
      <c r="DO104" s="118">
        <v>0</v>
      </c>
      <c r="DP104" s="148" t="s">
        <v>386</v>
      </c>
      <c r="DQ104" s="118" t="s">
        <v>386</v>
      </c>
      <c r="DR104" s="149" t="s">
        <v>386</v>
      </c>
      <c r="DS104" s="88" t="s">
        <v>386</v>
      </c>
      <c r="DT104" s="88">
        <v>128</v>
      </c>
      <c r="DU104" s="88">
        <v>0.36699999999999999</v>
      </c>
      <c r="DV104" s="88">
        <v>0.63300000000000001</v>
      </c>
      <c r="DW104" s="88" t="s">
        <v>386</v>
      </c>
      <c r="DX104" s="88" t="s">
        <v>386</v>
      </c>
      <c r="DY104" s="88" t="s">
        <v>386</v>
      </c>
      <c r="DZ104" s="88" t="s">
        <v>386</v>
      </c>
      <c r="EA104" s="88">
        <v>0</v>
      </c>
      <c r="EB104" s="503"/>
      <c r="EC104" s="118">
        <v>2</v>
      </c>
      <c r="ED104" s="118">
        <v>1</v>
      </c>
      <c r="EE104" s="118">
        <v>10</v>
      </c>
      <c r="EF104" s="118">
        <v>20</v>
      </c>
      <c r="EG104" s="118">
        <v>2</v>
      </c>
      <c r="EH104" s="118">
        <v>175</v>
      </c>
      <c r="EI104" s="118">
        <v>96</v>
      </c>
      <c r="EJ104" s="144">
        <f t="shared" si="75"/>
        <v>31.346938775510203</v>
      </c>
      <c r="EK104" s="118">
        <v>2</v>
      </c>
      <c r="EL104" s="148" t="s">
        <v>386</v>
      </c>
      <c r="EM104" s="118">
        <v>2</v>
      </c>
      <c r="EN104" s="118">
        <v>2</v>
      </c>
      <c r="EO104" s="862"/>
      <c r="EP104" s="148">
        <v>42884</v>
      </c>
      <c r="EQ104" s="630">
        <v>7086</v>
      </c>
      <c r="ER104" s="537"/>
      <c r="ES104" s="537"/>
      <c r="ET104" s="537"/>
      <c r="EU104" s="537"/>
      <c r="EV104" s="537"/>
      <c r="EW104" s="653"/>
      <c r="EX104" s="653"/>
      <c r="EY104" s="537">
        <v>150</v>
      </c>
      <c r="EZ104" s="537">
        <v>49685</v>
      </c>
      <c r="FA104" s="537">
        <v>10</v>
      </c>
      <c r="FB104" s="641">
        <v>33.123333333333335</v>
      </c>
      <c r="FC104" s="663">
        <v>14.309280000000001</v>
      </c>
      <c r="FD104" s="663"/>
      <c r="FE104" s="653"/>
      <c r="FF104" s="671">
        <v>8.9452439256202965</v>
      </c>
      <c r="FG104" s="671"/>
      <c r="FH104" s="683" t="e">
        <v>#DIV/0!</v>
      </c>
      <c r="FI104" s="686">
        <v>128</v>
      </c>
      <c r="FJ104" s="730" t="s">
        <v>588</v>
      </c>
      <c r="FK104" s="555"/>
      <c r="FL104" s="503">
        <v>43.2</v>
      </c>
      <c r="FM104" s="694"/>
      <c r="FN104" s="555"/>
      <c r="FO104" s="692">
        <v>43.2</v>
      </c>
      <c r="FP104" s="693">
        <f>FC104/1000</f>
        <v>1.4309280000000001E-2</v>
      </c>
      <c r="FQ104" s="555"/>
      <c r="FR104" s="1125"/>
      <c r="FS104" s="1125"/>
      <c r="FT104" s="1125"/>
      <c r="FU104" s="1312"/>
      <c r="FV104" s="1312"/>
      <c r="FW104" s="1125"/>
      <c r="FX104" s="1125"/>
      <c r="FY104" s="1130"/>
      <c r="FZ104" s="1130"/>
      <c r="GA104" s="1130"/>
      <c r="GB104" s="1130"/>
      <c r="GC104" s="1130"/>
      <c r="GD104" s="1130"/>
      <c r="GE104" s="1125"/>
      <c r="GF104" s="123"/>
      <c r="GG104" s="124"/>
      <c r="GI104" s="216">
        <v>2.1016549590871203</v>
      </c>
      <c r="GK104" s="125"/>
      <c r="GL104" s="126"/>
      <c r="GM104" s="126"/>
      <c r="GN104" s="126"/>
      <c r="GO104" s="126"/>
      <c r="GP104" s="126"/>
      <c r="GQ104" s="126"/>
      <c r="GR104" s="126"/>
      <c r="GS104" s="126"/>
      <c r="GT104" s="126"/>
      <c r="GU104" s="126"/>
      <c r="GV104" s="126"/>
      <c r="GW104" s="126"/>
      <c r="GX104" s="126"/>
      <c r="GY104" s="126"/>
      <c r="GZ104" s="126"/>
      <c r="HA104" s="126"/>
      <c r="HB104" s="126"/>
      <c r="HC104" s="126"/>
      <c r="HD104" s="126"/>
      <c r="HE104" s="126"/>
      <c r="HF104" s="126"/>
      <c r="HG104" s="126"/>
      <c r="HH104" s="126"/>
      <c r="HI104" s="126"/>
      <c r="HJ104" s="126"/>
      <c r="HK104" s="126"/>
      <c r="HL104" s="126"/>
      <c r="HM104" s="126"/>
      <c r="HN104" s="126"/>
      <c r="HO104" s="126"/>
      <c r="HP104" s="126"/>
      <c r="HQ104" s="126"/>
      <c r="HR104" s="126"/>
      <c r="HS104" s="126"/>
      <c r="HT104" s="126"/>
      <c r="HU104" s="126"/>
      <c r="HV104" s="126"/>
      <c r="HW104" s="126"/>
      <c r="HX104" s="126"/>
      <c r="HY104" s="126"/>
      <c r="HZ104" s="126"/>
      <c r="IA104" s="126"/>
      <c r="IB104" s="126"/>
      <c r="IC104" s="126"/>
      <c r="ID104" s="126"/>
      <c r="IE104" s="126"/>
      <c r="IF104" s="503">
        <f t="shared" si="60"/>
        <v>6</v>
      </c>
      <c r="IG104" s="555"/>
      <c r="IH104" s="555"/>
      <c r="II104" s="555"/>
      <c r="IJ104" s="555"/>
      <c r="IK104" s="555"/>
      <c r="IL104" s="555"/>
      <c r="IM104" s="555"/>
    </row>
    <row r="105" spans="1:247" ht="14.45" customHeight="1">
      <c r="A105" s="503">
        <v>220</v>
      </c>
      <c r="B105" s="503">
        <f>COUNTIFS($D$4:D105,D105,$F$4:F105,F105)</f>
        <v>1</v>
      </c>
      <c r="C105" s="805">
        <v>11202</v>
      </c>
      <c r="D105" s="812" t="s">
        <v>1001</v>
      </c>
      <c r="E105" s="153" t="s">
        <v>605</v>
      </c>
      <c r="F105" s="91">
        <v>6060141362</v>
      </c>
      <c r="G105" s="88">
        <f>LEFT(H105,4)-CONCATENATE(19,LEFT(F105,2))</f>
        <v>59</v>
      </c>
      <c r="H105" s="161" t="s">
        <v>1002</v>
      </c>
      <c r="I105" s="461" t="s">
        <v>399</v>
      </c>
      <c r="J105" s="129" t="s">
        <v>427</v>
      </c>
      <c r="K105" s="91" t="s">
        <v>385</v>
      </c>
      <c r="L105" s="88">
        <v>5</v>
      </c>
      <c r="M105" s="91">
        <v>3</v>
      </c>
      <c r="N105" s="507" t="s">
        <v>386</v>
      </c>
      <c r="O105" s="127"/>
      <c r="P105" s="127" t="s">
        <v>976</v>
      </c>
      <c r="Q105" s="131"/>
      <c r="R105" s="132"/>
      <c r="S105" s="133"/>
      <c r="T105" s="707" t="s">
        <v>1000</v>
      </c>
      <c r="U105" s="707"/>
      <c r="V105" s="521" t="s">
        <v>999</v>
      </c>
      <c r="W105" s="711"/>
      <c r="X105" s="134"/>
      <c r="Y105" s="135"/>
      <c r="Z105" s="136"/>
      <c r="AA105" s="127" t="s">
        <v>1003</v>
      </c>
      <c r="AB105" s="88"/>
      <c r="AC105" s="564">
        <v>555</v>
      </c>
      <c r="AD105" s="564">
        <v>2700</v>
      </c>
      <c r="AE105" s="265"/>
      <c r="AF105" s="265"/>
      <c r="AG105" s="265" t="s">
        <v>444</v>
      </c>
      <c r="AH105" s="568">
        <v>250</v>
      </c>
      <c r="AI105" s="565"/>
      <c r="AJ105" s="503"/>
      <c r="AK105" s="568"/>
      <c r="AL105" s="503"/>
      <c r="AM105" s="503"/>
      <c r="AN105" s="503"/>
      <c r="AO105" s="572">
        <v>10.7</v>
      </c>
      <c r="AP105" s="575">
        <v>61.7</v>
      </c>
      <c r="AQ105" s="577">
        <v>26.7</v>
      </c>
      <c r="AR105" s="1100">
        <f t="shared" si="71"/>
        <v>99.100000000000009</v>
      </c>
      <c r="AS105" s="1101">
        <f t="shared" si="72"/>
        <v>0.17341977309562398</v>
      </c>
      <c r="AT105" s="750">
        <f t="shared" si="73"/>
        <v>4.6303079416531601</v>
      </c>
      <c r="AU105" s="1102">
        <f t="shared" si="74"/>
        <v>0.12104072398190044</v>
      </c>
      <c r="AV105" s="579">
        <v>9.1977200000000003</v>
      </c>
      <c r="AW105" s="579">
        <f t="shared" si="81"/>
        <v>85.960000000000008</v>
      </c>
      <c r="AX105" s="580">
        <v>0.96727999999999981</v>
      </c>
      <c r="AY105" s="579">
        <v>9.0399999999999991</v>
      </c>
      <c r="AZ105" s="503" t="s">
        <v>387</v>
      </c>
      <c r="BA105" s="585">
        <v>58</v>
      </c>
      <c r="BB105" s="112" t="s">
        <v>387</v>
      </c>
      <c r="BC105" s="549" t="s">
        <v>387</v>
      </c>
      <c r="BD105" s="549"/>
      <c r="BE105" s="503"/>
      <c r="BF105" s="503"/>
      <c r="BG105" s="503"/>
      <c r="BH105" s="503"/>
      <c r="BI105" s="109">
        <v>3.83</v>
      </c>
      <c r="BJ105" s="503">
        <v>67.099999999999994</v>
      </c>
      <c r="BK105" s="503">
        <v>32.9</v>
      </c>
      <c r="BL105" s="599">
        <f>BJ105/BK105</f>
        <v>2.0395136778115499</v>
      </c>
      <c r="BM105" s="600">
        <v>4.2000000000000003E-2</v>
      </c>
      <c r="BN105" s="614">
        <f>BM105*100/AO105</f>
        <v>0.39252336448598135</v>
      </c>
      <c r="BO105" s="503" t="s">
        <v>387</v>
      </c>
      <c r="BP105" s="503">
        <v>60.3</v>
      </c>
      <c r="BQ105" s="112">
        <v>40.6</v>
      </c>
      <c r="BR105" s="607"/>
      <c r="BS105" s="614">
        <f t="shared" si="62"/>
        <v>66</v>
      </c>
      <c r="BT105" s="549">
        <v>93.5</v>
      </c>
      <c r="BU105" s="549">
        <v>13796</v>
      </c>
      <c r="BV105" s="614">
        <f t="shared" si="76"/>
        <v>6.5</v>
      </c>
      <c r="BW105" s="614">
        <f t="shared" si="77"/>
        <v>60.6511</v>
      </c>
      <c r="BX105" s="549">
        <v>40.200000000000003</v>
      </c>
      <c r="BY105" s="566">
        <f t="shared" si="78"/>
        <v>24.8034</v>
      </c>
      <c r="BZ105" s="549">
        <v>25.8</v>
      </c>
      <c r="CA105" s="566">
        <f t="shared" si="79"/>
        <v>15.918600000000001</v>
      </c>
      <c r="CB105" s="549">
        <v>32.299999999999997</v>
      </c>
      <c r="CC105" s="566">
        <f t="shared" si="80"/>
        <v>19.929099999999998</v>
      </c>
      <c r="CD105" s="614">
        <v>0.48</v>
      </c>
      <c r="CE105" s="601"/>
      <c r="CF105" s="601"/>
      <c r="CG105" s="601"/>
      <c r="CH105" s="601"/>
      <c r="CI105" s="601"/>
      <c r="CJ105" s="601">
        <v>93.3</v>
      </c>
      <c r="CK105" s="601">
        <v>9197</v>
      </c>
      <c r="CL105" s="579">
        <f t="shared" si="63"/>
        <v>1.558139534883721</v>
      </c>
      <c r="CM105" s="503"/>
      <c r="CN105" s="503"/>
      <c r="CP105" s="510"/>
      <c r="CQ105" s="510"/>
      <c r="CR105" s="510"/>
      <c r="CS105" s="510"/>
      <c r="CT105" s="510"/>
      <c r="CU105" s="510"/>
      <c r="CV105" s="620"/>
      <c r="CX105" s="503"/>
      <c r="CY105" s="503"/>
      <c r="CZ105" s="623">
        <v>3</v>
      </c>
      <c r="DA105" s="625" t="s">
        <v>212</v>
      </c>
      <c r="DB105" s="783" t="s">
        <v>212</v>
      </c>
      <c r="DC105" s="531"/>
      <c r="DD105" s="794" t="s">
        <v>863</v>
      </c>
      <c r="DE105" s="503"/>
      <c r="DF105" s="503"/>
      <c r="DG105" s="503"/>
      <c r="DH105" s="503"/>
      <c r="DI105" s="88" t="s">
        <v>393</v>
      </c>
      <c r="DJ105" s="853" t="s">
        <v>444</v>
      </c>
      <c r="DK105" s="117">
        <v>2</v>
      </c>
      <c r="DL105" s="325" t="s">
        <v>1248</v>
      </c>
      <c r="DM105" s="117" t="s">
        <v>399</v>
      </c>
      <c r="DN105" s="117"/>
      <c r="DO105" s="117"/>
      <c r="DP105" s="117"/>
      <c r="DQ105" s="117"/>
      <c r="DR105" s="149" t="s">
        <v>386</v>
      </c>
      <c r="DS105" s="88" t="s">
        <v>386</v>
      </c>
      <c r="DT105" s="88">
        <v>1015</v>
      </c>
      <c r="DU105" s="88">
        <v>20.7</v>
      </c>
      <c r="DV105" s="88">
        <v>79.3</v>
      </c>
      <c r="DW105" s="88" t="s">
        <v>386</v>
      </c>
      <c r="DX105" s="88" t="s">
        <v>386</v>
      </c>
      <c r="DY105" s="88" t="s">
        <v>386</v>
      </c>
      <c r="DZ105" s="88" t="s">
        <v>386</v>
      </c>
      <c r="EA105" s="88">
        <v>0</v>
      </c>
      <c r="EB105" s="503" t="s">
        <v>992</v>
      </c>
      <c r="EC105" s="143"/>
      <c r="ED105" s="143"/>
      <c r="EE105" s="143"/>
      <c r="EF105" s="117">
        <v>12</v>
      </c>
      <c r="EG105" s="117">
        <v>2</v>
      </c>
      <c r="EH105" s="325"/>
      <c r="EI105" s="325"/>
      <c r="EJ105" s="325" t="e">
        <f t="shared" si="75"/>
        <v>#DIV/0!</v>
      </c>
      <c r="EK105" s="117">
        <v>2</v>
      </c>
      <c r="EL105" s="117"/>
      <c r="EM105" s="117">
        <v>2</v>
      </c>
      <c r="EN105" s="117">
        <v>1</v>
      </c>
      <c r="EO105" s="325">
        <v>0</v>
      </c>
      <c r="EP105" s="143"/>
      <c r="EQ105" s="632">
        <v>11202</v>
      </c>
      <c r="ER105" s="735">
        <v>75</v>
      </c>
      <c r="ES105" s="735">
        <v>10580</v>
      </c>
      <c r="ET105" s="735">
        <v>3998</v>
      </c>
      <c r="EU105" s="735">
        <v>38220</v>
      </c>
      <c r="EV105" s="735">
        <v>4461</v>
      </c>
      <c r="EW105" s="832">
        <f>EV105/ET105*EU105/ER105</f>
        <v>568.61570785392701</v>
      </c>
      <c r="EX105" s="646">
        <f>L105*EW105</f>
        <v>2843.0785392696353</v>
      </c>
      <c r="EY105" s="555"/>
      <c r="EZ105" s="555"/>
      <c r="FA105" s="555"/>
      <c r="FB105" s="555"/>
      <c r="FC105" s="655"/>
      <c r="FD105" s="655"/>
      <c r="FE105" s="655"/>
      <c r="FF105" s="672"/>
      <c r="FG105" s="672"/>
      <c r="FH105" s="672"/>
      <c r="FI105" s="688"/>
      <c r="FJ105" s="554"/>
      <c r="FK105" s="555"/>
      <c r="FL105" s="503"/>
      <c r="FM105" s="693">
        <f>AC105/1000</f>
        <v>0.55500000000000005</v>
      </c>
      <c r="FN105" s="555"/>
      <c r="FO105" s="750">
        <f>EV105*100/ES105</f>
        <v>42.16446124763705</v>
      </c>
      <c r="FP105" s="803">
        <f>EW105/1000</f>
        <v>0.56861570785392701</v>
      </c>
      <c r="FQ105" s="696"/>
      <c r="FR105" s="1680" t="s">
        <v>1215</v>
      </c>
      <c r="FS105" s="1132"/>
      <c r="FT105" s="1680" t="s">
        <v>1264</v>
      </c>
      <c r="FU105" s="1119">
        <v>1</v>
      </c>
      <c r="FV105" s="325">
        <v>5</v>
      </c>
      <c r="FW105" s="1119">
        <v>0</v>
      </c>
      <c r="FX105" s="1127" t="s">
        <v>1265</v>
      </c>
      <c r="FY105" s="1120">
        <v>0</v>
      </c>
      <c r="FZ105" s="1120">
        <v>0</v>
      </c>
      <c r="GA105" s="1120">
        <v>0</v>
      </c>
      <c r="GB105" s="1120">
        <v>1</v>
      </c>
      <c r="GC105" s="1127" t="s">
        <v>1266</v>
      </c>
      <c r="GD105" s="1120" t="s">
        <v>960</v>
      </c>
      <c r="GE105" s="1120" t="s">
        <v>1004</v>
      </c>
      <c r="GF105" s="697">
        <v>11202</v>
      </c>
      <c r="GG105" s="700" t="s">
        <v>954</v>
      </c>
      <c r="GH105" s="379">
        <v>0.51713394560000003</v>
      </c>
      <c r="GI105" s="379">
        <v>1.7289080662866902</v>
      </c>
      <c r="GJ105" s="119">
        <v>0.29701576499999965</v>
      </c>
      <c r="GK105" s="701" t="s">
        <v>387</v>
      </c>
      <c r="GL105" s="117" t="s">
        <v>387</v>
      </c>
      <c r="GM105" s="117" t="s">
        <v>387</v>
      </c>
      <c r="GN105" s="144">
        <v>24.9</v>
      </c>
      <c r="GO105" s="144">
        <v>46.9</v>
      </c>
      <c r="GP105" s="117">
        <v>70746</v>
      </c>
      <c r="GQ105" s="702">
        <v>2843.0785392696353</v>
      </c>
      <c r="GR105" s="413">
        <f>GN105*GQ105/100</f>
        <v>707.92655627813917</v>
      </c>
      <c r="GS105" s="117">
        <v>22.5</v>
      </c>
      <c r="GT105" s="117">
        <v>38942</v>
      </c>
      <c r="GU105" s="703">
        <f>GO105-GS105</f>
        <v>24.4</v>
      </c>
      <c r="GV105" s="117">
        <f>GP105-GT105</f>
        <v>31804</v>
      </c>
      <c r="GW105" s="413">
        <f>GR105*GO105/100</f>
        <v>332.01755489444724</v>
      </c>
      <c r="GX105" s="413">
        <f>GS105*GR105/100</f>
        <v>159.28347516258131</v>
      </c>
      <c r="GY105" s="413">
        <f>GW105-GX105</f>
        <v>172.73407973186593</v>
      </c>
      <c r="GZ105" s="116">
        <v>7</v>
      </c>
      <c r="HA105" s="413">
        <f>GW105/GZ105</f>
        <v>47.431079270635323</v>
      </c>
      <c r="HB105" s="413">
        <f>GX105/GZ105</f>
        <v>22.754782166083043</v>
      </c>
      <c r="HC105" s="413">
        <f>GR105/GZ105</f>
        <v>101.13236518259131</v>
      </c>
      <c r="HD105" s="117"/>
      <c r="HE105" s="117"/>
      <c r="HF105" s="117"/>
      <c r="HG105" s="117"/>
      <c r="HH105" s="117"/>
      <c r="HI105" s="117"/>
      <c r="HJ105" s="117"/>
      <c r="HK105" s="117"/>
      <c r="HL105" s="117"/>
      <c r="HM105" s="117"/>
      <c r="HN105" s="117"/>
      <c r="HO105" s="117"/>
      <c r="HP105" s="117"/>
      <c r="HQ105" s="144"/>
      <c r="HR105" s="117"/>
      <c r="HS105" s="117"/>
      <c r="HT105" s="117"/>
      <c r="HU105" s="117"/>
      <c r="HV105" s="117"/>
      <c r="HW105" s="117"/>
      <c r="HX105" s="117"/>
      <c r="HY105" s="117"/>
      <c r="HZ105" s="117"/>
      <c r="IA105" s="117"/>
      <c r="IB105" s="117"/>
      <c r="IC105" s="117"/>
      <c r="ID105" s="117"/>
      <c r="IE105" s="117"/>
      <c r="IF105" s="503">
        <f t="shared" si="60"/>
        <v>5</v>
      </c>
      <c r="IG105" s="555"/>
      <c r="IH105" s="555"/>
      <c r="II105" s="555"/>
      <c r="IJ105" s="555"/>
      <c r="IK105" s="555"/>
      <c r="IL105" s="555"/>
      <c r="IM105" s="555"/>
    </row>
    <row r="106" spans="1:247" ht="14.45" customHeight="1">
      <c r="A106" s="503">
        <v>240</v>
      </c>
      <c r="B106" s="503">
        <f>COUNTIFS($D$4:D106,D106,$F$4:F106,F106)</f>
        <v>1</v>
      </c>
      <c r="C106" s="805">
        <v>11403</v>
      </c>
      <c r="D106" s="812" t="s">
        <v>1022</v>
      </c>
      <c r="E106" s="153" t="s">
        <v>612</v>
      </c>
      <c r="F106" s="91">
        <v>7557305349</v>
      </c>
      <c r="G106" s="88">
        <f>LEFT(H106,4)-CONCATENATE(19,LEFT(F106,2))</f>
        <v>44</v>
      </c>
      <c r="H106" s="161" t="s">
        <v>1021</v>
      </c>
      <c r="I106" s="461" t="s">
        <v>445</v>
      </c>
      <c r="J106" s="129" t="s">
        <v>427</v>
      </c>
      <c r="K106" s="91" t="s">
        <v>385</v>
      </c>
      <c r="L106" s="88">
        <v>21</v>
      </c>
      <c r="M106" s="91" t="s">
        <v>795</v>
      </c>
      <c r="N106" s="507" t="s">
        <v>386</v>
      </c>
      <c r="O106" s="127"/>
      <c r="P106" s="127" t="s">
        <v>1009</v>
      </c>
      <c r="Q106" s="131"/>
      <c r="R106" s="132"/>
      <c r="S106" s="133"/>
      <c r="T106" s="707" t="s">
        <v>1014</v>
      </c>
      <c r="U106" s="707"/>
      <c r="V106" s="521" t="s">
        <v>999</v>
      </c>
      <c r="W106" s="711"/>
      <c r="X106" s="134"/>
      <c r="Y106" s="135"/>
      <c r="Z106" s="461" t="s">
        <v>428</v>
      </c>
      <c r="AA106" s="127" t="s">
        <v>940</v>
      </c>
      <c r="AB106" s="88"/>
      <c r="AC106" s="564">
        <v>28843</v>
      </c>
      <c r="AD106" s="788">
        <v>605000</v>
      </c>
      <c r="AE106" s="265"/>
      <c r="AF106" s="265"/>
      <c r="AG106" s="265" t="s">
        <v>433</v>
      </c>
      <c r="AH106" s="568">
        <v>10000</v>
      </c>
      <c r="AI106" s="565"/>
      <c r="AJ106" s="503"/>
      <c r="AK106" s="568"/>
      <c r="AL106" s="503"/>
      <c r="AM106" s="503"/>
      <c r="AN106" s="503"/>
      <c r="AO106" s="572">
        <v>10.7</v>
      </c>
      <c r="AP106" s="575">
        <v>14</v>
      </c>
      <c r="AQ106" s="577">
        <v>72.2</v>
      </c>
      <c r="AR106" s="1100">
        <f t="shared" si="71"/>
        <v>96.9</v>
      </c>
      <c r="AS106" s="1101">
        <f t="shared" si="72"/>
        <v>0.76428571428571423</v>
      </c>
      <c r="AT106" s="750">
        <f t="shared" si="73"/>
        <v>55.181428571428569</v>
      </c>
      <c r="AU106" s="1102">
        <f t="shared" si="74"/>
        <v>0.12412993039443154</v>
      </c>
      <c r="AV106" s="579">
        <v>9.9938000000000002</v>
      </c>
      <c r="AW106" s="579">
        <f t="shared" si="81"/>
        <v>93.4</v>
      </c>
      <c r="AX106" s="580">
        <v>0.17120000000000002</v>
      </c>
      <c r="AY106" s="579">
        <v>1.6</v>
      </c>
      <c r="AZ106" s="503" t="s">
        <v>387</v>
      </c>
      <c r="BA106" s="585" t="s">
        <v>387</v>
      </c>
      <c r="BB106" s="112" t="s">
        <v>387</v>
      </c>
      <c r="BC106" s="549" t="s">
        <v>387</v>
      </c>
      <c r="BD106" s="549"/>
      <c r="BE106" s="503"/>
      <c r="BF106" s="503"/>
      <c r="BG106" s="503"/>
      <c r="BH106" s="503"/>
      <c r="BI106" s="109">
        <v>0</v>
      </c>
      <c r="BJ106" s="503">
        <v>2.4300000000000002</v>
      </c>
      <c r="BK106" s="503">
        <v>97.5</v>
      </c>
      <c r="BL106" s="598">
        <f>BJ106/BK106</f>
        <v>2.4923076923076926E-2</v>
      </c>
      <c r="BM106" s="600">
        <v>0</v>
      </c>
      <c r="BN106" s="614">
        <f>BM106*100/AO106</f>
        <v>0</v>
      </c>
      <c r="BO106" s="503" t="s">
        <v>387</v>
      </c>
      <c r="BP106" s="503">
        <v>56.9</v>
      </c>
      <c r="BQ106" s="112">
        <v>59.5</v>
      </c>
      <c r="BR106" s="607"/>
      <c r="BS106" s="614">
        <f t="shared" si="62"/>
        <v>88.7</v>
      </c>
      <c r="BT106" s="549">
        <v>89.6</v>
      </c>
      <c r="BU106" s="549">
        <v>16192</v>
      </c>
      <c r="BV106" s="614">
        <f t="shared" si="76"/>
        <v>10.400000000000006</v>
      </c>
      <c r="BW106" s="614">
        <f t="shared" si="77"/>
        <v>13.719999999999999</v>
      </c>
      <c r="BX106" s="549">
        <v>11.2</v>
      </c>
      <c r="BY106" s="566">
        <f t="shared" si="78"/>
        <v>1.5679999999999998</v>
      </c>
      <c r="BZ106" s="549">
        <v>77.5</v>
      </c>
      <c r="CA106" s="566">
        <f t="shared" si="79"/>
        <v>10.85</v>
      </c>
      <c r="CB106" s="549">
        <v>9.3000000000000007</v>
      </c>
      <c r="CC106" s="566">
        <f t="shared" si="80"/>
        <v>1.3020000000000003</v>
      </c>
      <c r="CD106" s="614">
        <v>0.03</v>
      </c>
      <c r="CE106" s="601"/>
      <c r="CF106" s="601"/>
      <c r="CG106" s="601"/>
      <c r="CH106" s="601"/>
      <c r="CI106" s="601"/>
      <c r="CJ106" s="601">
        <v>13.7</v>
      </c>
      <c r="CK106" s="601">
        <v>5136</v>
      </c>
      <c r="CL106" s="579">
        <f t="shared" si="63"/>
        <v>0.14451612903225805</v>
      </c>
      <c r="CM106" s="503"/>
      <c r="CN106" s="503"/>
      <c r="CP106" s="510"/>
      <c r="CQ106" s="510"/>
      <c r="CR106" s="510"/>
      <c r="CS106" s="510"/>
      <c r="CT106" s="510"/>
      <c r="CU106" s="510"/>
      <c r="CV106" s="620"/>
      <c r="CX106" s="503"/>
      <c r="CY106" s="503"/>
      <c r="CZ106" s="623">
        <v>5</v>
      </c>
      <c r="DA106" s="625" t="s">
        <v>414</v>
      </c>
      <c r="DB106" s="783" t="s">
        <v>414</v>
      </c>
      <c r="DC106" s="531"/>
      <c r="DD106" s="794" t="s">
        <v>1023</v>
      </c>
      <c r="DE106" s="503"/>
      <c r="DF106" s="503"/>
      <c r="DG106" s="503"/>
      <c r="DH106" s="503"/>
      <c r="DI106" s="88" t="s">
        <v>393</v>
      </c>
      <c r="DJ106" s="851" t="s">
        <v>433</v>
      </c>
      <c r="DK106" s="117">
        <v>2</v>
      </c>
      <c r="DL106" s="325" t="s">
        <v>445</v>
      </c>
      <c r="DM106" s="117" t="s">
        <v>445</v>
      </c>
      <c r="DN106" s="117"/>
      <c r="DO106" s="117"/>
      <c r="DP106" s="117"/>
      <c r="DQ106" s="117"/>
      <c r="DR106" s="149">
        <v>6.3</v>
      </c>
      <c r="DS106" s="88" t="s">
        <v>386</v>
      </c>
      <c r="DT106" s="88">
        <v>30832</v>
      </c>
      <c r="DU106" s="88">
        <v>85.9</v>
      </c>
      <c r="DV106" s="88">
        <v>14.1</v>
      </c>
      <c r="DW106" s="88" t="s">
        <v>386</v>
      </c>
      <c r="DX106" s="88" t="s">
        <v>386</v>
      </c>
      <c r="DY106" s="88" t="s">
        <v>386</v>
      </c>
      <c r="DZ106" s="88" t="s">
        <v>386</v>
      </c>
      <c r="EA106" s="88">
        <v>0</v>
      </c>
      <c r="EB106" s="503" t="s">
        <v>992</v>
      </c>
      <c r="EC106" s="143"/>
      <c r="ED106" s="143"/>
      <c r="EE106" s="143"/>
      <c r="EF106" s="117">
        <v>65</v>
      </c>
      <c r="EG106" s="117">
        <v>3</v>
      </c>
      <c r="EH106" s="325"/>
      <c r="EI106" s="325"/>
      <c r="EJ106" s="325" t="e">
        <f t="shared" si="75"/>
        <v>#DIV/0!</v>
      </c>
      <c r="EK106" s="117">
        <v>2</v>
      </c>
      <c r="EL106" s="117"/>
      <c r="EM106" s="117">
        <v>1</v>
      </c>
      <c r="EN106" s="117">
        <v>1</v>
      </c>
      <c r="EO106" s="325">
        <v>0</v>
      </c>
      <c r="EP106" s="143"/>
      <c r="EQ106" s="632">
        <v>11403</v>
      </c>
      <c r="ER106" s="735">
        <v>75</v>
      </c>
      <c r="ES106" s="735">
        <v>253985</v>
      </c>
      <c r="ET106" s="735">
        <v>4000</v>
      </c>
      <c r="EU106" s="735">
        <v>38220</v>
      </c>
      <c r="EV106" s="735">
        <v>231715</v>
      </c>
      <c r="EW106" s="832">
        <f>EV106/ET106*EU106/ER106</f>
        <v>29520.491000000002</v>
      </c>
      <c r="EX106" s="646">
        <f>L106*EW106</f>
        <v>619930.31099999999</v>
      </c>
      <c r="EY106" s="555"/>
      <c r="EZ106" s="555"/>
      <c r="FA106" s="555"/>
      <c r="FB106" s="555"/>
      <c r="FC106" s="655"/>
      <c r="FD106" s="655"/>
      <c r="FE106" s="655"/>
      <c r="FF106" s="672"/>
      <c r="FG106" s="672"/>
      <c r="FH106" s="672"/>
      <c r="FI106" s="688"/>
      <c r="FJ106" s="554"/>
      <c r="FK106" s="555"/>
      <c r="FL106" s="503"/>
      <c r="FM106" s="693">
        <f>AC106/1000</f>
        <v>28.843</v>
      </c>
      <c r="FN106" s="555"/>
      <c r="FO106" s="750">
        <f>EV106*100/ES106</f>
        <v>91.231765655452094</v>
      </c>
      <c r="FP106" s="803">
        <f>EW106/1000</f>
        <v>29.520491000000003</v>
      </c>
      <c r="FQ106" s="696"/>
      <c r="FR106" s="1680"/>
      <c r="FS106" s="1680" t="s">
        <v>1215</v>
      </c>
      <c r="FT106" s="1680" t="s">
        <v>1267</v>
      </c>
      <c r="FU106" s="1119">
        <v>0</v>
      </c>
      <c r="FV106" s="325">
        <v>5</v>
      </c>
      <c r="FW106" s="1119">
        <v>1</v>
      </c>
      <c r="FX106" s="1127" t="s">
        <v>1268</v>
      </c>
      <c r="FY106" s="1120">
        <v>0</v>
      </c>
      <c r="FZ106" s="1120">
        <v>0</v>
      </c>
      <c r="GA106" s="1120">
        <v>0</v>
      </c>
      <c r="GB106" s="1120">
        <v>1</v>
      </c>
      <c r="GC106" s="1127" t="e">
        <f>-FR107mé</f>
        <v>#NAME?</v>
      </c>
      <c r="GD106" s="1120" t="s">
        <v>1024</v>
      </c>
      <c r="GE106" s="1120" t="s">
        <v>1025</v>
      </c>
      <c r="GF106" s="697">
        <v>11403</v>
      </c>
      <c r="GG106" s="700" t="s">
        <v>954</v>
      </c>
      <c r="GH106" s="379" t="s">
        <v>666</v>
      </c>
      <c r="GI106" s="379">
        <v>0.39849773913024011</v>
      </c>
      <c r="GJ106" s="119">
        <v>1.9397414649999969</v>
      </c>
      <c r="GK106" s="701" t="s">
        <v>387</v>
      </c>
      <c r="GL106" s="117" t="s">
        <v>387</v>
      </c>
      <c r="GM106" s="117" t="s">
        <v>387</v>
      </c>
      <c r="GN106" s="144">
        <v>89.1</v>
      </c>
      <c r="GO106" s="144">
        <v>35.9</v>
      </c>
      <c r="GP106" s="117">
        <v>20168</v>
      </c>
      <c r="GQ106" s="702">
        <v>619930.31099999999</v>
      </c>
      <c r="GR106" s="413">
        <f>IE106*GQ106/100</f>
        <v>48230.578195800001</v>
      </c>
      <c r="GS106" s="117">
        <v>1.99</v>
      </c>
      <c r="GT106" s="117">
        <v>18295</v>
      </c>
      <c r="GU106" s="703">
        <f>GO106-GS106</f>
        <v>33.909999999999997</v>
      </c>
      <c r="GV106" s="117">
        <f>GP106-GT106</f>
        <v>1873</v>
      </c>
      <c r="GW106" s="413">
        <f>GR106*GO106/100</f>
        <v>17314.777572292198</v>
      </c>
      <c r="GX106" s="413">
        <f>GS106*GR106/100</f>
        <v>959.78850609642006</v>
      </c>
      <c r="GY106" s="413">
        <f>GW106-GX106</f>
        <v>16354.989066195778</v>
      </c>
      <c r="GZ106" s="116">
        <v>21</v>
      </c>
      <c r="HA106" s="413">
        <f>GW106/GZ106</f>
        <v>824.51321772819995</v>
      </c>
      <c r="HB106" s="413">
        <f>GX106/GZ106</f>
        <v>45.70421457602</v>
      </c>
      <c r="HC106" s="413">
        <f>GR106/GZ106</f>
        <v>2296.6941998000002</v>
      </c>
      <c r="HD106" s="144">
        <v>87.8</v>
      </c>
      <c r="HE106" s="144">
        <v>95.4</v>
      </c>
      <c r="HF106" s="117">
        <v>1571</v>
      </c>
      <c r="HG106" s="117">
        <v>3.36</v>
      </c>
      <c r="HH106" s="117">
        <v>3674</v>
      </c>
      <c r="HI106" s="117">
        <v>39</v>
      </c>
      <c r="HJ106" s="117">
        <v>1807</v>
      </c>
      <c r="HK106" s="117">
        <v>2.06</v>
      </c>
      <c r="HL106" s="117">
        <v>5767</v>
      </c>
      <c r="HM106" s="117">
        <v>97.8</v>
      </c>
      <c r="HN106" s="117">
        <v>2785</v>
      </c>
      <c r="HO106" s="117">
        <v>98.4</v>
      </c>
      <c r="HP106" s="117">
        <v>5377</v>
      </c>
      <c r="HQ106" s="144">
        <v>2.67</v>
      </c>
      <c r="HR106" s="117">
        <v>4.4800000000000004</v>
      </c>
      <c r="HS106" s="117"/>
      <c r="HT106" s="117"/>
      <c r="HU106" s="117"/>
      <c r="HV106" s="117"/>
      <c r="HW106" s="117"/>
      <c r="HX106" s="117"/>
      <c r="HY106" s="117"/>
      <c r="HZ106" s="117"/>
      <c r="IA106" s="117"/>
      <c r="IB106" s="117"/>
      <c r="IC106" s="117"/>
      <c r="ID106" s="117"/>
      <c r="IE106" s="117">
        <v>7.78</v>
      </c>
      <c r="IF106" s="503">
        <f t="shared" si="60"/>
        <v>4</v>
      </c>
      <c r="IG106" s="555"/>
      <c r="IH106" s="555"/>
      <c r="II106" s="555"/>
      <c r="IJ106" s="555"/>
      <c r="IK106" s="555"/>
      <c r="IL106" s="555"/>
      <c r="IM106" s="555"/>
    </row>
    <row r="107" spans="1:247" ht="14.45" customHeight="1">
      <c r="A107" s="503">
        <v>253</v>
      </c>
      <c r="B107" s="503">
        <f>COUNTIFS($D$4:D107,D107,$F$4:F107,F107)</f>
        <v>1</v>
      </c>
      <c r="C107" s="806">
        <v>7244</v>
      </c>
      <c r="D107" s="812" t="s">
        <v>613</v>
      </c>
      <c r="E107" s="153" t="s">
        <v>532</v>
      </c>
      <c r="F107" s="91">
        <v>486207404</v>
      </c>
      <c r="G107" s="88">
        <v>69</v>
      </c>
      <c r="H107" s="161" t="s">
        <v>614</v>
      </c>
      <c r="I107" s="319" t="s">
        <v>399</v>
      </c>
      <c r="J107" s="129" t="s">
        <v>427</v>
      </c>
      <c r="K107" s="122" t="s">
        <v>385</v>
      </c>
      <c r="L107" s="88">
        <v>7</v>
      </c>
      <c r="M107" s="91" t="s">
        <v>521</v>
      </c>
      <c r="N107" s="507"/>
      <c r="O107" s="153"/>
      <c r="P107" s="131" t="s">
        <v>615</v>
      </c>
      <c r="Q107" s="131"/>
      <c r="R107" s="132"/>
      <c r="S107" s="512" t="s">
        <v>428</v>
      </c>
      <c r="T107" s="316" t="s">
        <v>462</v>
      </c>
      <c r="U107" s="317" t="s">
        <v>580</v>
      </c>
      <c r="V107" s="311" t="s">
        <v>462</v>
      </c>
      <c r="W107" s="526" t="s">
        <v>546</v>
      </c>
      <c r="X107" s="311" t="s">
        <v>548</v>
      </c>
      <c r="Y107" s="311" t="s">
        <v>547</v>
      </c>
      <c r="Z107" s="387"/>
      <c r="AA107" s="314"/>
      <c r="AB107" s="154">
        <v>222</v>
      </c>
      <c r="AC107" s="388"/>
      <c r="AD107" s="388"/>
      <c r="AE107" s="388"/>
      <c r="AF107" s="388"/>
      <c r="AG107" s="560" t="s">
        <v>433</v>
      </c>
      <c r="AH107" s="555"/>
      <c r="AI107" s="503">
        <v>3.17</v>
      </c>
      <c r="AJ107" s="503">
        <v>81.8</v>
      </c>
      <c r="AK107" s="567">
        <v>2.5930599999999999</v>
      </c>
      <c r="AL107" s="503">
        <v>27870</v>
      </c>
      <c r="AM107" s="569">
        <v>15.925714285714285</v>
      </c>
      <c r="AN107" s="503">
        <v>4</v>
      </c>
      <c r="AO107" s="572">
        <v>18.5</v>
      </c>
      <c r="AP107" s="575">
        <v>71</v>
      </c>
      <c r="AQ107" s="577">
        <v>6</v>
      </c>
      <c r="AR107" s="1100">
        <f t="shared" si="71"/>
        <v>95.5</v>
      </c>
      <c r="AS107" s="1101">
        <f t="shared" si="72"/>
        <v>0.26056338028169013</v>
      </c>
      <c r="AT107" s="750">
        <f t="shared" si="73"/>
        <v>1.5633802816901408</v>
      </c>
      <c r="AU107" s="1102">
        <f t="shared" si="74"/>
        <v>0.24025974025974026</v>
      </c>
      <c r="AV107" s="579">
        <v>14.375</v>
      </c>
      <c r="AW107" s="579">
        <f t="shared" si="81"/>
        <v>77.702702702702709</v>
      </c>
      <c r="AX107" s="580">
        <v>3.2</v>
      </c>
      <c r="AY107" s="566">
        <f>AX107*100/AO107</f>
        <v>17.297297297297298</v>
      </c>
      <c r="AZ107" s="505" t="s">
        <v>387</v>
      </c>
      <c r="BA107" s="583">
        <v>0.87</v>
      </c>
      <c r="BB107" s="299">
        <v>0.1</v>
      </c>
      <c r="BC107" s="592">
        <v>1.6</v>
      </c>
      <c r="BD107" s="592"/>
      <c r="BE107" s="503"/>
      <c r="BF107" s="503"/>
      <c r="BG107" s="503"/>
      <c r="BH107" s="503"/>
      <c r="BI107" s="109">
        <v>1.01</v>
      </c>
      <c r="BJ107" s="579">
        <v>48.4</v>
      </c>
      <c r="BK107" s="579">
        <v>51.4</v>
      </c>
      <c r="BL107" s="599">
        <v>0.94047619047619047</v>
      </c>
      <c r="BM107" s="601" t="s">
        <v>387</v>
      </c>
      <c r="BN107" s="503" t="s">
        <v>387</v>
      </c>
      <c r="BO107" s="505" t="s">
        <v>387</v>
      </c>
      <c r="BP107" s="733">
        <v>2.27</v>
      </c>
      <c r="BQ107" s="603">
        <v>4.1900000000000004</v>
      </c>
      <c r="BR107" s="606">
        <v>1.8458149779735684</v>
      </c>
      <c r="BS107" s="614">
        <f t="shared" si="62"/>
        <v>70.7</v>
      </c>
      <c r="BT107" s="587">
        <v>89.2</v>
      </c>
      <c r="BU107" s="609">
        <v>23942</v>
      </c>
      <c r="BV107" s="587">
        <f t="shared" si="76"/>
        <v>10.799999999999997</v>
      </c>
      <c r="BW107" s="612">
        <f t="shared" si="77"/>
        <v>70.787000000000006</v>
      </c>
      <c r="BX107" s="587">
        <v>45.1</v>
      </c>
      <c r="BY107" s="566">
        <f t="shared" si="78"/>
        <v>32.021000000000001</v>
      </c>
      <c r="BZ107" s="587">
        <v>25.6</v>
      </c>
      <c r="CA107" s="566">
        <f t="shared" si="79"/>
        <v>18.176000000000002</v>
      </c>
      <c r="CB107" s="587">
        <v>29</v>
      </c>
      <c r="CC107" s="566">
        <f t="shared" si="80"/>
        <v>20.59</v>
      </c>
      <c r="CD107" s="734"/>
      <c r="CE107" s="610">
        <v>99.6</v>
      </c>
      <c r="CF107" s="610">
        <v>163035</v>
      </c>
      <c r="CG107" s="610">
        <v>97.8</v>
      </c>
      <c r="CH107" s="610">
        <v>122293</v>
      </c>
      <c r="CI107" s="610">
        <v>53</v>
      </c>
      <c r="CJ107" s="610">
        <v>85.5</v>
      </c>
      <c r="CK107" s="610">
        <v>133765</v>
      </c>
      <c r="CL107" s="579">
        <f t="shared" si="63"/>
        <v>1.76171875</v>
      </c>
      <c r="CM107" s="503"/>
      <c r="CN107" s="503"/>
      <c r="CP107" s="510"/>
      <c r="CQ107" s="510"/>
      <c r="CR107" s="510"/>
      <c r="CS107" s="510"/>
      <c r="CT107" s="510"/>
      <c r="CU107" s="510"/>
      <c r="CV107" s="510"/>
      <c r="CX107" s="503"/>
      <c r="CY107" s="549" t="s">
        <v>397</v>
      </c>
      <c r="CZ107" s="549">
        <v>3</v>
      </c>
      <c r="DA107" s="625" t="s">
        <v>212</v>
      </c>
      <c r="DB107" s="505" t="s">
        <v>212</v>
      </c>
      <c r="DC107" s="531"/>
      <c r="DD107" s="531"/>
      <c r="DE107" s="627">
        <v>75.778045809999995</v>
      </c>
      <c r="DF107" s="627">
        <v>30.805286429999995</v>
      </c>
      <c r="DG107" s="627">
        <v>0.83265886750000018</v>
      </c>
      <c r="DH107" s="627">
        <v>6.710959239999994</v>
      </c>
      <c r="DI107" s="141" t="s">
        <v>393</v>
      </c>
      <c r="DJ107" s="852" t="s">
        <v>433</v>
      </c>
      <c r="DK107" s="218">
        <v>2</v>
      </c>
      <c r="DL107" s="118" t="s">
        <v>399</v>
      </c>
      <c r="DM107" s="118" t="s">
        <v>399</v>
      </c>
      <c r="DN107" s="118"/>
      <c r="DO107" s="118">
        <v>0</v>
      </c>
      <c r="DP107" s="148" t="s">
        <v>386</v>
      </c>
      <c r="DQ107" s="118" t="s">
        <v>386</v>
      </c>
      <c r="DR107" s="149">
        <v>8.6999999999999993</v>
      </c>
      <c r="DS107" s="88" t="s">
        <v>386</v>
      </c>
      <c r="DT107" s="88">
        <v>144</v>
      </c>
      <c r="DU107" s="88">
        <v>0.14599999999999999</v>
      </c>
      <c r="DV107" s="88">
        <v>0.85399999999999998</v>
      </c>
      <c r="DW107" s="88" t="s">
        <v>386</v>
      </c>
      <c r="DX107" s="88" t="s">
        <v>386</v>
      </c>
      <c r="DY107" s="88" t="s">
        <v>386</v>
      </c>
      <c r="DZ107" s="88" t="s">
        <v>386</v>
      </c>
      <c r="EA107" s="88">
        <v>0</v>
      </c>
      <c r="EB107" s="503"/>
      <c r="EC107" s="118">
        <v>3</v>
      </c>
      <c r="ED107" s="118" t="s">
        <v>616</v>
      </c>
      <c r="EE107" s="118">
        <v>7</v>
      </c>
      <c r="EF107" s="118">
        <v>13</v>
      </c>
      <c r="EG107" s="118">
        <v>2</v>
      </c>
      <c r="EH107" s="118">
        <v>166</v>
      </c>
      <c r="EI107" s="118">
        <v>88</v>
      </c>
      <c r="EJ107" s="144">
        <f t="shared" si="75"/>
        <v>31.934968790825952</v>
      </c>
      <c r="EK107" s="118">
        <v>1</v>
      </c>
      <c r="EL107" s="148" t="s">
        <v>386</v>
      </c>
      <c r="EM107" s="118">
        <v>2</v>
      </c>
      <c r="EN107" s="118">
        <v>1</v>
      </c>
      <c r="EO107" s="118">
        <v>0</v>
      </c>
      <c r="EP107" s="118" t="s">
        <v>386</v>
      </c>
      <c r="EQ107" s="630">
        <v>7244</v>
      </c>
      <c r="ER107" s="537"/>
      <c r="ES107" s="537"/>
      <c r="ET107" s="537"/>
      <c r="EU107" s="537"/>
      <c r="EV107" s="537"/>
      <c r="EW107" s="653"/>
      <c r="EX107" s="653"/>
      <c r="EY107" s="537">
        <v>75</v>
      </c>
      <c r="EZ107" s="537">
        <v>1070000</v>
      </c>
      <c r="FA107" s="537">
        <v>10</v>
      </c>
      <c r="FB107" s="641">
        <v>1426.6666666666665</v>
      </c>
      <c r="FC107" s="663">
        <v>45.225333333333332</v>
      </c>
      <c r="FD107" s="663"/>
      <c r="FE107" s="653"/>
      <c r="FF107" s="671">
        <v>4.9087532061676349</v>
      </c>
      <c r="FG107" s="671"/>
      <c r="FH107" s="683" t="e">
        <v>#DIV/0!</v>
      </c>
      <c r="FI107" s="686">
        <v>222</v>
      </c>
      <c r="FJ107" s="729" t="s">
        <v>433</v>
      </c>
      <c r="FK107" s="555"/>
      <c r="FL107" s="503">
        <v>3.17</v>
      </c>
      <c r="FM107" s="694"/>
      <c r="FN107" s="555"/>
      <c r="FO107" s="692">
        <v>3.17</v>
      </c>
      <c r="FP107" s="693">
        <f>FC107/1000</f>
        <v>4.5225333333333333E-2</v>
      </c>
      <c r="FQ107" s="555"/>
      <c r="FR107" s="1316"/>
      <c r="FS107" s="1316" t="s">
        <v>1215</v>
      </c>
      <c r="FT107" s="1125"/>
      <c r="FU107" s="1312">
        <v>0</v>
      </c>
      <c r="FV107" s="1312">
        <v>4</v>
      </c>
      <c r="FW107" s="1125">
        <v>0</v>
      </c>
      <c r="FX107" s="1316" t="s">
        <v>1265</v>
      </c>
      <c r="FY107" s="1130">
        <v>0</v>
      </c>
      <c r="FZ107" s="1130">
        <v>0</v>
      </c>
      <c r="GA107" s="1130">
        <v>0</v>
      </c>
      <c r="GB107" s="1130">
        <v>1</v>
      </c>
      <c r="GC107" s="1687" t="s">
        <v>1269</v>
      </c>
      <c r="GD107" s="1687" t="s">
        <v>1270</v>
      </c>
      <c r="GE107" s="1316" t="s">
        <v>1271</v>
      </c>
      <c r="GF107" s="123"/>
      <c r="GG107" s="124"/>
      <c r="GI107" s="216">
        <v>2.91631802030592</v>
      </c>
      <c r="GK107" s="125"/>
      <c r="GL107" s="126"/>
      <c r="GM107" s="126"/>
      <c r="GN107" s="126"/>
      <c r="GO107" s="126"/>
      <c r="GP107" s="126"/>
      <c r="GQ107" s="126"/>
      <c r="GR107" s="126"/>
      <c r="GS107" s="126"/>
      <c r="GT107" s="126"/>
      <c r="GU107" s="126"/>
      <c r="GV107" s="126"/>
      <c r="GW107" s="126"/>
      <c r="GX107" s="126"/>
      <c r="GY107" s="126"/>
      <c r="GZ107" s="126"/>
      <c r="HA107" s="126"/>
      <c r="HB107" s="126"/>
      <c r="HC107" s="126"/>
      <c r="HD107" s="126"/>
      <c r="HE107" s="126"/>
      <c r="HF107" s="126"/>
      <c r="HG107" s="126"/>
      <c r="HH107" s="126"/>
      <c r="HI107" s="126"/>
      <c r="HJ107" s="126"/>
      <c r="HK107" s="126"/>
      <c r="HL107" s="126"/>
      <c r="HM107" s="126"/>
      <c r="HN107" s="126"/>
      <c r="HO107" s="126"/>
      <c r="HP107" s="126"/>
      <c r="HQ107" s="126"/>
      <c r="HR107" s="126"/>
      <c r="HS107" s="126"/>
      <c r="HT107" s="126"/>
      <c r="HU107" s="126"/>
      <c r="HV107" s="126"/>
      <c r="HW107" s="126"/>
      <c r="HX107" s="126"/>
      <c r="HY107" s="126"/>
      <c r="HZ107" s="126"/>
      <c r="IA107" s="126"/>
      <c r="IB107" s="126"/>
      <c r="IC107" s="126"/>
      <c r="ID107" s="126"/>
      <c r="IE107" s="126"/>
      <c r="IF107" s="503">
        <f t="shared" si="60"/>
        <v>4</v>
      </c>
      <c r="IG107" s="555"/>
      <c r="IH107" s="555"/>
      <c r="II107" s="555"/>
      <c r="IJ107" s="555"/>
      <c r="IK107" s="555"/>
      <c r="IL107" s="555"/>
      <c r="IM107" s="555"/>
    </row>
    <row r="108" spans="1:247" s="418" customFormat="1" ht="14.45" customHeight="1" thickBot="1">
      <c r="A108" s="162">
        <v>283</v>
      </c>
      <c r="B108" s="503">
        <f>COUNTIFS($D$4:D108,D108,$F$4:F108,F108)</f>
        <v>1</v>
      </c>
      <c r="C108" s="895">
        <v>7406</v>
      </c>
      <c r="D108" s="896" t="s">
        <v>639</v>
      </c>
      <c r="E108" s="164" t="s">
        <v>467</v>
      </c>
      <c r="F108" s="164">
        <v>5805161725</v>
      </c>
      <c r="G108" s="163">
        <v>59</v>
      </c>
      <c r="H108" s="348" t="s">
        <v>638</v>
      </c>
      <c r="I108" s="349" t="s">
        <v>399</v>
      </c>
      <c r="J108" s="166" t="s">
        <v>427</v>
      </c>
      <c r="K108" s="350" t="s">
        <v>385</v>
      </c>
      <c r="L108" s="163">
        <v>7</v>
      </c>
      <c r="M108" s="164">
        <v>8</v>
      </c>
      <c r="N108" s="164"/>
      <c r="O108" s="164"/>
      <c r="P108" s="168" t="s">
        <v>615</v>
      </c>
      <c r="Q108" s="168"/>
      <c r="R108" s="168"/>
      <c r="S108" s="351" t="s">
        <v>618</v>
      </c>
      <c r="T108" s="352" t="s">
        <v>621</v>
      </c>
      <c r="U108" s="353" t="s">
        <v>548</v>
      </c>
      <c r="V108" s="351" t="s">
        <v>619</v>
      </c>
      <c r="W108" s="354" t="s">
        <v>620</v>
      </c>
      <c r="X108" s="351" t="s">
        <v>548</v>
      </c>
      <c r="Y108" s="517" t="s">
        <v>548</v>
      </c>
      <c r="Z108" s="944"/>
      <c r="AA108" s="945"/>
      <c r="AB108" s="355">
        <v>24551</v>
      </c>
      <c r="AC108" s="946"/>
      <c r="AD108" s="946"/>
      <c r="AE108" s="946"/>
      <c r="AF108" s="946"/>
      <c r="AG108" s="1050" t="s">
        <v>433</v>
      </c>
      <c r="AH108" s="172"/>
      <c r="AI108" s="162">
        <v>89.6</v>
      </c>
      <c r="AJ108" s="162">
        <v>97.6</v>
      </c>
      <c r="AK108" s="174">
        <v>87.44959999999999</v>
      </c>
      <c r="AL108" s="162">
        <v>808000</v>
      </c>
      <c r="AM108" s="175">
        <v>461.71428571428572</v>
      </c>
      <c r="AN108" s="162">
        <v>4</v>
      </c>
      <c r="AO108" s="357">
        <v>0.55000000000000004</v>
      </c>
      <c r="AP108" s="176">
        <v>7.47</v>
      </c>
      <c r="AQ108" s="358">
        <v>90.6</v>
      </c>
      <c r="AR108" s="899">
        <f t="shared" si="71"/>
        <v>98.61999999999999</v>
      </c>
      <c r="AS108" s="900">
        <f t="shared" si="72"/>
        <v>7.3627844712182075E-2</v>
      </c>
      <c r="AT108" s="440">
        <f t="shared" si="73"/>
        <v>6.670682730923696</v>
      </c>
      <c r="AU108" s="901">
        <f t="shared" si="74"/>
        <v>5.6082390129499346E-3</v>
      </c>
      <c r="AV108" s="177">
        <v>0.46750000000000008</v>
      </c>
      <c r="AW108" s="178">
        <f t="shared" si="81"/>
        <v>85</v>
      </c>
      <c r="AX108" s="177">
        <v>5.5E-2</v>
      </c>
      <c r="AY108" s="173">
        <v>10</v>
      </c>
      <c r="AZ108" s="167" t="s">
        <v>387</v>
      </c>
      <c r="BA108" s="359">
        <v>1.2</v>
      </c>
      <c r="BB108" s="179">
        <v>3.5100217725409842E-3</v>
      </c>
      <c r="BC108" s="180">
        <v>5.3839651639344253E-2</v>
      </c>
      <c r="BD108" s="180"/>
      <c r="BE108" s="167"/>
      <c r="BF108" s="167"/>
      <c r="BG108" s="167"/>
      <c r="BH108" s="167"/>
      <c r="BI108" s="184"/>
      <c r="BJ108" s="167">
        <v>77.3</v>
      </c>
      <c r="BK108" s="167">
        <v>22.5</v>
      </c>
      <c r="BL108" s="360">
        <v>3.4355555555555553</v>
      </c>
      <c r="BM108" s="183">
        <v>0.02</v>
      </c>
      <c r="BN108" s="427">
        <f>BM108*100/AO108</f>
        <v>3.6363636363636362</v>
      </c>
      <c r="BO108" s="167" t="s">
        <v>387</v>
      </c>
      <c r="BP108" s="167">
        <v>5.59</v>
      </c>
      <c r="BQ108" s="591">
        <v>12.6</v>
      </c>
      <c r="BR108" s="185">
        <v>2.2540250447227193</v>
      </c>
      <c r="BS108" s="427">
        <f t="shared" si="62"/>
        <v>95.69</v>
      </c>
      <c r="BT108" s="362">
        <v>99.9</v>
      </c>
      <c r="BU108" s="1051">
        <v>58953</v>
      </c>
      <c r="BV108" s="362">
        <f t="shared" si="76"/>
        <v>9.9999999999994316E-2</v>
      </c>
      <c r="BW108" s="615">
        <f t="shared" si="77"/>
        <v>7.2712979999999998</v>
      </c>
      <c r="BX108" s="362">
        <v>3.89</v>
      </c>
      <c r="BY108" s="173">
        <f t="shared" si="78"/>
        <v>0.29058299999999998</v>
      </c>
      <c r="BZ108" s="362">
        <v>91.8</v>
      </c>
      <c r="CA108" s="173">
        <f t="shared" si="79"/>
        <v>6.8574599999999997</v>
      </c>
      <c r="CB108" s="362">
        <v>1.65</v>
      </c>
      <c r="CC108" s="173">
        <f t="shared" si="80"/>
        <v>0.12325499999999998</v>
      </c>
      <c r="CD108" s="617"/>
      <c r="CE108" s="162"/>
      <c r="CF108" s="162"/>
      <c r="CG108" s="162"/>
      <c r="CH108" s="162"/>
      <c r="CI108" s="162"/>
      <c r="CJ108" s="162"/>
      <c r="CK108" s="162"/>
      <c r="CL108" s="178">
        <f t="shared" si="63"/>
        <v>4.237472766884532E-2</v>
      </c>
      <c r="CM108" s="162"/>
      <c r="CN108" s="162"/>
      <c r="CO108" s="363">
        <v>7.6</v>
      </c>
      <c r="CP108" s="364">
        <v>78.900000000000006</v>
      </c>
      <c r="CQ108" s="364">
        <v>5.99</v>
      </c>
      <c r="CR108" s="364">
        <v>19.3</v>
      </c>
      <c r="CS108" s="364">
        <v>1.47</v>
      </c>
      <c r="CT108" s="364">
        <v>1.32</v>
      </c>
      <c r="CU108" s="364">
        <v>0.1</v>
      </c>
      <c r="CV108" s="364">
        <v>2.1000000000000001E-2</v>
      </c>
      <c r="CW108" s="189"/>
      <c r="CX108" s="162"/>
      <c r="CY108" s="365" t="s">
        <v>397</v>
      </c>
      <c r="CZ108" s="365">
        <v>5</v>
      </c>
      <c r="DA108" s="190" t="s">
        <v>388</v>
      </c>
      <c r="DB108" s="366" t="s">
        <v>388</v>
      </c>
      <c r="DC108" s="191"/>
      <c r="DD108" s="191"/>
      <c r="DE108" s="990"/>
      <c r="DF108" s="990"/>
      <c r="DG108" s="990"/>
      <c r="DH108" s="991"/>
      <c r="DI108" s="931" t="s">
        <v>390</v>
      </c>
      <c r="DJ108" s="949" t="s">
        <v>433</v>
      </c>
      <c r="DK108" s="933">
        <v>2</v>
      </c>
      <c r="DL108" s="906" t="s">
        <v>1248</v>
      </c>
      <c r="DM108" s="906" t="s">
        <v>1248</v>
      </c>
      <c r="DN108" s="905"/>
      <c r="DO108" s="905"/>
      <c r="DP108" s="950"/>
      <c r="DQ108" s="905"/>
      <c r="DR108" s="430" t="s">
        <v>386</v>
      </c>
      <c r="DS108" s="163" t="s">
        <v>386</v>
      </c>
      <c r="DT108" s="163">
        <v>24551</v>
      </c>
      <c r="DU108" s="163">
        <v>89.2</v>
      </c>
      <c r="DV108" s="163">
        <v>10.8</v>
      </c>
      <c r="DW108" s="163" t="s">
        <v>386</v>
      </c>
      <c r="DX108" s="163" t="s">
        <v>386</v>
      </c>
      <c r="DY108" s="163" t="s">
        <v>386</v>
      </c>
      <c r="DZ108" s="163" t="s">
        <v>386</v>
      </c>
      <c r="EA108" s="163" t="s">
        <v>524</v>
      </c>
      <c r="EB108" s="162"/>
      <c r="EC108" s="905"/>
      <c r="ED108" s="905">
        <v>8</v>
      </c>
      <c r="EE108" s="905">
        <v>7</v>
      </c>
      <c r="EF108" s="906">
        <v>84</v>
      </c>
      <c r="EG108" s="905">
        <v>2</v>
      </c>
      <c r="EH108" s="905"/>
      <c r="EI108" s="905"/>
      <c r="EJ108" s="934" t="e">
        <f t="shared" si="75"/>
        <v>#DIV/0!</v>
      </c>
      <c r="EK108" s="905">
        <v>0</v>
      </c>
      <c r="EL108" s="950" t="s">
        <v>386</v>
      </c>
      <c r="EM108" s="905">
        <v>4</v>
      </c>
      <c r="EN108" s="905">
        <v>2</v>
      </c>
      <c r="EO108" s="905">
        <v>0</v>
      </c>
      <c r="EP108" s="905"/>
      <c r="EQ108" s="635">
        <v>7406</v>
      </c>
      <c r="ER108" s="945">
        <v>75</v>
      </c>
      <c r="ES108" s="945">
        <v>156418</v>
      </c>
      <c r="ET108" s="945">
        <v>2</v>
      </c>
      <c r="EU108" s="936">
        <v>4171.1466666666665</v>
      </c>
      <c r="EV108" s="936"/>
      <c r="EW108" s="1052">
        <v>3737.347413333333</v>
      </c>
      <c r="EX108" s="1053"/>
      <c r="EY108" s="936">
        <v>75</v>
      </c>
      <c r="EZ108" s="936">
        <v>923449</v>
      </c>
      <c r="FA108" s="936">
        <v>10</v>
      </c>
      <c r="FB108" s="936">
        <v>1231.2653333333333</v>
      </c>
      <c r="FC108" s="1054">
        <v>1103.2137386666666</v>
      </c>
      <c r="FD108" s="1054"/>
      <c r="FE108" s="1055">
        <v>3.3876911448277056</v>
      </c>
      <c r="FF108" s="1056">
        <v>22.254073838558337</v>
      </c>
      <c r="FG108" s="954">
        <v>6.5690976205241274</v>
      </c>
      <c r="FH108" s="1003" t="e">
        <v>#DIV/0!</v>
      </c>
      <c r="FI108" s="956">
        <v>24551</v>
      </c>
      <c r="FJ108" s="957" t="s">
        <v>433</v>
      </c>
      <c r="FK108" s="172"/>
      <c r="FL108" s="162">
        <v>89.6</v>
      </c>
      <c r="FM108" s="192"/>
      <c r="FN108" s="172"/>
      <c r="FO108" s="443">
        <v>89.6</v>
      </c>
      <c r="FP108" s="444">
        <f>FC108/1000</f>
        <v>1.1032137386666665</v>
      </c>
      <c r="FQ108" s="172"/>
      <c r="FR108" s="1682"/>
      <c r="FS108" s="1682" t="s">
        <v>1215</v>
      </c>
      <c r="FT108" s="1682" t="s">
        <v>1272</v>
      </c>
      <c r="FU108" s="1320">
        <v>0</v>
      </c>
      <c r="FV108" s="1320">
        <v>6</v>
      </c>
      <c r="FW108" s="1123">
        <v>0</v>
      </c>
      <c r="FX108" s="1682" t="s">
        <v>1273</v>
      </c>
      <c r="FY108" s="1141">
        <v>0</v>
      </c>
      <c r="FZ108" s="1141">
        <v>0</v>
      </c>
      <c r="GA108" s="1141">
        <v>0</v>
      </c>
      <c r="GB108" s="1141">
        <v>1</v>
      </c>
      <c r="GC108" s="1683" t="s">
        <v>1274</v>
      </c>
      <c r="GD108" s="1683" t="s">
        <v>1275</v>
      </c>
      <c r="GE108" s="1682" t="s">
        <v>1276</v>
      </c>
      <c r="GF108" s="172"/>
      <c r="GG108" s="938"/>
      <c r="GH108" s="163"/>
      <c r="GI108" s="163"/>
      <c r="GJ108" s="163"/>
      <c r="IF108" s="162">
        <f t="shared" si="60"/>
        <v>6</v>
      </c>
      <c r="IG108" s="172"/>
      <c r="IH108" s="172"/>
      <c r="II108" s="172"/>
      <c r="IJ108" s="172"/>
      <c r="IK108" s="172"/>
      <c r="IL108" s="172"/>
      <c r="IM108" s="172"/>
    </row>
    <row r="109" spans="1:247" ht="14.45" customHeight="1">
      <c r="A109" s="503">
        <v>140</v>
      </c>
      <c r="B109" s="503">
        <f>COUNTIFS($D$4:D109,D109,$F$4:F109,F109)</f>
        <v>1</v>
      </c>
      <c r="C109" s="864">
        <v>8795</v>
      </c>
      <c r="D109" s="865" t="s">
        <v>423</v>
      </c>
      <c r="E109" s="866" t="s">
        <v>741</v>
      </c>
      <c r="F109" s="866">
        <v>5503252018</v>
      </c>
      <c r="G109" s="868">
        <v>63</v>
      </c>
      <c r="H109" s="865" t="s">
        <v>738</v>
      </c>
      <c r="I109" s="368" t="s">
        <v>399</v>
      </c>
      <c r="J109" s="369" t="s">
        <v>427</v>
      </c>
      <c r="K109" s="370" t="s">
        <v>385</v>
      </c>
      <c r="L109" s="195">
        <v>7</v>
      </c>
      <c r="M109" s="87" t="s">
        <v>609</v>
      </c>
      <c r="N109" s="87" t="s">
        <v>386</v>
      </c>
      <c r="O109" s="195"/>
      <c r="P109" s="87" t="s">
        <v>735</v>
      </c>
      <c r="Q109" s="195"/>
      <c r="R109" s="195"/>
      <c r="S109" s="514" t="s">
        <v>548</v>
      </c>
      <c r="T109" s="373" t="s">
        <v>548</v>
      </c>
      <c r="U109" s="374" t="s">
        <v>548</v>
      </c>
      <c r="V109" s="1049" t="s">
        <v>726</v>
      </c>
      <c r="W109" s="372" t="s">
        <v>548</v>
      </c>
      <c r="X109" s="372" t="s">
        <v>548</v>
      </c>
      <c r="Y109" s="870" t="s">
        <v>548</v>
      </c>
      <c r="Z109" s="718" t="s">
        <v>548</v>
      </c>
      <c r="AA109" s="540" t="s">
        <v>548</v>
      </c>
      <c r="AB109" s="195"/>
      <c r="AC109" s="771"/>
      <c r="AD109" s="773"/>
      <c r="AE109" s="774" t="s">
        <v>548</v>
      </c>
      <c r="AF109" s="721"/>
      <c r="AG109" s="279" t="s">
        <v>433</v>
      </c>
      <c r="AH109" s="565"/>
      <c r="AI109" s="503"/>
      <c r="AJ109" s="503"/>
      <c r="AK109" s="567">
        <v>15.3</v>
      </c>
      <c r="AL109" s="503"/>
      <c r="AM109" s="503"/>
      <c r="AN109" s="503"/>
      <c r="AO109" s="574">
        <v>34.700000000000003</v>
      </c>
      <c r="AP109" s="575">
        <v>58</v>
      </c>
      <c r="AQ109" s="577">
        <v>2.6</v>
      </c>
      <c r="AR109" s="1100">
        <f t="shared" si="71"/>
        <v>95.3</v>
      </c>
      <c r="AS109" s="1101">
        <f t="shared" si="72"/>
        <v>0.59827586206896555</v>
      </c>
      <c r="AT109" s="750">
        <f t="shared" si="73"/>
        <v>1.5555172413793106</v>
      </c>
      <c r="AU109" s="1102">
        <f t="shared" si="74"/>
        <v>0.5726072607260726</v>
      </c>
      <c r="AV109" s="579">
        <v>32.385510000000004</v>
      </c>
      <c r="AW109" s="579">
        <f t="shared" si="81"/>
        <v>93.33</v>
      </c>
      <c r="AX109" s="580">
        <v>0.57949000000000006</v>
      </c>
      <c r="AY109" s="579">
        <v>1.67</v>
      </c>
      <c r="AZ109" s="505" t="s">
        <v>387</v>
      </c>
      <c r="BA109" s="585">
        <v>7.14</v>
      </c>
      <c r="BB109" s="204" t="s">
        <v>387</v>
      </c>
      <c r="BC109" s="595"/>
      <c r="BD109" s="595"/>
      <c r="BE109" s="503"/>
      <c r="BF109" s="503"/>
      <c r="BG109" s="503"/>
      <c r="BH109" s="503"/>
      <c r="BJ109" s="503">
        <v>33.299999999999997</v>
      </c>
      <c r="BK109" s="503">
        <v>66.7</v>
      </c>
      <c r="BL109" s="598">
        <v>0.49925037481259366</v>
      </c>
      <c r="BM109" s="600" t="s">
        <v>387</v>
      </c>
      <c r="BN109" s="503" t="s">
        <v>387</v>
      </c>
      <c r="BO109" s="505" t="s">
        <v>387</v>
      </c>
      <c r="BP109" s="503">
        <v>2.58</v>
      </c>
      <c r="BQ109" s="109">
        <v>4.66</v>
      </c>
      <c r="BR109" s="607"/>
      <c r="BS109" s="549" t="s">
        <v>387</v>
      </c>
      <c r="BT109" s="549" t="s">
        <v>387</v>
      </c>
      <c r="BU109" s="610" t="s">
        <v>387</v>
      </c>
      <c r="BV109" s="549" t="s">
        <v>387</v>
      </c>
      <c r="BW109" s="549" t="s">
        <v>387</v>
      </c>
      <c r="BX109" s="549" t="s">
        <v>387</v>
      </c>
      <c r="BY109" s="549" t="s">
        <v>387</v>
      </c>
      <c r="BZ109" s="549" t="s">
        <v>387</v>
      </c>
      <c r="CA109" s="549" t="s">
        <v>387</v>
      </c>
      <c r="CB109" s="549" t="s">
        <v>387</v>
      </c>
      <c r="CC109" s="549" t="s">
        <v>387</v>
      </c>
      <c r="CD109" s="549" t="s">
        <v>387</v>
      </c>
      <c r="CE109" s="503"/>
      <c r="CF109" s="503"/>
      <c r="CG109" s="503"/>
      <c r="CH109" s="503"/>
      <c r="CI109" s="503"/>
      <c r="CJ109" s="503"/>
      <c r="CK109" s="503"/>
      <c r="CL109" s="503"/>
      <c r="CM109" s="503"/>
      <c r="CN109" s="503"/>
      <c r="CO109" s="328"/>
      <c r="CP109" s="618"/>
      <c r="CQ109" s="618"/>
      <c r="CR109" s="618"/>
      <c r="CS109" s="618"/>
      <c r="CT109" s="618"/>
      <c r="CU109" s="618"/>
      <c r="CV109" s="618"/>
      <c r="CX109" s="503"/>
      <c r="CY109" s="623"/>
      <c r="CZ109" s="623">
        <v>3</v>
      </c>
      <c r="DA109" s="625" t="s">
        <v>398</v>
      </c>
      <c r="DB109" s="505" t="s">
        <v>398</v>
      </c>
      <c r="DC109" s="531"/>
      <c r="DD109" s="531"/>
      <c r="DE109" s="195"/>
      <c r="DF109" s="195"/>
      <c r="DG109" s="195"/>
      <c r="DH109" s="721"/>
      <c r="DI109" s="884" t="s">
        <v>390</v>
      </c>
      <c r="DJ109" s="940" t="s">
        <v>433</v>
      </c>
      <c r="DK109" s="873">
        <v>2</v>
      </c>
      <c r="DL109" s="874" t="s">
        <v>407</v>
      </c>
      <c r="DM109" s="874" t="s">
        <v>407</v>
      </c>
      <c r="DN109" s="875"/>
      <c r="DO109" s="875"/>
      <c r="DP109" s="875"/>
      <c r="DQ109" s="875"/>
      <c r="DR109" s="448" t="s">
        <v>386</v>
      </c>
      <c r="DS109" s="195" t="s">
        <v>386</v>
      </c>
      <c r="DT109" s="195">
        <v>77</v>
      </c>
      <c r="DU109" s="195">
        <v>2.6</v>
      </c>
      <c r="DV109" s="195">
        <v>97.4</v>
      </c>
      <c r="DW109" s="195" t="s">
        <v>386</v>
      </c>
      <c r="DX109" s="195" t="s">
        <v>386</v>
      </c>
      <c r="DY109" s="195" t="s">
        <v>386</v>
      </c>
      <c r="DZ109" s="195" t="s">
        <v>386</v>
      </c>
      <c r="EA109" s="195">
        <v>0</v>
      </c>
      <c r="EB109" s="505" t="s">
        <v>487</v>
      </c>
      <c r="EC109" s="875"/>
      <c r="ED109" s="875" t="s">
        <v>609</v>
      </c>
      <c r="EE109" s="875">
        <v>7</v>
      </c>
      <c r="EF109" s="874"/>
      <c r="EG109" s="875">
        <v>2</v>
      </c>
      <c r="EH109" s="874">
        <v>182</v>
      </c>
      <c r="EI109" s="874">
        <v>106</v>
      </c>
      <c r="EJ109" s="874">
        <f t="shared" si="75"/>
        <v>32.000966066900133</v>
      </c>
      <c r="EK109" s="875">
        <v>2</v>
      </c>
      <c r="EL109" s="875" t="s">
        <v>386</v>
      </c>
      <c r="EM109" s="875">
        <v>2</v>
      </c>
      <c r="EN109" s="875">
        <v>1</v>
      </c>
      <c r="EO109" s="875">
        <v>0</v>
      </c>
      <c r="EP109" s="875"/>
      <c r="EQ109" s="959">
        <v>8795</v>
      </c>
      <c r="ER109" s="540">
        <v>75</v>
      </c>
      <c r="ES109" s="540">
        <v>4544</v>
      </c>
      <c r="ET109" s="540">
        <v>2</v>
      </c>
      <c r="EU109" s="642">
        <v>121.17333333333333</v>
      </c>
      <c r="EV109" s="540">
        <v>467</v>
      </c>
      <c r="EW109" s="739">
        <v>12.453333333333333</v>
      </c>
      <c r="EX109" s="742">
        <v>87.173333333333332</v>
      </c>
      <c r="EY109" s="766" t="s">
        <v>387</v>
      </c>
      <c r="EZ109" s="766" t="s">
        <v>387</v>
      </c>
      <c r="FA109" s="766" t="s">
        <v>387</v>
      </c>
      <c r="FB109" s="766" t="s">
        <v>387</v>
      </c>
      <c r="FC109" s="766" t="s">
        <v>387</v>
      </c>
      <c r="FD109" s="833" t="s">
        <v>387</v>
      </c>
      <c r="FE109" s="766" t="s">
        <v>387</v>
      </c>
      <c r="FF109" s="753"/>
      <c r="FG109" s="755"/>
      <c r="FH109" s="672"/>
      <c r="FI109" s="197"/>
      <c r="FJ109" s="284"/>
      <c r="FK109" s="555"/>
      <c r="FL109" s="692">
        <v>10.277288732394366</v>
      </c>
      <c r="FM109" s="693">
        <f>EW109/1000</f>
        <v>1.2453333333333334E-2</v>
      </c>
      <c r="FN109" s="555"/>
      <c r="FO109" s="692">
        <v>10.277288732394366</v>
      </c>
      <c r="FP109" s="693">
        <v>1.2453333333333334E-2</v>
      </c>
      <c r="FQ109" s="696">
        <f>DT109/EW109</f>
        <v>6.1830835117773022</v>
      </c>
      <c r="FR109" s="1134"/>
      <c r="FS109" s="1679" t="s">
        <v>1159</v>
      </c>
      <c r="FT109" s="1679" t="s">
        <v>1277</v>
      </c>
      <c r="FU109" s="1309">
        <v>0</v>
      </c>
      <c r="FV109" s="1309">
        <v>5</v>
      </c>
      <c r="FW109" s="1124">
        <v>0</v>
      </c>
      <c r="FX109" s="1684" t="s">
        <v>1279</v>
      </c>
      <c r="FY109" s="1126">
        <v>0</v>
      </c>
      <c r="FZ109" s="1126">
        <v>0</v>
      </c>
      <c r="GA109" s="1126">
        <v>0</v>
      </c>
      <c r="GB109" s="1126">
        <v>1</v>
      </c>
      <c r="GC109" s="1126"/>
      <c r="GD109" s="1685" t="s">
        <v>1280</v>
      </c>
      <c r="GE109" s="1684" t="s">
        <v>1281</v>
      </c>
      <c r="GF109" s="555"/>
      <c r="GG109" s="699"/>
      <c r="GH109" s="195"/>
      <c r="GI109" s="894">
        <v>0.79076928320000006</v>
      </c>
      <c r="GJ109" s="195"/>
      <c r="GK109" s="565"/>
      <c r="GL109" s="565"/>
      <c r="GM109" s="565"/>
      <c r="GN109" s="565"/>
      <c r="GO109" s="565"/>
      <c r="GP109" s="565"/>
      <c r="GQ109" s="565"/>
      <c r="GR109" s="565"/>
      <c r="GS109" s="565"/>
      <c r="GT109" s="565"/>
      <c r="GU109" s="565"/>
      <c r="GV109" s="565"/>
      <c r="GW109" s="565"/>
      <c r="GX109" s="565"/>
      <c r="GY109" s="565"/>
      <c r="GZ109" s="565"/>
      <c r="HA109" s="565"/>
      <c r="HB109" s="565"/>
      <c r="HC109" s="565"/>
      <c r="HD109" s="565"/>
      <c r="HE109" s="565"/>
      <c r="HF109" s="565"/>
      <c r="HG109" s="565"/>
      <c r="HH109" s="565"/>
      <c r="HI109" s="565"/>
      <c r="HJ109" s="565"/>
      <c r="HK109" s="565"/>
      <c r="HL109" s="565"/>
      <c r="HM109" s="565"/>
      <c r="HN109" s="565"/>
      <c r="HO109" s="565"/>
      <c r="HP109" s="565"/>
      <c r="HQ109" s="565"/>
      <c r="HR109" s="565"/>
      <c r="HS109" s="565"/>
      <c r="HT109" s="565"/>
      <c r="HU109" s="565"/>
      <c r="HV109" s="565"/>
      <c r="HW109" s="565"/>
      <c r="HX109" s="565"/>
      <c r="HY109" s="565"/>
      <c r="HZ109" s="565"/>
      <c r="IA109" s="565"/>
      <c r="IB109" s="565"/>
      <c r="IC109" s="565"/>
      <c r="ID109" s="565"/>
      <c r="IE109" s="565"/>
      <c r="IF109" s="503">
        <f t="shared" si="60"/>
        <v>5</v>
      </c>
      <c r="IG109" s="555"/>
      <c r="IH109" s="555"/>
      <c r="II109" s="555"/>
      <c r="IJ109" s="555"/>
      <c r="IK109" s="555"/>
      <c r="IL109" s="555"/>
      <c r="IM109" s="555"/>
    </row>
    <row r="110" spans="1:247" ht="14.45" customHeight="1">
      <c r="A110" s="503">
        <v>294</v>
      </c>
      <c r="B110" s="503">
        <f>COUNTIFS($D$4:D110,D110,$F$4:F110,F110)</f>
        <v>2</v>
      </c>
      <c r="C110" s="841">
        <v>11765</v>
      </c>
      <c r="D110" s="838" t="s">
        <v>423</v>
      </c>
      <c r="E110" s="839" t="s">
        <v>741</v>
      </c>
      <c r="F110" s="1560">
        <v>5503252018</v>
      </c>
      <c r="G110" s="840">
        <f>LEFT(H110,4)-CONCATENATE(IF(LEFT(F110, 2)&lt;MID(H110, 3, 4), 20, 19),LEFT(F110,2))</f>
        <v>64</v>
      </c>
      <c r="H110" s="838" t="s">
        <v>1068</v>
      </c>
      <c r="I110" s="405" t="s">
        <v>1069</v>
      </c>
      <c r="J110" s="200" t="s">
        <v>427</v>
      </c>
      <c r="K110" s="91" t="s">
        <v>385</v>
      </c>
      <c r="L110" s="88">
        <v>22</v>
      </c>
      <c r="M110" s="91" t="s">
        <v>565</v>
      </c>
      <c r="N110" s="91" t="s">
        <v>386</v>
      </c>
      <c r="O110" s="88"/>
      <c r="P110" s="88" t="s">
        <v>1058</v>
      </c>
      <c r="Q110" s="201"/>
      <c r="R110" s="201"/>
      <c r="S110" s="91"/>
      <c r="T110" s="476" t="s">
        <v>1039</v>
      </c>
      <c r="U110" s="476"/>
      <c r="V110" s="477" t="s">
        <v>1049</v>
      </c>
      <c r="W110" s="527"/>
      <c r="X110" s="477"/>
      <c r="Y110" s="714"/>
      <c r="Z110" s="717"/>
      <c r="AA110" s="271" t="s">
        <v>1044</v>
      </c>
      <c r="AB110" s="88"/>
      <c r="AC110" s="724">
        <v>52</v>
      </c>
      <c r="AD110" s="724">
        <v>110000</v>
      </c>
      <c r="AE110" s="728"/>
      <c r="AF110" s="728"/>
      <c r="AG110" s="728" t="s">
        <v>433</v>
      </c>
      <c r="AH110" s="568">
        <v>150</v>
      </c>
      <c r="AI110" s="565"/>
      <c r="AJ110" s="503"/>
      <c r="AK110" s="568"/>
      <c r="AL110" s="503"/>
      <c r="AM110" s="503"/>
      <c r="AN110" s="503"/>
      <c r="AO110" s="574">
        <v>74.900000000000006</v>
      </c>
      <c r="AP110" s="575">
        <v>22.9</v>
      </c>
      <c r="AQ110" s="577">
        <v>2</v>
      </c>
      <c r="AR110" s="1100">
        <f t="shared" si="71"/>
        <v>99.800000000000011</v>
      </c>
      <c r="AS110" s="1101">
        <f t="shared" si="72"/>
        <v>3.270742358078603</v>
      </c>
      <c r="AT110" s="750">
        <f t="shared" si="73"/>
        <v>6.5414847161572061</v>
      </c>
      <c r="AU110" s="1102">
        <f t="shared" si="74"/>
        <v>3.0080321285140568</v>
      </c>
      <c r="AV110" s="579">
        <v>63.365400000000001</v>
      </c>
      <c r="AW110" s="579">
        <f t="shared" si="81"/>
        <v>84.6</v>
      </c>
      <c r="AX110" s="580">
        <v>7.7896000000000001</v>
      </c>
      <c r="AY110" s="579">
        <v>10.4</v>
      </c>
      <c r="AZ110" s="503" t="s">
        <v>387</v>
      </c>
      <c r="BA110" s="585">
        <v>19.100000000000001</v>
      </c>
      <c r="BB110" s="112" t="s">
        <v>387</v>
      </c>
      <c r="BC110" s="614">
        <v>0.1</v>
      </c>
      <c r="BD110" s="614"/>
      <c r="BE110" s="579"/>
      <c r="BF110" s="579"/>
      <c r="BG110" s="579"/>
      <c r="BH110" s="579"/>
      <c r="BI110" s="109">
        <v>11.9</v>
      </c>
      <c r="BJ110" s="579">
        <v>35</v>
      </c>
      <c r="BK110" s="503">
        <v>65</v>
      </c>
      <c r="BL110" s="598">
        <f>BJ110/BK110</f>
        <v>0.53846153846153844</v>
      </c>
      <c r="BM110" s="600">
        <v>0.8</v>
      </c>
      <c r="BN110" s="614">
        <f>BM110*100/AO110</f>
        <v>1.0680907877169559</v>
      </c>
      <c r="BO110" s="503" t="s">
        <v>387</v>
      </c>
      <c r="BP110" s="503">
        <v>41.2</v>
      </c>
      <c r="BQ110" s="112">
        <v>48.5</v>
      </c>
      <c r="BR110" s="607"/>
      <c r="BS110" s="614">
        <f>BX110+BZ110</f>
        <v>37.799999999999997</v>
      </c>
      <c r="BT110" s="549">
        <v>87.4</v>
      </c>
      <c r="BU110" s="549">
        <v>8674</v>
      </c>
      <c r="BV110" s="614">
        <f>100-BT110</f>
        <v>12.599999999999994</v>
      </c>
      <c r="BW110" s="612">
        <f>BY110+CA110+CC110</f>
        <v>22.739699999999999</v>
      </c>
      <c r="BX110" s="549">
        <v>9.6999999999999993</v>
      </c>
      <c r="BY110" s="566">
        <f>BX110*AP110/100</f>
        <v>2.2212999999999998</v>
      </c>
      <c r="BZ110" s="549">
        <v>28.1</v>
      </c>
      <c r="CA110" s="566">
        <f>BZ110*AP110/100</f>
        <v>6.4348999999999998</v>
      </c>
      <c r="CB110" s="549">
        <v>61.5</v>
      </c>
      <c r="CC110" s="566">
        <f>CB110*AP110/100</f>
        <v>14.083499999999999</v>
      </c>
      <c r="CD110" s="614">
        <v>1.7</v>
      </c>
      <c r="CE110" s="601">
        <v>97.5</v>
      </c>
      <c r="CF110" s="601">
        <v>11034</v>
      </c>
      <c r="CG110" s="601">
        <v>95.4</v>
      </c>
      <c r="CH110" s="601">
        <v>8648</v>
      </c>
      <c r="CI110" s="601">
        <v>76.400000000000006</v>
      </c>
      <c r="CJ110" s="601">
        <v>83.5</v>
      </c>
      <c r="CK110" s="601">
        <v>6148</v>
      </c>
      <c r="CL110" s="579">
        <f>BX110/BZ110</f>
        <v>0.34519572953736649</v>
      </c>
      <c r="CM110" s="503"/>
      <c r="CN110" s="503"/>
      <c r="CP110" s="510"/>
      <c r="CQ110" s="510"/>
      <c r="CR110" s="510"/>
      <c r="CS110" s="510"/>
      <c r="CT110" s="510"/>
      <c r="CU110" s="510"/>
      <c r="CV110" s="620"/>
      <c r="CX110" s="503"/>
      <c r="CY110" s="503"/>
      <c r="CZ110" s="503"/>
      <c r="DA110" s="625" t="s">
        <v>401</v>
      </c>
      <c r="DB110" s="783" t="s">
        <v>401</v>
      </c>
      <c r="DC110" s="1110"/>
      <c r="DD110" s="794" t="s">
        <v>1070</v>
      </c>
      <c r="DE110" s="88"/>
      <c r="DF110" s="88"/>
      <c r="DG110" s="88"/>
      <c r="DH110" s="252"/>
      <c r="DI110" s="88" t="s">
        <v>390</v>
      </c>
      <c r="DJ110" s="851" t="s">
        <v>433</v>
      </c>
      <c r="DK110" s="117">
        <v>2</v>
      </c>
      <c r="DL110" s="325" t="s">
        <v>407</v>
      </c>
      <c r="DM110" s="325" t="s">
        <v>407</v>
      </c>
      <c r="DN110" s="117"/>
      <c r="DO110" s="117"/>
      <c r="DP110" s="117"/>
      <c r="DQ110" s="117"/>
      <c r="DR110" s="149" t="s">
        <v>386</v>
      </c>
      <c r="DS110" s="88" t="s">
        <v>386</v>
      </c>
      <c r="DT110" s="88" t="s">
        <v>386</v>
      </c>
      <c r="DU110" s="88" t="s">
        <v>386</v>
      </c>
      <c r="DV110" s="88" t="s">
        <v>386</v>
      </c>
      <c r="DW110" s="88" t="s">
        <v>386</v>
      </c>
      <c r="DX110" s="88" t="s">
        <v>386</v>
      </c>
      <c r="DY110" s="88" t="s">
        <v>386</v>
      </c>
      <c r="DZ110" s="88" t="s">
        <v>386</v>
      </c>
      <c r="EA110" s="88" t="s">
        <v>386</v>
      </c>
      <c r="EB110" s="503" t="s">
        <v>386</v>
      </c>
      <c r="EC110" s="117"/>
      <c r="ED110" s="117"/>
      <c r="EE110" s="117"/>
      <c r="EF110" s="325"/>
      <c r="EG110" s="117"/>
      <c r="EH110" s="325">
        <v>182</v>
      </c>
      <c r="EI110" s="325">
        <v>106</v>
      </c>
      <c r="EJ110" s="325">
        <f t="shared" si="75"/>
        <v>32.000966066900133</v>
      </c>
      <c r="EK110" s="325"/>
      <c r="EL110" s="117"/>
      <c r="EM110" s="325">
        <v>2</v>
      </c>
      <c r="EN110" s="325">
        <v>1</v>
      </c>
      <c r="EO110" s="325">
        <v>0</v>
      </c>
      <c r="EP110" s="143"/>
      <c r="EQ110" s="208">
        <v>11765</v>
      </c>
      <c r="ER110" s="737">
        <v>75</v>
      </c>
      <c r="ES110" s="737">
        <v>7391</v>
      </c>
      <c r="ET110" s="737">
        <v>20000</v>
      </c>
      <c r="EU110" s="737">
        <v>42120</v>
      </c>
      <c r="EV110" s="737">
        <v>1432</v>
      </c>
      <c r="EW110" s="741">
        <f>EV110/ET110*EU110/ER110</f>
        <v>40.210560000000001</v>
      </c>
      <c r="EX110" s="742">
        <f>L110*EW110</f>
        <v>884.63232000000005</v>
      </c>
      <c r="EY110" s="738"/>
      <c r="EZ110" s="738"/>
      <c r="FA110" s="738"/>
      <c r="FB110" s="738"/>
      <c r="FC110" s="634"/>
      <c r="FD110" s="634"/>
      <c r="FE110" s="634"/>
      <c r="FF110" s="753"/>
      <c r="FG110" s="755"/>
      <c r="FH110" s="228"/>
      <c r="FI110" s="215"/>
      <c r="FJ110" s="284"/>
      <c r="FK110" s="555"/>
      <c r="FL110" s="503"/>
      <c r="FM110" s="693">
        <f>AC110/1000</f>
        <v>5.1999999999999998E-2</v>
      </c>
      <c r="FN110" s="555"/>
      <c r="FO110" s="750">
        <f>EV110*100/ES110</f>
        <v>19.374915437694494</v>
      </c>
      <c r="FP110" s="803">
        <f>EW110/1000</f>
        <v>4.0210559999999999E-2</v>
      </c>
      <c r="FQ110" s="555"/>
      <c r="FR110" s="1125"/>
      <c r="FS110" s="1316" t="s">
        <v>1159</v>
      </c>
      <c r="FT110" s="1316" t="s">
        <v>1277</v>
      </c>
      <c r="FU110" s="1312">
        <v>0</v>
      </c>
      <c r="FV110" s="1312">
        <v>0</v>
      </c>
      <c r="FW110" s="1125">
        <v>0</v>
      </c>
      <c r="FX110" s="1316" t="s">
        <v>1278</v>
      </c>
      <c r="FY110" s="1130">
        <v>0</v>
      </c>
      <c r="FZ110" s="1130">
        <v>0</v>
      </c>
      <c r="GA110" s="1130">
        <v>0</v>
      </c>
      <c r="GB110" s="1130">
        <v>1</v>
      </c>
      <c r="GC110" s="1130"/>
      <c r="GD110" s="1687" t="s">
        <v>1280</v>
      </c>
      <c r="GE110" s="1316" t="s">
        <v>1282</v>
      </c>
      <c r="GF110" s="555"/>
      <c r="GG110" s="699"/>
      <c r="GK110" s="565"/>
      <c r="GL110" s="565"/>
      <c r="GM110" s="565"/>
      <c r="GN110" s="565"/>
      <c r="GO110" s="565"/>
      <c r="GP110" s="565"/>
      <c r="GQ110" s="565"/>
      <c r="GR110" s="565"/>
      <c r="GS110" s="565"/>
      <c r="GT110" s="565"/>
      <c r="GU110" s="565"/>
      <c r="GV110" s="565"/>
      <c r="GW110" s="565"/>
      <c r="GX110" s="565"/>
      <c r="GY110" s="565"/>
      <c r="GZ110" s="565"/>
      <c r="HA110" s="565"/>
      <c r="HB110" s="565"/>
      <c r="HC110" s="565"/>
      <c r="HD110" s="565"/>
      <c r="HE110" s="565"/>
      <c r="HF110" s="565"/>
      <c r="HG110" s="565"/>
      <c r="HH110" s="565"/>
      <c r="HI110" s="565"/>
      <c r="HJ110" s="565"/>
      <c r="HK110" s="565"/>
      <c r="HL110" s="565"/>
      <c r="HM110" s="565"/>
      <c r="HN110" s="565"/>
      <c r="HO110" s="565"/>
      <c r="HP110" s="565"/>
      <c r="HQ110" s="565"/>
      <c r="HR110" s="565"/>
      <c r="HS110" s="565"/>
      <c r="HT110" s="565"/>
      <c r="HU110" s="565"/>
      <c r="HV110" s="565"/>
      <c r="HW110" s="565"/>
      <c r="HX110" s="565"/>
      <c r="HY110" s="565"/>
      <c r="HZ110" s="565"/>
      <c r="IA110" s="565"/>
      <c r="IB110" s="565"/>
      <c r="IC110" s="565"/>
      <c r="ID110" s="565"/>
      <c r="IE110" s="565"/>
      <c r="IF110" s="555"/>
      <c r="IG110" s="555"/>
      <c r="IH110" s="555"/>
      <c r="II110" s="555"/>
      <c r="IJ110" s="555"/>
      <c r="IK110" s="555"/>
      <c r="IL110" s="555"/>
      <c r="IM110" s="555"/>
    </row>
    <row r="111" spans="1:247" s="418" customFormat="1" ht="14.45" customHeight="1" thickBot="1">
      <c r="A111" s="162">
        <v>168</v>
      </c>
      <c r="B111" s="503">
        <f>COUNTIFS($D$4:D111,D111,$F$4:F111,F111)</f>
        <v>3</v>
      </c>
      <c r="C111" s="960">
        <v>12975</v>
      </c>
      <c r="D111" s="923" t="s">
        <v>423</v>
      </c>
      <c r="E111" s="924" t="s">
        <v>741</v>
      </c>
      <c r="F111" s="924">
        <v>5503252018</v>
      </c>
      <c r="G111" s="925">
        <f>LEFT(H111,4)-CONCATENATE(IF(LEFT(F111, 2)&lt;MID(H111, 3, 4), 20, 19),LEFT(F111,2))</f>
        <v>65</v>
      </c>
      <c r="H111" s="923" t="s">
        <v>1136</v>
      </c>
      <c r="I111" s="480" t="s">
        <v>653</v>
      </c>
      <c r="J111" s="166" t="s">
        <v>427</v>
      </c>
      <c r="K111" s="164" t="s">
        <v>385</v>
      </c>
      <c r="L111" s="163">
        <v>24</v>
      </c>
      <c r="M111" s="164" t="s">
        <v>684</v>
      </c>
      <c r="N111" s="164" t="s">
        <v>386</v>
      </c>
      <c r="O111" s="163"/>
      <c r="P111" s="163" t="s">
        <v>1137</v>
      </c>
      <c r="Q111" s="188"/>
      <c r="R111" s="188"/>
      <c r="S111" s="164"/>
      <c r="T111" s="961"/>
      <c r="U111" s="961"/>
      <c r="V111" s="1031" t="s">
        <v>1125</v>
      </c>
      <c r="W111" s="1032"/>
      <c r="X111" s="1031"/>
      <c r="Y111" s="1031"/>
      <c r="Z111" s="798"/>
      <c r="AA111" s="163" t="s">
        <v>1044</v>
      </c>
      <c r="AB111" s="163"/>
      <c r="AC111" s="484">
        <v>39</v>
      </c>
      <c r="AD111" s="484">
        <v>800</v>
      </c>
      <c r="AG111" s="418" t="s">
        <v>433</v>
      </c>
      <c r="AH111" s="484">
        <v>50</v>
      </c>
      <c r="AK111" s="484"/>
      <c r="AL111" s="162"/>
      <c r="AN111" s="162"/>
      <c r="AO111" s="357">
        <v>27.5</v>
      </c>
      <c r="AP111" s="176">
        <v>62.8</v>
      </c>
      <c r="AQ111" s="358">
        <v>8.4600000000000009</v>
      </c>
      <c r="AR111" s="899">
        <f t="shared" si="71"/>
        <v>98.759999999999991</v>
      </c>
      <c r="AS111" s="900">
        <f t="shared" si="72"/>
        <v>0.43789808917197454</v>
      </c>
      <c r="AT111" s="440">
        <f t="shared" si="73"/>
        <v>3.704617834394905</v>
      </c>
      <c r="AU111" s="901">
        <f t="shared" si="74"/>
        <v>0.38591074936850972</v>
      </c>
      <c r="AV111" s="178">
        <f>AW111*AO111/100</f>
        <v>22.4</v>
      </c>
      <c r="AW111" s="178">
        <f>98-AY111-(CD111*100/AO111)</f>
        <v>81.454545454545453</v>
      </c>
      <c r="AX111" s="177">
        <v>3.09</v>
      </c>
      <c r="AY111" s="178">
        <f>AX111*100/AO111</f>
        <v>11.236363636363636</v>
      </c>
      <c r="AZ111" s="162" t="s">
        <v>387</v>
      </c>
      <c r="BA111" s="359">
        <v>21.4</v>
      </c>
      <c r="BB111" s="184" t="s">
        <v>387</v>
      </c>
      <c r="BC111" s="427">
        <v>0.28999999999999998</v>
      </c>
      <c r="BD111" s="427"/>
      <c r="BE111" s="178"/>
      <c r="BF111" s="178"/>
      <c r="BG111" s="178"/>
      <c r="BH111" s="178"/>
      <c r="BI111" s="181">
        <v>1.89</v>
      </c>
      <c r="BJ111" s="178">
        <v>43.1</v>
      </c>
      <c r="BK111" s="178">
        <f>100-BJ111</f>
        <v>56.9</v>
      </c>
      <c r="BL111" s="182">
        <f>BJ111/BK111</f>
        <v>0.75746924428822504</v>
      </c>
      <c r="BM111" s="183">
        <v>0.93</v>
      </c>
      <c r="BN111" s="427">
        <f>BM111*100/AO111</f>
        <v>3.3818181818181818</v>
      </c>
      <c r="BO111" s="162" t="s">
        <v>387</v>
      </c>
      <c r="BP111" s="178">
        <v>49.2</v>
      </c>
      <c r="BQ111" s="178">
        <v>35.5</v>
      </c>
      <c r="BR111" s="485"/>
      <c r="BS111" s="427">
        <f>BX111+BZ111</f>
        <v>59.8</v>
      </c>
      <c r="BT111" s="366">
        <v>86.6</v>
      </c>
      <c r="BU111" s="366">
        <v>11034</v>
      </c>
      <c r="BV111" s="427">
        <f>100-BT111</f>
        <v>13.400000000000006</v>
      </c>
      <c r="BW111" s="427">
        <f>BY111+CA111+CC111</f>
        <v>62.5488</v>
      </c>
      <c r="BX111" s="167">
        <v>28.5</v>
      </c>
      <c r="BY111" s="173">
        <f>BX111*AP111/100</f>
        <v>17.898</v>
      </c>
      <c r="BZ111" s="366">
        <v>31.3</v>
      </c>
      <c r="CA111" s="173">
        <f>BZ111*AP111/100</f>
        <v>19.656399999999998</v>
      </c>
      <c r="CB111" s="366">
        <v>39.799999999999997</v>
      </c>
      <c r="CC111" s="173">
        <f>CB111*AP111/100</f>
        <v>24.994399999999995</v>
      </c>
      <c r="CD111" s="173">
        <v>1.46</v>
      </c>
      <c r="CE111" s="486">
        <v>99.4</v>
      </c>
      <c r="CF111" s="486">
        <v>10435</v>
      </c>
      <c r="CG111" s="486">
        <v>98</v>
      </c>
      <c r="CH111" s="486">
        <v>7142</v>
      </c>
      <c r="CI111" s="486">
        <v>84.9</v>
      </c>
      <c r="CJ111" s="486">
        <v>93</v>
      </c>
      <c r="CK111" s="486">
        <v>6474</v>
      </c>
      <c r="CL111" s="178">
        <f>BX111/BZ111</f>
        <v>0.91054313099041528</v>
      </c>
      <c r="CM111" s="162"/>
      <c r="CN111" s="162"/>
      <c r="CO111" s="187"/>
      <c r="CP111" s="188"/>
      <c r="CQ111" s="188"/>
      <c r="CR111" s="188"/>
      <c r="CS111" s="188"/>
      <c r="CT111" s="188"/>
      <c r="CU111" s="188"/>
      <c r="CV111" s="487"/>
      <c r="CW111" s="189"/>
      <c r="CX111" s="162"/>
      <c r="CY111" s="162"/>
      <c r="CZ111" s="365"/>
      <c r="DA111" s="190"/>
      <c r="DB111" s="488" t="s">
        <v>398</v>
      </c>
      <c r="DC111" s="489"/>
      <c r="DD111" s="490" t="s">
        <v>1124</v>
      </c>
      <c r="DE111" s="163"/>
      <c r="DF111" s="163"/>
      <c r="DG111" s="163"/>
      <c r="DH111" s="903"/>
      <c r="DI111" s="163" t="s">
        <v>390</v>
      </c>
      <c r="DJ111" s="966" t="s">
        <v>433</v>
      </c>
      <c r="DK111" s="905">
        <v>2</v>
      </c>
      <c r="DL111" s="906" t="s">
        <v>407</v>
      </c>
      <c r="DM111" s="906" t="s">
        <v>407</v>
      </c>
      <c r="DN111" s="905"/>
      <c r="DO111" s="905"/>
      <c r="DP111" s="905"/>
      <c r="DQ111" s="905"/>
      <c r="DR111" s="430"/>
      <c r="DS111" s="163"/>
      <c r="DT111" s="163"/>
      <c r="DU111" s="163"/>
      <c r="DV111" s="163"/>
      <c r="DW111" s="163"/>
      <c r="DX111" s="163"/>
      <c r="DY111" s="163"/>
      <c r="DZ111" s="163"/>
      <c r="EA111" s="163"/>
      <c r="EB111" s="162"/>
      <c r="EC111" s="907"/>
      <c r="ED111" s="907"/>
      <c r="EE111" s="907"/>
      <c r="EF111" s="909"/>
      <c r="EG111" s="907"/>
      <c r="EH111" s="909">
        <v>182</v>
      </c>
      <c r="EI111" s="909">
        <v>106</v>
      </c>
      <c r="EJ111" s="909">
        <f t="shared" si="75"/>
        <v>32.000966066900133</v>
      </c>
      <c r="EK111" s="909"/>
      <c r="EL111" s="907"/>
      <c r="EM111" s="909">
        <v>2</v>
      </c>
      <c r="EN111" s="909">
        <v>1</v>
      </c>
      <c r="EO111" s="906">
        <v>0</v>
      </c>
      <c r="EP111" s="907"/>
      <c r="EQ111" s="910">
        <v>12975</v>
      </c>
      <c r="ER111" s="492">
        <v>75</v>
      </c>
      <c r="ES111" s="492">
        <v>10886</v>
      </c>
      <c r="ET111" s="492">
        <v>35092</v>
      </c>
      <c r="EU111" s="492">
        <v>40560</v>
      </c>
      <c r="EV111" s="1033">
        <v>1532</v>
      </c>
      <c r="EW111" s="1034">
        <f>EV111/ET111*EU111/ER111</f>
        <v>23.609529237433033</v>
      </c>
      <c r="EX111" s="1012">
        <f>L111*EW111</f>
        <v>566.62870169839277</v>
      </c>
      <c r="EY111" s="1022"/>
      <c r="EZ111" s="350"/>
      <c r="FA111" s="350"/>
      <c r="FB111" s="350"/>
      <c r="FC111" s="1015"/>
      <c r="FD111" s="1035"/>
      <c r="FE111" s="1035"/>
      <c r="FF111" s="1019"/>
      <c r="FG111" s="913"/>
      <c r="FH111" s="913"/>
      <c r="FI111" s="914"/>
      <c r="FJ111" s="417"/>
      <c r="FK111" s="172"/>
      <c r="FL111" s="162"/>
      <c r="FM111" s="444">
        <f>AC111/1000</f>
        <v>3.9E-2</v>
      </c>
      <c r="FN111" s="172"/>
      <c r="FO111" s="440">
        <f>EV111*100/ES111</f>
        <v>14.073121440382142</v>
      </c>
      <c r="FP111" s="799">
        <f>EW111/1000</f>
        <v>2.3609529237433032E-2</v>
      </c>
      <c r="FQ111" s="172"/>
      <c r="FR111" s="1123"/>
      <c r="FS111" s="1682" t="s">
        <v>1159</v>
      </c>
      <c r="FT111" s="1682" t="s">
        <v>1277</v>
      </c>
      <c r="FU111" s="1320">
        <v>0</v>
      </c>
      <c r="FV111" s="1320">
        <v>5</v>
      </c>
      <c r="FW111" s="1123">
        <v>0</v>
      </c>
      <c r="FX111" s="1682" t="s">
        <v>1278</v>
      </c>
      <c r="FY111" s="1141">
        <v>0</v>
      </c>
      <c r="FZ111" s="1141">
        <v>0</v>
      </c>
      <c r="GA111" s="1141"/>
      <c r="GB111" s="1141">
        <v>1</v>
      </c>
      <c r="GC111" s="1141"/>
      <c r="GD111" s="1683" t="s">
        <v>1280</v>
      </c>
      <c r="GE111" s="1123" t="s">
        <v>1282</v>
      </c>
      <c r="GF111" s="172"/>
      <c r="GG111" s="938"/>
      <c r="GH111" s="163"/>
      <c r="GI111" s="163"/>
      <c r="GJ111" s="163"/>
      <c r="IF111" s="172"/>
      <c r="IG111" s="172"/>
      <c r="IH111" s="172"/>
      <c r="II111" s="172"/>
      <c r="IJ111" s="172"/>
      <c r="IK111" s="172"/>
      <c r="IL111" s="172"/>
      <c r="IM111" s="172"/>
    </row>
    <row r="112" spans="1:247" ht="14.45" customHeight="1">
      <c r="A112" s="503">
        <v>141</v>
      </c>
      <c r="B112" s="503">
        <f>COUNTIFS($D$4:D112,D112,$F$4:F112,F112)</f>
        <v>4</v>
      </c>
      <c r="C112" s="864">
        <v>8796</v>
      </c>
      <c r="D112" s="865" t="s">
        <v>423</v>
      </c>
      <c r="E112" s="866" t="s">
        <v>741</v>
      </c>
      <c r="F112" s="866">
        <v>5503252018</v>
      </c>
      <c r="G112" s="868">
        <v>63</v>
      </c>
      <c r="H112" s="865" t="s">
        <v>738</v>
      </c>
      <c r="I112" s="368" t="s">
        <v>399</v>
      </c>
      <c r="J112" s="369" t="s">
        <v>427</v>
      </c>
      <c r="K112" s="370" t="s">
        <v>385</v>
      </c>
      <c r="L112" s="195">
        <v>19</v>
      </c>
      <c r="M112" s="87" t="s">
        <v>609</v>
      </c>
      <c r="N112" s="87" t="s">
        <v>386</v>
      </c>
      <c r="O112" s="195"/>
      <c r="P112" s="87" t="s">
        <v>735</v>
      </c>
      <c r="Q112" s="503"/>
      <c r="R112" s="503"/>
      <c r="S112" s="514" t="s">
        <v>548</v>
      </c>
      <c r="T112" s="373" t="s">
        <v>548</v>
      </c>
      <c r="U112" s="374" t="s">
        <v>548</v>
      </c>
      <c r="V112" s="1049" t="s">
        <v>726</v>
      </c>
      <c r="W112" s="372" t="s">
        <v>548</v>
      </c>
      <c r="X112" s="372" t="s">
        <v>548</v>
      </c>
      <c r="Y112" s="372" t="s">
        <v>548</v>
      </c>
      <c r="Z112" s="533" t="s">
        <v>548</v>
      </c>
      <c r="AA112" s="451" t="s">
        <v>548</v>
      </c>
      <c r="AB112" s="195"/>
      <c r="AC112" s="549"/>
      <c r="AD112" s="726"/>
      <c r="AE112" s="505" t="s">
        <v>548</v>
      </c>
      <c r="AF112" s="503"/>
      <c r="AG112" s="557" t="s">
        <v>444</v>
      </c>
      <c r="AH112" s="565"/>
      <c r="AI112" s="503"/>
      <c r="AJ112" s="503"/>
      <c r="AK112" s="567">
        <v>16</v>
      </c>
      <c r="AL112" s="503"/>
      <c r="AM112" s="503"/>
      <c r="AN112" s="503"/>
      <c r="AO112" s="574">
        <v>28.1</v>
      </c>
      <c r="AP112" s="575">
        <v>53.6</v>
      </c>
      <c r="AQ112" s="577">
        <v>13.7</v>
      </c>
      <c r="AR112" s="1100">
        <f t="shared" si="71"/>
        <v>95.4</v>
      </c>
      <c r="AS112" s="1101">
        <f t="shared" si="72"/>
        <v>0.52425373134328357</v>
      </c>
      <c r="AT112" s="750">
        <f t="shared" si="73"/>
        <v>7.1822761194029843</v>
      </c>
      <c r="AU112" s="1102">
        <f t="shared" si="74"/>
        <v>0.41753343239227342</v>
      </c>
      <c r="AV112" s="579">
        <v>24.45543</v>
      </c>
      <c r="AW112" s="579">
        <f>95-AY112</f>
        <v>87.03</v>
      </c>
      <c r="AX112" s="580">
        <v>2.2395700000000001</v>
      </c>
      <c r="AY112" s="579">
        <v>7.97</v>
      </c>
      <c r="AZ112" s="505" t="s">
        <v>387</v>
      </c>
      <c r="BA112" s="585">
        <v>12.3</v>
      </c>
      <c r="BB112" s="204" t="s">
        <v>387</v>
      </c>
      <c r="BC112" s="595"/>
      <c r="BD112" s="595"/>
      <c r="BE112" s="503"/>
      <c r="BF112" s="503"/>
      <c r="BG112" s="503"/>
      <c r="BH112" s="503"/>
      <c r="BJ112" s="503">
        <v>45.3</v>
      </c>
      <c r="BK112" s="503">
        <v>54.5</v>
      </c>
      <c r="BL112" s="599">
        <v>0.83119266055045871</v>
      </c>
      <c r="BM112" s="600" t="s">
        <v>387</v>
      </c>
      <c r="BN112" s="503" t="s">
        <v>387</v>
      </c>
      <c r="BO112" s="505" t="s">
        <v>387</v>
      </c>
      <c r="BP112" s="503">
        <v>7.57</v>
      </c>
      <c r="BQ112" s="579">
        <v>14</v>
      </c>
      <c r="BR112" s="607"/>
      <c r="BS112" s="549" t="s">
        <v>387</v>
      </c>
      <c r="BT112" s="549" t="s">
        <v>387</v>
      </c>
      <c r="BU112" s="610" t="s">
        <v>387</v>
      </c>
      <c r="BV112" s="549" t="s">
        <v>387</v>
      </c>
      <c r="BW112" s="549" t="s">
        <v>387</v>
      </c>
      <c r="BX112" s="549" t="s">
        <v>387</v>
      </c>
      <c r="BY112" s="549" t="s">
        <v>387</v>
      </c>
      <c r="BZ112" s="549" t="s">
        <v>387</v>
      </c>
      <c r="CA112" s="549" t="s">
        <v>387</v>
      </c>
      <c r="CB112" s="549" t="s">
        <v>387</v>
      </c>
      <c r="CC112" s="549" t="s">
        <v>387</v>
      </c>
      <c r="CD112" s="549" t="s">
        <v>387</v>
      </c>
      <c r="CE112" s="503"/>
      <c r="CF112" s="503"/>
      <c r="CG112" s="503"/>
      <c r="CH112" s="503"/>
      <c r="CI112" s="503"/>
      <c r="CJ112" s="503"/>
      <c r="CK112" s="503"/>
      <c r="CL112" s="503"/>
      <c r="CM112" s="503"/>
      <c r="CN112" s="503"/>
      <c r="CO112" s="328"/>
      <c r="CP112" s="618"/>
      <c r="CQ112" s="618"/>
      <c r="CR112" s="618"/>
      <c r="CS112" s="618"/>
      <c r="CT112" s="618"/>
      <c r="CU112" s="618"/>
      <c r="CV112" s="618"/>
      <c r="CX112" s="503"/>
      <c r="CY112" s="623"/>
      <c r="CZ112" s="623">
        <v>3</v>
      </c>
      <c r="DA112" s="625" t="s">
        <v>398</v>
      </c>
      <c r="DB112" s="783" t="s">
        <v>398</v>
      </c>
      <c r="DC112" s="531"/>
      <c r="DD112" s="531"/>
      <c r="DE112" s="195"/>
      <c r="DF112" s="195"/>
      <c r="DG112" s="195"/>
      <c r="DH112" s="721"/>
      <c r="DI112" s="884" t="s">
        <v>390</v>
      </c>
      <c r="DJ112" s="872" t="s">
        <v>444</v>
      </c>
      <c r="DK112" s="873">
        <v>2</v>
      </c>
      <c r="DL112" s="874" t="s">
        <v>407</v>
      </c>
      <c r="DM112" s="874" t="s">
        <v>407</v>
      </c>
      <c r="DN112" s="875"/>
      <c r="DO112" s="875"/>
      <c r="DP112" s="875"/>
      <c r="DQ112" s="875"/>
      <c r="DR112" s="448" t="s">
        <v>386</v>
      </c>
      <c r="DS112" s="195" t="s">
        <v>386</v>
      </c>
      <c r="DT112" s="195">
        <v>79</v>
      </c>
      <c r="DU112" s="195">
        <v>5.0999999999999996</v>
      </c>
      <c r="DV112" s="195">
        <v>94.9</v>
      </c>
      <c r="DW112" s="195" t="s">
        <v>386</v>
      </c>
      <c r="DX112" s="195" t="s">
        <v>386</v>
      </c>
      <c r="DY112" s="195" t="s">
        <v>386</v>
      </c>
      <c r="DZ112" s="195" t="s">
        <v>386</v>
      </c>
      <c r="EA112" s="195">
        <v>0</v>
      </c>
      <c r="EB112" s="505" t="s">
        <v>493</v>
      </c>
      <c r="EC112" s="875"/>
      <c r="ED112" s="875" t="s">
        <v>609</v>
      </c>
      <c r="EE112" s="875">
        <v>19</v>
      </c>
      <c r="EF112" s="874"/>
      <c r="EG112" s="875">
        <v>2</v>
      </c>
      <c r="EH112" s="874">
        <v>182</v>
      </c>
      <c r="EI112" s="874">
        <v>106</v>
      </c>
      <c r="EJ112" s="874">
        <f t="shared" si="75"/>
        <v>32.000966066900133</v>
      </c>
      <c r="EK112" s="875">
        <v>2</v>
      </c>
      <c r="EL112" s="875" t="s">
        <v>386</v>
      </c>
      <c r="EM112" s="875">
        <v>3</v>
      </c>
      <c r="EN112" s="875">
        <v>2</v>
      </c>
      <c r="EO112" s="875">
        <v>0</v>
      </c>
      <c r="EP112" s="875"/>
      <c r="EQ112" s="959">
        <v>8796</v>
      </c>
      <c r="ER112" s="451">
        <v>75</v>
      </c>
      <c r="ES112" s="451">
        <v>10157</v>
      </c>
      <c r="ET112" s="451">
        <v>2</v>
      </c>
      <c r="EU112" s="452">
        <v>270.85333333333335</v>
      </c>
      <c r="EV112" s="981">
        <v>1132</v>
      </c>
      <c r="EW112" s="982">
        <v>30.186666666666667</v>
      </c>
      <c r="EX112" s="742">
        <v>573.54666666666662</v>
      </c>
      <c r="EY112" s="1057" t="s">
        <v>387</v>
      </c>
      <c r="EZ112" s="87" t="s">
        <v>387</v>
      </c>
      <c r="FA112" s="87" t="s">
        <v>387</v>
      </c>
      <c r="FB112" s="87" t="s">
        <v>387</v>
      </c>
      <c r="FC112" s="87" t="s">
        <v>387</v>
      </c>
      <c r="FD112" s="1058" t="s">
        <v>387</v>
      </c>
      <c r="FE112" s="774" t="s">
        <v>387</v>
      </c>
      <c r="FF112" s="987"/>
      <c r="FG112" s="755"/>
      <c r="FH112" s="672"/>
      <c r="FI112" s="197"/>
      <c r="FJ112" s="554"/>
      <c r="FK112" s="555"/>
      <c r="FL112" s="692">
        <v>11.145023136752979</v>
      </c>
      <c r="FM112" s="693">
        <f>EW112/1000</f>
        <v>3.0186666666666667E-2</v>
      </c>
      <c r="FN112" s="555"/>
      <c r="FO112" s="692">
        <v>11.145023136752979</v>
      </c>
      <c r="FP112" s="693">
        <v>3.0186666666666667E-2</v>
      </c>
      <c r="FQ112" s="696">
        <f>DT112/EW112</f>
        <v>2.6170494699646643</v>
      </c>
      <c r="FR112" s="1679" t="s">
        <v>1159</v>
      </c>
      <c r="FS112" s="1134"/>
      <c r="FT112" s="1679" t="s">
        <v>1278</v>
      </c>
      <c r="FU112" s="1309">
        <v>0</v>
      </c>
      <c r="FV112" s="1309">
        <v>6</v>
      </c>
      <c r="FW112" s="1124">
        <v>0</v>
      </c>
      <c r="FX112" s="1684" t="s">
        <v>1283</v>
      </c>
      <c r="FY112" s="1126">
        <v>0</v>
      </c>
      <c r="FZ112" s="1126">
        <v>0</v>
      </c>
      <c r="GA112" s="1126">
        <v>0</v>
      </c>
      <c r="GB112" s="1126">
        <v>1</v>
      </c>
      <c r="GC112" s="1685" t="s">
        <v>1284</v>
      </c>
      <c r="GD112" s="1685" t="s">
        <v>762</v>
      </c>
      <c r="GE112" s="1684" t="s">
        <v>1285</v>
      </c>
      <c r="GF112" s="555"/>
      <c r="GG112" s="699"/>
      <c r="GH112" s="195"/>
      <c r="GI112" s="894">
        <v>1.0868916610500001</v>
      </c>
      <c r="GJ112" s="195"/>
      <c r="GK112" s="565"/>
      <c r="GL112" s="565"/>
      <c r="GM112" s="565"/>
      <c r="GN112" s="565"/>
      <c r="GO112" s="565"/>
      <c r="GP112" s="565"/>
      <c r="GQ112" s="565"/>
      <c r="GR112" s="565"/>
      <c r="GS112" s="565"/>
      <c r="GT112" s="565"/>
      <c r="GU112" s="565"/>
      <c r="GV112" s="565"/>
      <c r="GW112" s="565"/>
      <c r="GX112" s="565"/>
      <c r="GY112" s="565"/>
      <c r="GZ112" s="565"/>
      <c r="HA112" s="565"/>
      <c r="HB112" s="565"/>
      <c r="HC112" s="565"/>
      <c r="HD112" s="565"/>
      <c r="HE112" s="565"/>
      <c r="HF112" s="565"/>
      <c r="HG112" s="565"/>
      <c r="HH112" s="565"/>
      <c r="HI112" s="565"/>
      <c r="HJ112" s="565"/>
      <c r="HK112" s="565"/>
      <c r="HL112" s="565"/>
      <c r="HM112" s="565"/>
      <c r="HN112" s="565"/>
      <c r="HO112" s="565"/>
      <c r="HP112" s="565"/>
      <c r="HQ112" s="565"/>
      <c r="HR112" s="565"/>
      <c r="HS112" s="565"/>
      <c r="HT112" s="565"/>
      <c r="HU112" s="565"/>
      <c r="HV112" s="565"/>
      <c r="HW112" s="565"/>
      <c r="HX112" s="565"/>
      <c r="HY112" s="565"/>
      <c r="HZ112" s="565"/>
      <c r="IA112" s="565"/>
      <c r="IB112" s="565"/>
      <c r="IC112" s="565"/>
      <c r="ID112" s="565"/>
      <c r="IE112" s="565"/>
      <c r="IF112" s="503">
        <f>EK112+EM112+EN112</f>
        <v>7</v>
      </c>
      <c r="IG112" s="555"/>
      <c r="IH112" s="555"/>
      <c r="II112" s="555"/>
      <c r="IJ112" s="555"/>
      <c r="IK112" s="555"/>
      <c r="IL112" s="555"/>
      <c r="IM112" s="555"/>
    </row>
    <row r="113" spans="1:247" ht="14.45" customHeight="1">
      <c r="A113" s="503">
        <v>313</v>
      </c>
      <c r="B113" s="503">
        <f>COUNTIFS($D$4:D113,D113,$F$4:F113,F113)</f>
        <v>5</v>
      </c>
      <c r="C113" s="841">
        <v>9876</v>
      </c>
      <c r="D113" s="838" t="s">
        <v>423</v>
      </c>
      <c r="E113" s="839" t="s">
        <v>741</v>
      </c>
      <c r="F113" s="839">
        <v>5503252018</v>
      </c>
      <c r="G113" s="840">
        <v>63</v>
      </c>
      <c r="H113" s="838" t="s">
        <v>826</v>
      </c>
      <c r="I113" s="199" t="s">
        <v>399</v>
      </c>
      <c r="J113" s="200" t="s">
        <v>427</v>
      </c>
      <c r="K113" s="126" t="s">
        <v>385</v>
      </c>
      <c r="L113" s="88">
        <v>44</v>
      </c>
      <c r="M113" s="91" t="s">
        <v>609</v>
      </c>
      <c r="N113" s="91" t="s">
        <v>649</v>
      </c>
      <c r="O113" s="88"/>
      <c r="P113" s="88" t="s">
        <v>815</v>
      </c>
      <c r="Q113" s="503"/>
      <c r="R113" s="503"/>
      <c r="S113" s="288" t="s">
        <v>548</v>
      </c>
      <c r="T113" s="297" t="s">
        <v>548</v>
      </c>
      <c r="U113" s="288" t="s">
        <v>548</v>
      </c>
      <c r="V113" s="406" t="s">
        <v>781</v>
      </c>
      <c r="W113" s="288" t="s">
        <v>548</v>
      </c>
      <c r="X113" s="288" t="s">
        <v>548</v>
      </c>
      <c r="Y113" s="288" t="s">
        <v>548</v>
      </c>
      <c r="Z113" s="531"/>
      <c r="AA113" s="88"/>
      <c r="AB113" s="88"/>
      <c r="AC113" s="552">
        <v>4653</v>
      </c>
      <c r="AD113" s="551">
        <v>116</v>
      </c>
      <c r="AE113" s="552" t="s">
        <v>548</v>
      </c>
      <c r="AF113" s="552" t="s">
        <v>548</v>
      </c>
      <c r="AG113" s="557" t="s">
        <v>444</v>
      </c>
      <c r="AH113" s="503"/>
      <c r="AI113" s="567"/>
      <c r="AJ113" s="503"/>
      <c r="AK113" s="503"/>
      <c r="AL113" s="555"/>
      <c r="AM113" s="555"/>
      <c r="AN113" s="555"/>
      <c r="AO113" s="574">
        <v>56.5</v>
      </c>
      <c r="AP113" s="575">
        <v>36.299999999999997</v>
      </c>
      <c r="AQ113" s="577">
        <v>4.0999999999999996</v>
      </c>
      <c r="AR113" s="1100">
        <f t="shared" si="71"/>
        <v>96.899999999999991</v>
      </c>
      <c r="AS113" s="1101">
        <f t="shared" si="72"/>
        <v>1.556473829201102</v>
      </c>
      <c r="AT113" s="750">
        <f t="shared" si="73"/>
        <v>6.3815426997245179</v>
      </c>
      <c r="AU113" s="1102">
        <f t="shared" si="74"/>
        <v>1.3985148514851486</v>
      </c>
      <c r="AV113" s="1136">
        <v>52.431999999999995</v>
      </c>
      <c r="AW113" s="579">
        <f>95-AY113</f>
        <v>92.8</v>
      </c>
      <c r="AX113" s="580">
        <v>1.2430000000000001</v>
      </c>
      <c r="AY113" s="578">
        <v>2.2000000000000002</v>
      </c>
      <c r="AZ113" s="582" t="s">
        <v>387</v>
      </c>
      <c r="BA113" s="584">
        <v>9.1999999999999993</v>
      </c>
      <c r="BB113" s="586" t="s">
        <v>387</v>
      </c>
      <c r="BC113" s="1137"/>
      <c r="BD113" s="593"/>
      <c r="BE113" s="593"/>
      <c r="BF113" s="593"/>
      <c r="BG113" s="593"/>
      <c r="BH113" s="593"/>
      <c r="BJ113" s="503">
        <v>44.5</v>
      </c>
      <c r="BK113" s="566">
        <v>55.5</v>
      </c>
      <c r="BL113" s="599">
        <f t="shared" ref="BL113:BL119" si="82">BJ113/BK113</f>
        <v>0.80180180180180183</v>
      </c>
      <c r="BM113" s="600" t="s">
        <v>387</v>
      </c>
      <c r="BN113" s="503" t="s">
        <v>387</v>
      </c>
      <c r="BO113" s="505" t="s">
        <v>387</v>
      </c>
      <c r="BP113" s="503">
        <v>14.1</v>
      </c>
      <c r="BQ113" s="607">
        <v>20.7</v>
      </c>
      <c r="BR113" s="549"/>
      <c r="BS113" s="614">
        <f t="shared" ref="BS113:BS119" si="83">BX113+BZ113</f>
        <v>31.9</v>
      </c>
      <c r="BT113" s="549" t="s">
        <v>387</v>
      </c>
      <c r="BU113" s="610" t="s">
        <v>387</v>
      </c>
      <c r="BV113" s="614" t="s">
        <v>387</v>
      </c>
      <c r="BW113" s="614">
        <f t="shared" ref="BW113:BW119" si="84">BY113+CA113+CC113</f>
        <v>35.700000000000003</v>
      </c>
      <c r="BX113" s="614">
        <v>5.5</v>
      </c>
      <c r="BY113" s="614">
        <v>2</v>
      </c>
      <c r="BZ113" s="614">
        <v>26.4</v>
      </c>
      <c r="CA113" s="614">
        <v>9.6</v>
      </c>
      <c r="CB113" s="614">
        <v>66.5</v>
      </c>
      <c r="CC113" s="614">
        <v>24.1</v>
      </c>
      <c r="CD113" s="505" t="s">
        <v>387</v>
      </c>
      <c r="CE113" s="503"/>
      <c r="CF113" s="503"/>
      <c r="CG113" s="503"/>
      <c r="CH113" s="503"/>
      <c r="CI113" s="503"/>
      <c r="CJ113" s="503"/>
      <c r="CK113" s="503"/>
      <c r="CL113" s="579">
        <f t="shared" ref="CL113:CL119" si="85">BX113/BZ113</f>
        <v>0.20833333333333334</v>
      </c>
      <c r="CM113" s="503"/>
      <c r="CN113" s="510"/>
      <c r="CP113" s="510"/>
      <c r="CQ113" s="510"/>
      <c r="CR113" s="510"/>
      <c r="CS113" s="510"/>
      <c r="CT113" s="510"/>
      <c r="CU113" s="510"/>
      <c r="CV113" s="503"/>
      <c r="CX113" s="623"/>
      <c r="CY113" s="623"/>
      <c r="CZ113" s="623">
        <v>3</v>
      </c>
      <c r="DA113" s="625" t="s">
        <v>398</v>
      </c>
      <c r="DB113" s="783" t="s">
        <v>401</v>
      </c>
      <c r="DC113" s="503"/>
      <c r="DD113" s="531"/>
      <c r="DE113" s="88"/>
      <c r="DF113" s="88"/>
      <c r="DG113" s="88"/>
      <c r="DH113" s="157"/>
      <c r="DI113" s="116" t="s">
        <v>390</v>
      </c>
      <c r="DJ113" s="855" t="s">
        <v>444</v>
      </c>
      <c r="DK113" s="117">
        <v>2</v>
      </c>
      <c r="DL113" s="325" t="s">
        <v>407</v>
      </c>
      <c r="DM113" s="325" t="s">
        <v>407</v>
      </c>
      <c r="DN113" s="117"/>
      <c r="DO113" s="117"/>
      <c r="DP113" s="117"/>
      <c r="DQ113" s="117"/>
      <c r="DR113" s="149" t="s">
        <v>386</v>
      </c>
      <c r="DS113" s="88" t="s">
        <v>386</v>
      </c>
      <c r="DT113" s="88">
        <v>195</v>
      </c>
      <c r="DU113" s="88">
        <v>11.3</v>
      </c>
      <c r="DV113" s="88">
        <v>88.7</v>
      </c>
      <c r="DW113" s="88" t="s">
        <v>386</v>
      </c>
      <c r="DX113" s="88" t="s">
        <v>386</v>
      </c>
      <c r="DY113" s="88" t="s">
        <v>386</v>
      </c>
      <c r="DZ113" s="88" t="s">
        <v>386</v>
      </c>
      <c r="EA113" s="88">
        <v>0</v>
      </c>
      <c r="EB113" s="503"/>
      <c r="EC113" s="117"/>
      <c r="ED113" s="117"/>
      <c r="EE113" s="117"/>
      <c r="EF113" s="325">
        <v>40</v>
      </c>
      <c r="EG113" s="117">
        <v>3</v>
      </c>
      <c r="EH113" s="874">
        <v>182</v>
      </c>
      <c r="EI113" s="325">
        <v>106</v>
      </c>
      <c r="EJ113" s="325">
        <f t="shared" si="75"/>
        <v>32.000966066900133</v>
      </c>
      <c r="EK113" s="325"/>
      <c r="EL113" s="117"/>
      <c r="EM113" s="325">
        <v>3</v>
      </c>
      <c r="EN113" s="325">
        <v>2</v>
      </c>
      <c r="EO113" s="324">
        <v>0</v>
      </c>
      <c r="EP113" s="117"/>
      <c r="EQ113" s="409">
        <v>9876</v>
      </c>
      <c r="ER113" s="399">
        <v>59</v>
      </c>
      <c r="ES113" s="329">
        <v>11620</v>
      </c>
      <c r="ET113" s="329">
        <v>2</v>
      </c>
      <c r="EU113" s="304">
        <f>ES113/ER113*ET113</f>
        <v>393.89830508474574</v>
      </c>
      <c r="EV113" s="378">
        <v>2122</v>
      </c>
      <c r="EW113" s="650">
        <f>EV113/ER113*ET113</f>
        <v>71.932203389830505</v>
      </c>
      <c r="EX113" s="657">
        <f>L113*EW113</f>
        <v>3165.0169491525421</v>
      </c>
      <c r="EY113" s="660">
        <v>17</v>
      </c>
      <c r="EZ113" s="662">
        <v>6523</v>
      </c>
      <c r="FA113" s="662">
        <v>1000</v>
      </c>
      <c r="FB113" s="240"/>
      <c r="FC113" s="664">
        <f>EZ113/EY113</f>
        <v>383.70588235294116</v>
      </c>
      <c r="FD113" s="666">
        <f>FA113*FC113/1000</f>
        <v>383.70588235294116</v>
      </c>
      <c r="FE113" s="668">
        <f>EX113/FD113</f>
        <v>8.2485494612284551</v>
      </c>
      <c r="FF113" s="242"/>
      <c r="FG113" s="243"/>
      <c r="FH113" s="680"/>
      <c r="FI113" s="558"/>
      <c r="FJ113" s="555"/>
      <c r="FK113" s="503"/>
      <c r="FL113" s="692">
        <f>EV113*100/ES113</f>
        <v>18.261617900172116</v>
      </c>
      <c r="FM113" s="693">
        <f>EW113/1000</f>
        <v>7.1932203389830501E-2</v>
      </c>
      <c r="FN113" s="555"/>
      <c r="FO113" s="692">
        <v>18.261617900172116</v>
      </c>
      <c r="FP113" s="693">
        <v>7.1932203389830501E-2</v>
      </c>
      <c r="FQ113" s="696">
        <f>DT113/EW113</f>
        <v>2.7108859566446748</v>
      </c>
      <c r="FR113" s="1680" t="s">
        <v>1159</v>
      </c>
      <c r="FS113" s="1132"/>
      <c r="FT113" s="1680" t="s">
        <v>1287</v>
      </c>
      <c r="FU113" s="1312">
        <v>0</v>
      </c>
      <c r="FV113" s="1312">
        <v>2</v>
      </c>
      <c r="FW113" s="1125">
        <v>0</v>
      </c>
      <c r="FX113" s="1316" t="s">
        <v>1286</v>
      </c>
      <c r="FY113" s="1130">
        <v>0</v>
      </c>
      <c r="FZ113" s="1130">
        <v>0</v>
      </c>
      <c r="GA113" s="1130">
        <v>0</v>
      </c>
      <c r="GB113" s="1130">
        <v>1</v>
      </c>
      <c r="GC113" s="1687" t="s">
        <v>1288</v>
      </c>
      <c r="GD113" s="1687" t="s">
        <v>1289</v>
      </c>
      <c r="GE113" s="1316" t="s">
        <v>1290</v>
      </c>
      <c r="GF113" s="555"/>
      <c r="GG113" s="699"/>
      <c r="GK113" s="565"/>
      <c r="GL113" s="565"/>
      <c r="GM113" s="565"/>
      <c r="GN113" s="565"/>
      <c r="GO113" s="565"/>
      <c r="GP113" s="565"/>
      <c r="GQ113" s="565"/>
      <c r="GR113" s="565"/>
      <c r="GS113" s="565"/>
      <c r="GT113" s="565"/>
      <c r="GU113" s="565"/>
      <c r="GV113" s="565"/>
      <c r="GW113" s="565"/>
      <c r="GX113" s="565"/>
      <c r="GY113" s="565"/>
      <c r="GZ113" s="565"/>
      <c r="HA113" s="565"/>
      <c r="HB113" s="565"/>
      <c r="HC113" s="565"/>
      <c r="HD113" s="565"/>
      <c r="HE113" s="565"/>
      <c r="HF113" s="565"/>
      <c r="HG113" s="565"/>
      <c r="HH113" s="565"/>
      <c r="HI113" s="565"/>
      <c r="HJ113" s="565"/>
      <c r="HK113" s="565"/>
      <c r="HL113" s="565"/>
      <c r="HM113" s="565"/>
      <c r="HN113" s="565"/>
      <c r="HO113" s="565"/>
      <c r="HP113" s="565"/>
      <c r="HQ113" s="565"/>
      <c r="HR113" s="565"/>
      <c r="HS113" s="565"/>
      <c r="HT113" s="565"/>
      <c r="HU113" s="565"/>
      <c r="HV113" s="565"/>
      <c r="HW113" s="565"/>
      <c r="HX113" s="565"/>
      <c r="HY113" s="565"/>
      <c r="HZ113" s="565"/>
      <c r="IA113" s="565"/>
      <c r="IB113" s="565"/>
      <c r="IC113" s="565"/>
      <c r="ID113" s="565"/>
      <c r="IE113" s="565"/>
      <c r="IF113" s="555"/>
      <c r="IG113" s="555"/>
      <c r="IH113" s="555"/>
      <c r="II113" s="555"/>
      <c r="IJ113" s="555"/>
      <c r="IK113" s="555"/>
      <c r="IL113" s="555"/>
      <c r="IM113" s="555"/>
    </row>
    <row r="114" spans="1:247" ht="14.45" customHeight="1">
      <c r="A114" s="503">
        <v>98</v>
      </c>
      <c r="B114" s="503">
        <f>COUNTIFS($D$4:D114,D114,$F$4:F114,F114)</f>
        <v>6</v>
      </c>
      <c r="C114" s="841">
        <v>10428</v>
      </c>
      <c r="D114" s="838" t="s">
        <v>423</v>
      </c>
      <c r="E114" s="839" t="s">
        <v>741</v>
      </c>
      <c r="F114" s="839">
        <v>5503252018</v>
      </c>
      <c r="G114" s="840">
        <v>64</v>
      </c>
      <c r="H114" s="838" t="s">
        <v>927</v>
      </c>
      <c r="I114" s="199" t="s">
        <v>399</v>
      </c>
      <c r="J114" s="200" t="s">
        <v>427</v>
      </c>
      <c r="K114" s="88" t="s">
        <v>385</v>
      </c>
      <c r="L114" s="88">
        <v>23</v>
      </c>
      <c r="M114" s="91" t="s">
        <v>684</v>
      </c>
      <c r="N114" s="88" t="s">
        <v>386</v>
      </c>
      <c r="O114" s="88"/>
      <c r="P114" s="127" t="s">
        <v>921</v>
      </c>
      <c r="Q114" s="88"/>
      <c r="R114" s="88"/>
      <c r="S114" s="311" t="s">
        <v>682</v>
      </c>
      <c r="T114" s="311" t="s">
        <v>656</v>
      </c>
      <c r="U114" s="311" t="s">
        <v>548</v>
      </c>
      <c r="V114" s="385" t="s">
        <v>673</v>
      </c>
      <c r="W114" s="288" t="s">
        <v>620</v>
      </c>
      <c r="X114" s="288" t="s">
        <v>548</v>
      </c>
      <c r="Y114" s="329" t="s">
        <v>548</v>
      </c>
      <c r="Z114" s="142"/>
      <c r="AA114" s="88"/>
      <c r="AB114" s="408"/>
      <c r="AC114" s="552">
        <v>35845</v>
      </c>
      <c r="AD114" s="551">
        <v>896</v>
      </c>
      <c r="AE114" s="503"/>
      <c r="AF114" s="503"/>
      <c r="AG114" s="245" t="s">
        <v>444</v>
      </c>
      <c r="AH114" s="552">
        <v>1000</v>
      </c>
      <c r="AI114" s="503"/>
      <c r="AJ114" s="503"/>
      <c r="AK114" s="567"/>
      <c r="AL114" s="503"/>
      <c r="AM114" s="503"/>
      <c r="AN114" s="503"/>
      <c r="AO114" s="574">
        <v>57.9</v>
      </c>
      <c r="AP114" s="575">
        <v>35.6</v>
      </c>
      <c r="AQ114" s="577">
        <v>4.9000000000000004</v>
      </c>
      <c r="AR114" s="1100">
        <f t="shared" si="71"/>
        <v>98.4</v>
      </c>
      <c r="AS114" s="1101">
        <f t="shared" si="72"/>
        <v>1.6264044943820224</v>
      </c>
      <c r="AT114" s="750">
        <f t="shared" si="73"/>
        <v>7.9693820224719101</v>
      </c>
      <c r="AU114" s="1102">
        <f t="shared" si="74"/>
        <v>1.4296296296296296</v>
      </c>
      <c r="AV114" s="566">
        <v>53.904899999999998</v>
      </c>
      <c r="AW114" s="579">
        <f>95-AY114</f>
        <v>93.1</v>
      </c>
      <c r="AX114" s="580">
        <v>1.1000999999999999</v>
      </c>
      <c r="AY114" s="566">
        <v>1.9</v>
      </c>
      <c r="AZ114" s="505" t="s">
        <v>387</v>
      </c>
      <c r="BA114" s="584">
        <v>1.9</v>
      </c>
      <c r="BB114" s="204">
        <v>0.1</v>
      </c>
      <c r="BC114" s="1105"/>
      <c r="BD114" s="694"/>
      <c r="BE114" s="565"/>
      <c r="BF114" s="565"/>
      <c r="BG114" s="565"/>
      <c r="BH114" s="565"/>
      <c r="BI114" s="458">
        <v>0.62</v>
      </c>
      <c r="BJ114" s="503">
        <v>44.4</v>
      </c>
      <c r="BK114" s="503">
        <v>56</v>
      </c>
      <c r="BL114" s="599">
        <f t="shared" si="82"/>
        <v>0.79285714285714282</v>
      </c>
      <c r="BM114" s="600">
        <v>0.3</v>
      </c>
      <c r="BN114" s="614">
        <f>BM114*100/AO114</f>
        <v>0.5181347150259068</v>
      </c>
      <c r="BO114" s="505" t="s">
        <v>387</v>
      </c>
      <c r="BP114" s="503">
        <v>6.6</v>
      </c>
      <c r="BQ114" s="112">
        <v>10.8</v>
      </c>
      <c r="BR114" s="607"/>
      <c r="BS114" s="614">
        <f t="shared" si="83"/>
        <v>34.299999999999997</v>
      </c>
      <c r="BT114" s="505">
        <v>93.8</v>
      </c>
      <c r="BU114" s="610">
        <v>77257</v>
      </c>
      <c r="BV114" s="614">
        <f>100-BT114</f>
        <v>6.2000000000000028</v>
      </c>
      <c r="BW114" s="614">
        <f t="shared" si="84"/>
        <v>33.036944129554655</v>
      </c>
      <c r="BX114" s="566">
        <v>16.5</v>
      </c>
      <c r="BY114" s="566">
        <f>BX114*AP114/(CB114+BZ114+BX114+BV114)</f>
        <v>5.9453441295546554</v>
      </c>
      <c r="BZ114" s="566">
        <v>17.8</v>
      </c>
      <c r="CA114" s="566">
        <f>BZ114*AP114/100</f>
        <v>6.3368000000000002</v>
      </c>
      <c r="CB114" s="566">
        <v>58.3</v>
      </c>
      <c r="CC114" s="566">
        <f>CB114*AP114/100</f>
        <v>20.754799999999999</v>
      </c>
      <c r="CD114" s="590">
        <v>1.19</v>
      </c>
      <c r="CE114" s="503"/>
      <c r="CF114" s="503"/>
      <c r="CG114" s="503"/>
      <c r="CH114" s="503"/>
      <c r="CI114" s="503"/>
      <c r="CJ114" s="610">
        <v>69</v>
      </c>
      <c r="CK114" s="610">
        <v>69450</v>
      </c>
      <c r="CL114" s="579">
        <f t="shared" si="85"/>
        <v>0.92696629213483139</v>
      </c>
      <c r="CM114" s="503"/>
      <c r="CN114" s="503"/>
      <c r="CP114" s="510"/>
      <c r="CQ114" s="510"/>
      <c r="CR114" s="510"/>
      <c r="CS114" s="510"/>
      <c r="CT114" s="510"/>
      <c r="CU114" s="510"/>
      <c r="CV114" s="620"/>
      <c r="CX114" s="503"/>
      <c r="CY114" s="503"/>
      <c r="CZ114" s="623">
        <v>3</v>
      </c>
      <c r="DA114" s="625" t="s">
        <v>398</v>
      </c>
      <c r="DB114" s="783" t="s">
        <v>401</v>
      </c>
      <c r="DC114" s="531"/>
      <c r="DD114" s="626" t="s">
        <v>837</v>
      </c>
      <c r="DE114" s="503"/>
      <c r="DF114" s="503"/>
      <c r="DG114" s="503"/>
      <c r="DH114" s="503"/>
      <c r="DI114" s="88" t="s">
        <v>390</v>
      </c>
      <c r="DJ114" s="855" t="s">
        <v>444</v>
      </c>
      <c r="DK114" s="117">
        <v>2</v>
      </c>
      <c r="DL114" s="325" t="s">
        <v>407</v>
      </c>
      <c r="DM114" s="325" t="s">
        <v>407</v>
      </c>
      <c r="DN114" s="117"/>
      <c r="DO114" s="117"/>
      <c r="DP114" s="117"/>
      <c r="DQ114" s="117"/>
      <c r="DR114" s="149" t="s">
        <v>386</v>
      </c>
      <c r="DS114" s="88" t="s">
        <v>386</v>
      </c>
      <c r="DT114" s="88">
        <v>332</v>
      </c>
      <c r="DU114" s="88">
        <v>6</v>
      </c>
      <c r="DV114" s="88">
        <v>94</v>
      </c>
      <c r="DW114" s="88" t="s">
        <v>386</v>
      </c>
      <c r="DX114" s="88" t="s">
        <v>386</v>
      </c>
      <c r="DY114" s="88" t="s">
        <v>386</v>
      </c>
      <c r="DZ114" s="88" t="s">
        <v>386</v>
      </c>
      <c r="EA114" s="88">
        <v>0</v>
      </c>
      <c r="EB114" s="503"/>
      <c r="EC114" s="143"/>
      <c r="ED114" s="143"/>
      <c r="EE114" s="143"/>
      <c r="EF114" s="863">
        <v>30</v>
      </c>
      <c r="EG114" s="143"/>
      <c r="EH114" s="874">
        <v>182</v>
      </c>
      <c r="EI114" s="863">
        <v>106</v>
      </c>
      <c r="EJ114" s="863">
        <f t="shared" si="75"/>
        <v>32.000966066900133</v>
      </c>
      <c r="EK114" s="863"/>
      <c r="EL114" s="143"/>
      <c r="EM114" s="863">
        <v>3</v>
      </c>
      <c r="EN114" s="863">
        <v>2</v>
      </c>
      <c r="EO114" s="325">
        <v>0</v>
      </c>
      <c r="EP114" s="143"/>
      <c r="EQ114" s="624">
        <v>10428</v>
      </c>
      <c r="ER114" s="637">
        <v>71</v>
      </c>
      <c r="ES114" s="329">
        <v>20219</v>
      </c>
      <c r="ET114" s="329">
        <v>2</v>
      </c>
      <c r="EU114" s="304">
        <f>ES114/ER114*ET114</f>
        <v>569.54929577464793</v>
      </c>
      <c r="EV114" s="329">
        <v>6647</v>
      </c>
      <c r="EW114" s="377">
        <f>EV114/ER114*ET114</f>
        <v>187.2394366197183</v>
      </c>
      <c r="EX114" s="646">
        <f>L114*EW114</f>
        <v>4306.5070422535209</v>
      </c>
      <c r="EY114" s="123"/>
      <c r="EZ114" s="122"/>
      <c r="FA114" s="122"/>
      <c r="FB114" s="122"/>
      <c r="FC114" s="240"/>
      <c r="FD114" s="240"/>
      <c r="FE114" s="240"/>
      <c r="FF114" s="411"/>
      <c r="FG114" s="243"/>
      <c r="FH114" s="411"/>
      <c r="FI114" s="337"/>
      <c r="FJ114" s="554"/>
      <c r="FK114" s="555"/>
      <c r="FL114" s="692">
        <f>EV114*100/ES114</f>
        <v>32.875018546911321</v>
      </c>
      <c r="FM114" s="693">
        <f>EW114/1000</f>
        <v>0.18723943661971831</v>
      </c>
      <c r="FN114" s="555"/>
      <c r="FO114" s="692">
        <v>32.875018546911321</v>
      </c>
      <c r="FP114" s="693">
        <v>0.18723943661971831</v>
      </c>
      <c r="FQ114" s="696">
        <f>DT114/EW114</f>
        <v>1.7731307356702273</v>
      </c>
      <c r="FR114" s="1680" t="s">
        <v>1159</v>
      </c>
      <c r="FS114" s="1132"/>
      <c r="FT114" s="1680" t="s">
        <v>1286</v>
      </c>
      <c r="FU114" s="1312">
        <v>0</v>
      </c>
      <c r="FV114" s="1312">
        <v>3</v>
      </c>
      <c r="FW114" s="1125">
        <v>0</v>
      </c>
      <c r="FX114" s="1316" t="s">
        <v>1278</v>
      </c>
      <c r="FY114" s="1130">
        <v>0</v>
      </c>
      <c r="FZ114" s="1130">
        <v>0</v>
      </c>
      <c r="GA114" s="1130">
        <v>0</v>
      </c>
      <c r="GB114" s="1130">
        <v>1</v>
      </c>
      <c r="GC114" s="1687" t="s">
        <v>1292</v>
      </c>
      <c r="GD114" s="1687">
        <v>0</v>
      </c>
      <c r="GE114" s="1316" t="s">
        <v>1298</v>
      </c>
      <c r="GF114" s="555"/>
      <c r="GG114" s="699"/>
      <c r="GK114" s="565"/>
      <c r="GL114" s="565"/>
      <c r="GM114" s="565"/>
      <c r="GN114" s="565"/>
      <c r="GO114" s="565"/>
      <c r="GP114" s="565"/>
      <c r="GQ114" s="565"/>
      <c r="GR114" s="565"/>
      <c r="GS114" s="565"/>
      <c r="GT114" s="565"/>
      <c r="GU114" s="565"/>
      <c r="GV114" s="565"/>
      <c r="GW114" s="565"/>
      <c r="GX114" s="565"/>
      <c r="GY114" s="565"/>
      <c r="GZ114" s="565"/>
      <c r="HA114" s="565"/>
      <c r="HB114" s="565"/>
      <c r="HC114" s="565"/>
      <c r="HD114" s="565"/>
      <c r="HE114" s="565"/>
      <c r="HF114" s="565"/>
      <c r="HG114" s="565"/>
      <c r="HH114" s="565"/>
      <c r="HI114" s="565"/>
      <c r="HJ114" s="565"/>
      <c r="HK114" s="565"/>
      <c r="HL114" s="565"/>
      <c r="HM114" s="565"/>
      <c r="HN114" s="565"/>
      <c r="HO114" s="565"/>
      <c r="HP114" s="565"/>
      <c r="HQ114" s="565"/>
      <c r="HR114" s="565"/>
      <c r="HS114" s="565"/>
      <c r="HT114" s="565"/>
      <c r="HU114" s="565"/>
      <c r="HV114" s="565"/>
      <c r="HW114" s="565"/>
      <c r="HX114" s="565"/>
      <c r="HY114" s="565"/>
      <c r="HZ114" s="565"/>
      <c r="IA114" s="565"/>
      <c r="IB114" s="565"/>
      <c r="IC114" s="565"/>
      <c r="ID114" s="565"/>
      <c r="IE114" s="565"/>
      <c r="IF114" s="555"/>
      <c r="IG114" s="555"/>
      <c r="IH114" s="555"/>
      <c r="II114" s="555"/>
      <c r="IJ114" s="555"/>
      <c r="IK114" s="555"/>
      <c r="IL114" s="555"/>
      <c r="IM114" s="555"/>
    </row>
    <row r="115" spans="1:247" ht="14.45" customHeight="1">
      <c r="A115" s="503">
        <v>115</v>
      </c>
      <c r="B115" s="503">
        <f>COUNTIFS($D$4:D115,D115,$F$4:F115,F115)</f>
        <v>7</v>
      </c>
      <c r="C115" s="841">
        <v>10490</v>
      </c>
      <c r="D115" s="838" t="s">
        <v>423</v>
      </c>
      <c r="E115" s="839" t="s">
        <v>741</v>
      </c>
      <c r="F115" s="839">
        <v>5503252018</v>
      </c>
      <c r="G115" s="840">
        <f>LEFT(H115,4)-CONCATENATE(19,LEFT(F115,2))</f>
        <v>64</v>
      </c>
      <c r="H115" s="838" t="s">
        <v>932</v>
      </c>
      <c r="I115" s="405" t="s">
        <v>399</v>
      </c>
      <c r="J115" s="200" t="s">
        <v>427</v>
      </c>
      <c r="K115" s="91" t="s">
        <v>385</v>
      </c>
      <c r="L115" s="88">
        <v>7</v>
      </c>
      <c r="M115" s="91">
        <v>1</v>
      </c>
      <c r="N115" s="91" t="s">
        <v>386</v>
      </c>
      <c r="O115" s="88"/>
      <c r="P115" s="127" t="s">
        <v>934</v>
      </c>
      <c r="Q115" s="88"/>
      <c r="R115" s="88"/>
      <c r="S115" s="311" t="s">
        <v>548</v>
      </c>
      <c r="T115" s="311" t="s">
        <v>548</v>
      </c>
      <c r="U115" s="311" t="s">
        <v>548</v>
      </c>
      <c r="V115" s="406" t="s">
        <v>781</v>
      </c>
      <c r="W115" s="288" t="s">
        <v>548</v>
      </c>
      <c r="X115" s="329" t="s">
        <v>548</v>
      </c>
      <c r="Y115" s="329" t="s">
        <v>548</v>
      </c>
      <c r="Z115" s="142"/>
      <c r="AA115" s="88"/>
      <c r="AB115" s="250"/>
      <c r="AC115" s="552" t="s">
        <v>548</v>
      </c>
      <c r="AD115" s="551" t="s">
        <v>548</v>
      </c>
      <c r="AE115" s="503"/>
      <c r="AF115" s="503"/>
      <c r="AG115" s="245" t="s">
        <v>444</v>
      </c>
      <c r="AH115" s="552">
        <v>100</v>
      </c>
      <c r="AI115" s="503"/>
      <c r="AJ115" s="503"/>
      <c r="AK115" s="567"/>
      <c r="AL115" s="503"/>
      <c r="AM115" s="503"/>
      <c r="AN115" s="503"/>
      <c r="AO115" s="574">
        <v>78.7</v>
      </c>
      <c r="AP115" s="575">
        <v>18.2</v>
      </c>
      <c r="AQ115" s="577">
        <v>2.1</v>
      </c>
      <c r="AR115" s="1100">
        <f t="shared" si="71"/>
        <v>99</v>
      </c>
      <c r="AS115" s="1101">
        <f t="shared" si="72"/>
        <v>4.3241758241758248</v>
      </c>
      <c r="AT115" s="750">
        <f t="shared" si="73"/>
        <v>9.0807692307692331</v>
      </c>
      <c r="AU115" s="1102">
        <f t="shared" si="74"/>
        <v>3.8768472906403941</v>
      </c>
      <c r="AV115" s="566">
        <v>72.797499999999999</v>
      </c>
      <c r="AW115" s="579">
        <f>95-AY115</f>
        <v>92.5</v>
      </c>
      <c r="AX115" s="580">
        <v>1.9675</v>
      </c>
      <c r="AY115" s="566">
        <v>2.5</v>
      </c>
      <c r="AZ115" s="505" t="s">
        <v>387</v>
      </c>
      <c r="BA115" s="584">
        <v>7.8</v>
      </c>
      <c r="BB115" s="204" t="s">
        <v>387</v>
      </c>
      <c r="BC115" s="1105"/>
      <c r="BD115" s="694"/>
      <c r="BE115" s="565"/>
      <c r="BF115" s="565"/>
      <c r="BG115" s="565"/>
      <c r="BH115" s="565"/>
      <c r="BI115" s="460"/>
      <c r="BJ115" s="503">
        <v>36.200000000000003</v>
      </c>
      <c r="BK115" s="503">
        <v>63.8</v>
      </c>
      <c r="BL115" s="599">
        <f t="shared" si="82"/>
        <v>0.56739811912225713</v>
      </c>
      <c r="BM115" s="601" t="s">
        <v>387</v>
      </c>
      <c r="BN115" s="503" t="s">
        <v>387</v>
      </c>
      <c r="BO115" s="505" t="s">
        <v>387</v>
      </c>
      <c r="BP115" s="503">
        <v>0.9</v>
      </c>
      <c r="BQ115" s="112">
        <v>0.7</v>
      </c>
      <c r="BR115" s="607"/>
      <c r="BS115" s="614">
        <f t="shared" si="83"/>
        <v>56.5</v>
      </c>
      <c r="BT115" s="605" t="s">
        <v>387</v>
      </c>
      <c r="BU115" s="1107" t="s">
        <v>387</v>
      </c>
      <c r="BV115" s="605" t="s">
        <v>387</v>
      </c>
      <c r="BW115" s="614">
        <f t="shared" si="84"/>
        <v>18.199999999999996</v>
      </c>
      <c r="BX115" s="549">
        <v>17.899999999999999</v>
      </c>
      <c r="BY115" s="566">
        <f>BX115*AP115/(CB115+BZ115+BX115)</f>
        <v>3.2319444444444438</v>
      </c>
      <c r="BZ115" s="549">
        <v>38.6</v>
      </c>
      <c r="CA115" s="566">
        <f>BZ115*AP115/(CB115+BZ115+BX115)</f>
        <v>6.9694444444444432</v>
      </c>
      <c r="CB115" s="549">
        <v>44.3</v>
      </c>
      <c r="CC115" s="566">
        <f>CB115*AP115/(CB115+BZ115+BX115)</f>
        <v>7.9986111111111091</v>
      </c>
      <c r="CD115" s="605" t="s">
        <v>387</v>
      </c>
      <c r="CE115" s="503"/>
      <c r="CF115" s="503"/>
      <c r="CG115" s="503"/>
      <c r="CH115" s="503"/>
      <c r="CI115" s="503"/>
      <c r="CJ115" s="503"/>
      <c r="CK115" s="503"/>
      <c r="CL115" s="579">
        <f t="shared" si="85"/>
        <v>0.46373056994818646</v>
      </c>
      <c r="CM115" s="503"/>
      <c r="CN115" s="503"/>
      <c r="CP115" s="510"/>
      <c r="CQ115" s="510"/>
      <c r="CR115" s="510"/>
      <c r="CS115" s="510"/>
      <c r="CT115" s="510"/>
      <c r="CU115" s="510"/>
      <c r="CV115" s="620"/>
      <c r="CX115" s="503"/>
      <c r="CY115" s="503"/>
      <c r="CZ115" s="623">
        <v>3</v>
      </c>
      <c r="DA115" s="625" t="s">
        <v>401</v>
      </c>
      <c r="DB115" s="783" t="s">
        <v>401</v>
      </c>
      <c r="DC115" s="531"/>
      <c r="DD115" s="794" t="s">
        <v>851</v>
      </c>
      <c r="DE115" s="503"/>
      <c r="DF115" s="503"/>
      <c r="DG115" s="503"/>
      <c r="DH115" s="503"/>
      <c r="DI115" s="88" t="s">
        <v>390</v>
      </c>
      <c r="DJ115" s="855" t="s">
        <v>444</v>
      </c>
      <c r="DK115" s="117">
        <v>2</v>
      </c>
      <c r="DL115" s="325" t="s">
        <v>407</v>
      </c>
      <c r="DM115" s="325" t="s">
        <v>407</v>
      </c>
      <c r="DN115" s="117"/>
      <c r="DO115" s="117"/>
      <c r="DP115" s="117"/>
      <c r="DQ115" s="117"/>
      <c r="DR115" s="149" t="s">
        <v>386</v>
      </c>
      <c r="DS115" s="88" t="s">
        <v>386</v>
      </c>
      <c r="DT115" s="88">
        <v>144</v>
      </c>
      <c r="DU115" s="88">
        <v>20.8</v>
      </c>
      <c r="DV115" s="88">
        <v>79.2</v>
      </c>
      <c r="DW115" s="88" t="s">
        <v>386</v>
      </c>
      <c r="DX115" s="88" t="s">
        <v>386</v>
      </c>
      <c r="DY115" s="88" t="s">
        <v>386</v>
      </c>
      <c r="DZ115" s="88" t="s">
        <v>386</v>
      </c>
      <c r="EA115" s="88">
        <v>0</v>
      </c>
      <c r="EB115" s="503"/>
      <c r="EC115" s="143"/>
      <c r="ED115" s="143"/>
      <c r="EE115" s="143"/>
      <c r="EF115" s="863">
        <v>15</v>
      </c>
      <c r="EG115" s="143"/>
      <c r="EH115" s="874">
        <v>182</v>
      </c>
      <c r="EI115" s="863">
        <v>106</v>
      </c>
      <c r="EJ115" s="863">
        <f t="shared" si="75"/>
        <v>32.000966066900133</v>
      </c>
      <c r="EK115" s="863"/>
      <c r="EL115" s="143"/>
      <c r="EM115" s="863">
        <v>3</v>
      </c>
      <c r="EN115" s="863">
        <v>2</v>
      </c>
      <c r="EO115" s="325">
        <v>0</v>
      </c>
      <c r="EP115" s="143"/>
      <c r="EQ115" s="624">
        <v>10490</v>
      </c>
      <c r="ER115" s="637">
        <v>52</v>
      </c>
      <c r="ES115" s="329">
        <v>3580</v>
      </c>
      <c r="ET115" s="329">
        <v>2</v>
      </c>
      <c r="EU115" s="304">
        <v>137.69230769230768</v>
      </c>
      <c r="EV115" s="329">
        <v>905</v>
      </c>
      <c r="EW115" s="377">
        <v>34.807692307692307</v>
      </c>
      <c r="EX115" s="646">
        <v>243.65384615384613</v>
      </c>
      <c r="EY115" s="123"/>
      <c r="EZ115" s="122"/>
      <c r="FA115" s="122"/>
      <c r="FB115" s="122"/>
      <c r="FC115" s="240"/>
      <c r="FD115" s="240"/>
      <c r="FE115" s="240"/>
      <c r="FF115" s="411"/>
      <c r="FG115" s="243"/>
      <c r="FH115" s="411"/>
      <c r="FI115" s="337"/>
      <c r="FJ115" s="554"/>
      <c r="FK115" s="555"/>
      <c r="FL115" s="692">
        <f>EV115*100/ES115</f>
        <v>25.279329608938546</v>
      </c>
      <c r="FM115" s="693">
        <f>EW115/1000</f>
        <v>3.4807692307692303E-2</v>
      </c>
      <c r="FN115" s="555"/>
      <c r="FO115" s="692">
        <v>25.279329608938546</v>
      </c>
      <c r="FP115" s="693">
        <v>3.4807692307692303E-2</v>
      </c>
      <c r="FQ115" s="696">
        <f>DT115/EW115</f>
        <v>4.1370165745856351</v>
      </c>
      <c r="FR115" s="1680" t="s">
        <v>1159</v>
      </c>
      <c r="FS115" s="1132"/>
      <c r="FT115" s="1680" t="s">
        <v>1294</v>
      </c>
      <c r="FU115" s="1312">
        <v>0</v>
      </c>
      <c r="FV115" s="1312">
        <v>2</v>
      </c>
      <c r="FW115" s="1125">
        <v>0</v>
      </c>
      <c r="FX115" s="1316" t="s">
        <v>1278</v>
      </c>
      <c r="FY115" s="1130">
        <v>0</v>
      </c>
      <c r="FZ115" s="1130">
        <v>0</v>
      </c>
      <c r="GA115" s="1130">
        <v>0</v>
      </c>
      <c r="GB115" s="1130">
        <v>1</v>
      </c>
      <c r="GC115" s="1687" t="s">
        <v>1294</v>
      </c>
      <c r="GD115" s="1130">
        <v>0</v>
      </c>
      <c r="GE115" s="1316" t="s">
        <v>1297</v>
      </c>
      <c r="GF115" s="555"/>
      <c r="GG115" s="699"/>
      <c r="GK115" s="565"/>
      <c r="GL115" s="565"/>
      <c r="GM115" s="565"/>
      <c r="GN115" s="565"/>
      <c r="GO115" s="565"/>
      <c r="GP115" s="565"/>
      <c r="GQ115" s="565"/>
      <c r="GR115" s="565"/>
      <c r="GS115" s="565"/>
      <c r="GT115" s="565"/>
      <c r="GU115" s="565"/>
      <c r="GV115" s="565"/>
      <c r="GW115" s="565"/>
      <c r="GX115" s="565"/>
      <c r="GY115" s="565"/>
      <c r="GZ115" s="565"/>
      <c r="HA115" s="565"/>
      <c r="HB115" s="565"/>
      <c r="HC115" s="565"/>
      <c r="HD115" s="565"/>
      <c r="HE115" s="565"/>
      <c r="HF115" s="565"/>
      <c r="HG115" s="565"/>
      <c r="HH115" s="565"/>
      <c r="HI115" s="565"/>
      <c r="HJ115" s="565"/>
      <c r="HK115" s="565"/>
      <c r="HL115" s="565"/>
      <c r="HM115" s="565"/>
      <c r="HN115" s="565"/>
      <c r="HO115" s="565"/>
      <c r="HP115" s="565"/>
      <c r="HQ115" s="565"/>
      <c r="HR115" s="565"/>
      <c r="HS115" s="565"/>
      <c r="HT115" s="565"/>
      <c r="HU115" s="565"/>
      <c r="HV115" s="565"/>
      <c r="HW115" s="565"/>
      <c r="HX115" s="565"/>
      <c r="HY115" s="565"/>
      <c r="HZ115" s="565"/>
      <c r="IA115" s="565"/>
      <c r="IB115" s="565"/>
      <c r="IC115" s="565"/>
      <c r="ID115" s="565"/>
      <c r="IE115" s="565"/>
      <c r="IF115" s="555"/>
      <c r="IG115" s="555"/>
      <c r="IH115" s="555"/>
      <c r="II115" s="555"/>
      <c r="IJ115" s="555"/>
      <c r="IK115" s="555"/>
      <c r="IL115" s="555"/>
      <c r="IM115" s="555"/>
    </row>
    <row r="116" spans="1:247" ht="14.45" customHeight="1">
      <c r="A116" s="503">
        <v>260</v>
      </c>
      <c r="B116" s="503">
        <f>COUNTIFS($D$4:D116,D116,$F$4:F116,F116)</f>
        <v>8</v>
      </c>
      <c r="C116" s="841">
        <v>11538</v>
      </c>
      <c r="D116" s="838" t="s">
        <v>423</v>
      </c>
      <c r="E116" s="839" t="s">
        <v>741</v>
      </c>
      <c r="F116" s="839">
        <v>5503252018</v>
      </c>
      <c r="G116" s="840">
        <f>LEFT(H116,4)-CONCATENATE(19,LEFT(F116,2))</f>
        <v>64</v>
      </c>
      <c r="H116" s="838" t="s">
        <v>1037</v>
      </c>
      <c r="I116" s="405" t="s">
        <v>653</v>
      </c>
      <c r="J116" s="200" t="s">
        <v>427</v>
      </c>
      <c r="K116" s="91" t="s">
        <v>385</v>
      </c>
      <c r="L116" s="88">
        <v>37</v>
      </c>
      <c r="M116" s="91">
        <v>1</v>
      </c>
      <c r="N116" s="91" t="s">
        <v>386</v>
      </c>
      <c r="O116" s="88"/>
      <c r="P116" s="127" t="s">
        <v>1036</v>
      </c>
      <c r="Q116" s="201"/>
      <c r="R116" s="201"/>
      <c r="S116" s="461" t="s">
        <v>1038</v>
      </c>
      <c r="T116" s="518" t="s">
        <v>1039</v>
      </c>
      <c r="U116" s="518"/>
      <c r="V116" s="520" t="s">
        <v>1040</v>
      </c>
      <c r="W116" s="527"/>
      <c r="X116" s="477"/>
      <c r="Y116" s="477"/>
      <c r="Z116" s="405"/>
      <c r="AA116" s="88" t="s">
        <v>1003</v>
      </c>
      <c r="AC116" s="568">
        <v>118</v>
      </c>
      <c r="AD116" s="568">
        <v>4300</v>
      </c>
      <c r="AE116" s="565"/>
      <c r="AF116" s="565"/>
      <c r="AG116" s="405" t="s">
        <v>444</v>
      </c>
      <c r="AH116" s="568">
        <v>350</v>
      </c>
      <c r="AI116" s="565"/>
      <c r="AJ116" s="503"/>
      <c r="AK116" s="568"/>
      <c r="AL116" s="503"/>
      <c r="AM116" s="503"/>
      <c r="AN116" s="503"/>
      <c r="AO116" s="574">
        <v>36.6</v>
      </c>
      <c r="AP116" s="575">
        <v>34.6</v>
      </c>
      <c r="AQ116" s="577">
        <v>28.8</v>
      </c>
      <c r="AR116" s="1100">
        <f t="shared" si="71"/>
        <v>100</v>
      </c>
      <c r="AS116" s="1101">
        <f t="shared" si="72"/>
        <v>1.0578034682080926</v>
      </c>
      <c r="AT116" s="750">
        <f t="shared" si="73"/>
        <v>30.464739884393065</v>
      </c>
      <c r="AU116" s="1102">
        <f t="shared" si="74"/>
        <v>0.57728706624605675</v>
      </c>
      <c r="AV116" s="579">
        <v>34.147800000000004</v>
      </c>
      <c r="AW116" s="579">
        <f>95-AY116</f>
        <v>93.3</v>
      </c>
      <c r="AX116" s="580">
        <v>0.62219999999999998</v>
      </c>
      <c r="AY116" s="579">
        <v>1.7</v>
      </c>
      <c r="AZ116" s="503" t="s">
        <v>387</v>
      </c>
      <c r="BA116" s="585">
        <v>48.1</v>
      </c>
      <c r="BB116" s="112" t="s">
        <v>387</v>
      </c>
      <c r="BC116" s="549">
        <v>0.6</v>
      </c>
      <c r="BD116" s="549"/>
      <c r="BE116" s="503"/>
      <c r="BF116" s="503"/>
      <c r="BG116" s="503"/>
      <c r="BH116" s="503"/>
      <c r="BI116" s="109">
        <v>0.37</v>
      </c>
      <c r="BJ116" s="503">
        <v>36.5</v>
      </c>
      <c r="BK116" s="503">
        <v>63.4</v>
      </c>
      <c r="BL116" s="599">
        <f t="shared" si="82"/>
        <v>0.5757097791798107</v>
      </c>
      <c r="BM116" s="600">
        <v>0.3</v>
      </c>
      <c r="BN116" s="614">
        <f>BM116*100/AO116</f>
        <v>0.81967213114754101</v>
      </c>
      <c r="BO116" s="503" t="s">
        <v>387</v>
      </c>
      <c r="BP116" s="503">
        <v>37.700000000000003</v>
      </c>
      <c r="BQ116" s="112">
        <v>33.6</v>
      </c>
      <c r="BR116" s="607"/>
      <c r="BS116" s="614">
        <f t="shared" si="83"/>
        <v>48.5</v>
      </c>
      <c r="BT116" s="549">
        <v>89.2</v>
      </c>
      <c r="BU116" s="549">
        <v>13866</v>
      </c>
      <c r="BV116" s="614">
        <f>100-BT116</f>
        <v>10.799999999999997</v>
      </c>
      <c r="BW116" s="614">
        <f t="shared" si="84"/>
        <v>34.046399999999998</v>
      </c>
      <c r="BX116" s="549">
        <v>16.2</v>
      </c>
      <c r="BY116" s="566">
        <f>BX116*AP116/100</f>
        <v>5.6052</v>
      </c>
      <c r="BZ116" s="549">
        <v>32.299999999999997</v>
      </c>
      <c r="CA116" s="566">
        <f>BZ116*AP116/100</f>
        <v>11.175799999999999</v>
      </c>
      <c r="CB116" s="549">
        <v>49.9</v>
      </c>
      <c r="CC116" s="566">
        <f>CB116*AP116/100</f>
        <v>17.2654</v>
      </c>
      <c r="CD116" s="614">
        <v>0.5</v>
      </c>
      <c r="CE116" s="601">
        <v>97.4</v>
      </c>
      <c r="CF116" s="601">
        <v>8861</v>
      </c>
      <c r="CG116" s="601">
        <v>87.6</v>
      </c>
      <c r="CH116" s="601">
        <v>6455</v>
      </c>
      <c r="CI116" s="601">
        <v>37.6</v>
      </c>
      <c r="CJ116" s="601">
        <v>63</v>
      </c>
      <c r="CK116" s="601">
        <v>6186</v>
      </c>
      <c r="CL116" s="579">
        <f t="shared" si="85"/>
        <v>0.50154798761609909</v>
      </c>
      <c r="CM116" s="503"/>
      <c r="CN116" s="503"/>
      <c r="CP116" s="510"/>
      <c r="CQ116" s="510"/>
      <c r="CR116" s="510"/>
      <c r="CS116" s="510"/>
      <c r="CT116" s="510"/>
      <c r="CU116" s="510"/>
      <c r="CV116" s="620"/>
      <c r="CX116" s="503"/>
      <c r="CY116" s="503"/>
      <c r="CZ116" s="623">
        <v>3</v>
      </c>
      <c r="DA116" s="625" t="s">
        <v>398</v>
      </c>
      <c r="DB116" s="783" t="s">
        <v>398</v>
      </c>
      <c r="DC116" s="536"/>
      <c r="DD116" s="794" t="s">
        <v>1041</v>
      </c>
      <c r="DE116" s="503"/>
      <c r="DF116" s="503"/>
      <c r="DG116" s="503"/>
      <c r="DH116" s="503"/>
      <c r="DI116" s="88" t="s">
        <v>390</v>
      </c>
      <c r="DJ116" s="853" t="s">
        <v>444</v>
      </c>
      <c r="DK116" s="117">
        <v>2</v>
      </c>
      <c r="DL116" s="325" t="s">
        <v>407</v>
      </c>
      <c r="DM116" s="325" t="s">
        <v>407</v>
      </c>
      <c r="DN116" s="117"/>
      <c r="DO116" s="117"/>
      <c r="DP116" s="117"/>
      <c r="DQ116" s="117"/>
      <c r="DR116" s="149" t="s">
        <v>386</v>
      </c>
      <c r="DS116" s="88" t="s">
        <v>386</v>
      </c>
      <c r="DT116" s="88">
        <v>166</v>
      </c>
      <c r="DU116" s="88">
        <v>7.8</v>
      </c>
      <c r="DV116" s="88">
        <v>92.2</v>
      </c>
      <c r="DW116" s="88" t="s">
        <v>386</v>
      </c>
      <c r="DX116" s="88" t="s">
        <v>386</v>
      </c>
      <c r="DY116" s="88" t="s">
        <v>386</v>
      </c>
      <c r="DZ116" s="88" t="s">
        <v>386</v>
      </c>
      <c r="EA116" s="88">
        <v>0</v>
      </c>
      <c r="EB116" s="503" t="s">
        <v>992</v>
      </c>
      <c r="EC116" s="117">
        <v>1</v>
      </c>
      <c r="ED116" s="117"/>
      <c r="EE116" s="117"/>
      <c r="EF116" s="325">
        <v>30</v>
      </c>
      <c r="EG116" s="117">
        <v>3</v>
      </c>
      <c r="EH116" s="874">
        <v>182</v>
      </c>
      <c r="EI116" s="325">
        <v>106</v>
      </c>
      <c r="EJ116" s="117">
        <v>29</v>
      </c>
      <c r="EK116" s="117">
        <v>1</v>
      </c>
      <c r="EL116" s="117"/>
      <c r="EM116" s="117">
        <v>3</v>
      </c>
      <c r="EN116" s="117">
        <v>2</v>
      </c>
      <c r="EO116" s="325">
        <v>0</v>
      </c>
      <c r="EP116" s="143"/>
      <c r="EQ116" s="632">
        <v>11538</v>
      </c>
      <c r="ER116" s="643">
        <v>75</v>
      </c>
      <c r="ES116" s="636">
        <v>9217</v>
      </c>
      <c r="ET116" s="636">
        <v>4000</v>
      </c>
      <c r="EU116" s="636">
        <v>42120</v>
      </c>
      <c r="EV116" s="636">
        <v>804</v>
      </c>
      <c r="EW116" s="647">
        <f>EV116/ET116*EU116/ER116</f>
        <v>112.88160000000001</v>
      </c>
      <c r="EX116" s="646">
        <f>L116*EW116</f>
        <v>4176.6192000000001</v>
      </c>
      <c r="EY116" s="123"/>
      <c r="EZ116" s="122"/>
      <c r="FA116" s="122"/>
      <c r="FB116" s="122"/>
      <c r="FC116" s="240"/>
      <c r="FD116" s="240"/>
      <c r="FE116" s="240"/>
      <c r="FF116" s="411"/>
      <c r="FG116" s="243"/>
      <c r="FH116" s="411"/>
      <c r="FI116" s="337"/>
      <c r="FJ116" s="554"/>
      <c r="FK116" s="555"/>
      <c r="FL116" s="503"/>
      <c r="FM116" s="693">
        <f>AC116/1000</f>
        <v>0.11799999999999999</v>
      </c>
      <c r="FN116" s="555"/>
      <c r="FO116" s="750">
        <f>EV116*100/ES116</f>
        <v>8.7230118259737441</v>
      </c>
      <c r="FP116" s="803">
        <f>EW116/1000</f>
        <v>0.11288160000000001</v>
      </c>
      <c r="FQ116" s="555"/>
      <c r="FR116" s="1125" t="s">
        <v>1159</v>
      </c>
      <c r="FS116" s="1125"/>
      <c r="FT116" s="1680" t="s">
        <v>1294</v>
      </c>
      <c r="FU116" s="1312">
        <v>0</v>
      </c>
      <c r="FV116" s="1312">
        <v>2</v>
      </c>
      <c r="FW116" s="1125">
        <v>0</v>
      </c>
      <c r="FX116" s="1125" t="s">
        <v>1278</v>
      </c>
      <c r="FY116" s="1130">
        <v>0</v>
      </c>
      <c r="FZ116" s="1130">
        <v>0</v>
      </c>
      <c r="GA116" s="1130">
        <v>0</v>
      </c>
      <c r="GB116" s="1130">
        <v>1</v>
      </c>
      <c r="GC116" s="1687" t="s">
        <v>1294</v>
      </c>
      <c r="GD116" s="1130">
        <v>0</v>
      </c>
      <c r="GE116" s="1316" t="s">
        <v>1297</v>
      </c>
      <c r="GF116" s="555"/>
      <c r="GG116" s="699"/>
      <c r="GI116" s="216">
        <v>0.77767820345000005</v>
      </c>
      <c r="GK116" s="565"/>
      <c r="GL116" s="565"/>
      <c r="GM116" s="565"/>
      <c r="GN116" s="565"/>
      <c r="GO116" s="565"/>
      <c r="GP116" s="565"/>
      <c r="GQ116" s="565"/>
      <c r="GR116" s="565"/>
      <c r="GS116" s="565"/>
      <c r="GT116" s="565"/>
      <c r="GU116" s="565"/>
      <c r="GV116" s="565"/>
      <c r="GW116" s="565"/>
      <c r="GX116" s="565"/>
      <c r="GY116" s="565"/>
      <c r="GZ116" s="565"/>
      <c r="HA116" s="565"/>
      <c r="HB116" s="565"/>
      <c r="HC116" s="565"/>
      <c r="HD116" s="565"/>
      <c r="HE116" s="565"/>
      <c r="HF116" s="565"/>
      <c r="HG116" s="565"/>
      <c r="HH116" s="565"/>
      <c r="HI116" s="565"/>
      <c r="HJ116" s="565"/>
      <c r="HK116" s="565"/>
      <c r="HL116" s="565"/>
      <c r="HM116" s="565"/>
      <c r="HN116" s="565"/>
      <c r="HO116" s="565"/>
      <c r="HP116" s="565"/>
      <c r="HQ116" s="565"/>
      <c r="HR116" s="565"/>
      <c r="HS116" s="565"/>
      <c r="HT116" s="565"/>
      <c r="HU116" s="565"/>
      <c r="HV116" s="565"/>
      <c r="HW116" s="565"/>
      <c r="HX116" s="565"/>
      <c r="HY116" s="565"/>
      <c r="HZ116" s="565"/>
      <c r="IA116" s="565"/>
      <c r="IB116" s="565"/>
      <c r="IC116" s="565"/>
      <c r="ID116" s="565"/>
      <c r="IE116" s="565"/>
      <c r="IF116" s="503">
        <f>EK116+EM116+EN116</f>
        <v>6</v>
      </c>
      <c r="IG116" s="555"/>
      <c r="IH116" s="555"/>
      <c r="II116" s="555"/>
      <c r="IJ116" s="555"/>
      <c r="IK116" s="555"/>
      <c r="IL116" s="555"/>
      <c r="IM116" s="555"/>
    </row>
    <row r="117" spans="1:247" ht="14.45" customHeight="1">
      <c r="A117" s="503">
        <v>55</v>
      </c>
      <c r="B117" s="503">
        <f>COUNTIFS($D$4:D117,D117,$F$4:F117,F117)</f>
        <v>9</v>
      </c>
      <c r="C117" s="841">
        <v>12368</v>
      </c>
      <c r="D117" s="838" t="s">
        <v>423</v>
      </c>
      <c r="E117" s="839" t="s">
        <v>741</v>
      </c>
      <c r="F117" s="839">
        <v>5503252018</v>
      </c>
      <c r="G117" s="840">
        <f>LEFT(H117,4)-CONCATENATE(IF(LEFT(F117, 2)&lt;MID(H117, 3, 4), 20, 19),LEFT(F117,2))</f>
        <v>65</v>
      </c>
      <c r="H117" s="838" t="s">
        <v>1118</v>
      </c>
      <c r="I117" s="405" t="s">
        <v>653</v>
      </c>
      <c r="J117" s="200" t="s">
        <v>427</v>
      </c>
      <c r="K117" s="91" t="s">
        <v>385</v>
      </c>
      <c r="L117" s="88">
        <v>44</v>
      </c>
      <c r="M117" s="91" t="s">
        <v>566</v>
      </c>
      <c r="N117" s="91" t="s">
        <v>386</v>
      </c>
      <c r="O117" s="503"/>
      <c r="P117" s="127" t="s">
        <v>1110</v>
      </c>
      <c r="Q117" s="201"/>
      <c r="R117" s="201"/>
      <c r="S117" s="153"/>
      <c r="T117" s="392"/>
      <c r="U117" s="391"/>
      <c r="V117" s="497" t="s">
        <v>1113</v>
      </c>
      <c r="W117" s="818"/>
      <c r="X117" s="497"/>
      <c r="Y117" s="497"/>
      <c r="Z117" s="536"/>
      <c r="AA117" s="88" t="s">
        <v>1044</v>
      </c>
      <c r="AC117" s="568">
        <v>161</v>
      </c>
      <c r="AD117" s="568">
        <v>7000</v>
      </c>
      <c r="AE117" s="565"/>
      <c r="AF117" s="565"/>
      <c r="AG117" s="126" t="s">
        <v>444</v>
      </c>
      <c r="AH117" s="568">
        <v>550</v>
      </c>
      <c r="AI117" s="565"/>
      <c r="AJ117" s="565"/>
      <c r="AK117" s="568"/>
      <c r="AL117" s="503"/>
      <c r="AM117" s="565"/>
      <c r="AN117" s="503"/>
      <c r="AO117" s="574">
        <v>43</v>
      </c>
      <c r="AP117" s="575">
        <v>16.7</v>
      </c>
      <c r="AQ117" s="577">
        <v>39.5</v>
      </c>
      <c r="AR117" s="1100">
        <f t="shared" si="71"/>
        <v>99.2</v>
      </c>
      <c r="AS117" s="1101">
        <f t="shared" si="72"/>
        <v>2.5748502994011977</v>
      </c>
      <c r="AT117" s="750">
        <f t="shared" si="73"/>
        <v>101.7065868263473</v>
      </c>
      <c r="AU117" s="1102">
        <f t="shared" si="74"/>
        <v>0.76512455516014233</v>
      </c>
      <c r="AV117" s="579">
        <f>AW117*AO117/100</f>
        <v>37.256499999999996</v>
      </c>
      <c r="AW117" s="579">
        <f>97-AY117-(CD117*100/AO117)</f>
        <v>86.643023255813944</v>
      </c>
      <c r="AX117" s="580">
        <v>4.0634999999999994</v>
      </c>
      <c r="AY117" s="579">
        <v>9.4499999999999993</v>
      </c>
      <c r="AZ117" s="503" t="s">
        <v>387</v>
      </c>
      <c r="BA117" s="583">
        <v>12.5</v>
      </c>
      <c r="BB117" s="112" t="s">
        <v>387</v>
      </c>
      <c r="BC117" s="614">
        <v>1.98</v>
      </c>
      <c r="BD117" s="614"/>
      <c r="BE117" s="579"/>
      <c r="BF117" s="579"/>
      <c r="BG117" s="579"/>
      <c r="BH117" s="579"/>
      <c r="BI117" s="109">
        <v>0.11</v>
      </c>
      <c r="BJ117" s="579">
        <v>58.7</v>
      </c>
      <c r="BK117" s="503">
        <v>41.3</v>
      </c>
      <c r="BL117" s="599">
        <f t="shared" si="82"/>
        <v>1.4213075060532689</v>
      </c>
      <c r="BM117" s="600">
        <v>3.38</v>
      </c>
      <c r="BN117" s="614">
        <f>BM117*100/AO117</f>
        <v>7.8604651162790695</v>
      </c>
      <c r="BO117" s="503" t="s">
        <v>387</v>
      </c>
      <c r="BP117" s="503">
        <v>22.6</v>
      </c>
      <c r="BQ117" s="112">
        <v>32.6</v>
      </c>
      <c r="BR117" s="607"/>
      <c r="BS117" s="614">
        <f t="shared" si="83"/>
        <v>68.2</v>
      </c>
      <c r="BT117" s="549">
        <v>82.9</v>
      </c>
      <c r="BU117" s="549">
        <v>12928</v>
      </c>
      <c r="BV117" s="614">
        <f>100-BT117</f>
        <v>17.099999999999994</v>
      </c>
      <c r="BW117" s="614">
        <f t="shared" si="84"/>
        <v>16.265799999999999</v>
      </c>
      <c r="BX117" s="549">
        <v>50.5</v>
      </c>
      <c r="BY117" s="566">
        <f>BX117*AP117/100</f>
        <v>8.4334999999999987</v>
      </c>
      <c r="BZ117" s="549">
        <v>17.7</v>
      </c>
      <c r="CA117" s="566">
        <f>BZ117*AP117/100</f>
        <v>2.9558999999999997</v>
      </c>
      <c r="CB117" s="549">
        <v>29.2</v>
      </c>
      <c r="CC117" s="566">
        <f>CB117*AP117/100</f>
        <v>4.8764000000000003</v>
      </c>
      <c r="CD117" s="566">
        <v>0.39</v>
      </c>
      <c r="CE117" s="601">
        <v>99.6</v>
      </c>
      <c r="CF117" s="601">
        <v>7203</v>
      </c>
      <c r="CG117" s="601">
        <v>99.2</v>
      </c>
      <c r="CH117" s="601">
        <v>5526</v>
      </c>
      <c r="CI117" s="601">
        <v>90.3</v>
      </c>
      <c r="CJ117" s="601">
        <v>96.6</v>
      </c>
      <c r="CK117" s="601">
        <v>5493</v>
      </c>
      <c r="CL117" s="579">
        <f t="shared" si="85"/>
        <v>2.8531073446327686</v>
      </c>
      <c r="CM117" s="503"/>
      <c r="CN117" s="503"/>
      <c r="CP117" s="510"/>
      <c r="CQ117" s="510"/>
      <c r="CR117" s="510"/>
      <c r="CS117" s="510"/>
      <c r="CT117" s="510"/>
      <c r="CU117" s="510"/>
      <c r="CV117" s="620"/>
      <c r="CX117" s="503"/>
      <c r="CY117" s="503"/>
      <c r="CZ117" s="503"/>
      <c r="DA117" s="625"/>
      <c r="DB117" s="783" t="s">
        <v>389</v>
      </c>
      <c r="DC117" s="1110"/>
      <c r="DD117" s="794" t="s">
        <v>1120</v>
      </c>
      <c r="DE117" s="503"/>
      <c r="DF117" s="503"/>
      <c r="DG117" s="503"/>
      <c r="DH117" s="503"/>
      <c r="DI117" s="88" t="s">
        <v>390</v>
      </c>
      <c r="DJ117" s="853" t="s">
        <v>444</v>
      </c>
      <c r="DK117" s="117">
        <v>2</v>
      </c>
      <c r="DL117" s="325" t="s">
        <v>407</v>
      </c>
      <c r="DM117" s="325" t="s">
        <v>1295</v>
      </c>
      <c r="DN117" s="117"/>
      <c r="DO117" s="117"/>
      <c r="DP117" s="117"/>
      <c r="DQ117" s="117"/>
      <c r="DR117" s="149" t="s">
        <v>386</v>
      </c>
      <c r="DS117" s="88" t="s">
        <v>386</v>
      </c>
      <c r="DT117" s="88">
        <v>279</v>
      </c>
      <c r="DU117" s="88">
        <v>44.1</v>
      </c>
      <c r="DV117" s="88">
        <v>55.9</v>
      </c>
      <c r="DW117" s="88" t="s">
        <v>386</v>
      </c>
      <c r="DX117" s="88" t="s">
        <v>386</v>
      </c>
      <c r="DY117" s="88" t="s">
        <v>386</v>
      </c>
      <c r="DZ117" s="88" t="s">
        <v>386</v>
      </c>
      <c r="EA117" s="88">
        <v>0</v>
      </c>
      <c r="EB117" s="503" t="s">
        <v>992</v>
      </c>
      <c r="EC117" s="143"/>
      <c r="ED117" s="143"/>
      <c r="EE117" s="143"/>
      <c r="EF117" s="1688" t="e">
        <f>-FT116</f>
        <v>#VALUE!</v>
      </c>
      <c r="EG117" s="117">
        <v>3</v>
      </c>
      <c r="EH117" s="874">
        <v>182</v>
      </c>
      <c r="EI117" s="863">
        <v>106</v>
      </c>
      <c r="EJ117" s="863">
        <f>EI117/(EH117*EH117*0.01*0.01)</f>
        <v>32.000966066900133</v>
      </c>
      <c r="EK117" s="863"/>
      <c r="EL117" s="143"/>
      <c r="EM117" s="863">
        <v>3</v>
      </c>
      <c r="EN117" s="863">
        <v>2</v>
      </c>
      <c r="EO117" s="325"/>
      <c r="EP117" s="143"/>
      <c r="EQ117" s="632">
        <v>12368</v>
      </c>
      <c r="ER117" s="643">
        <v>75</v>
      </c>
      <c r="ES117" s="636">
        <v>121043</v>
      </c>
      <c r="ET117" s="636">
        <v>8000</v>
      </c>
      <c r="EU117" s="636">
        <v>40560</v>
      </c>
      <c r="EV117" s="636">
        <v>2227</v>
      </c>
      <c r="EW117" s="647">
        <f>EV117/ET117*EU117/ER117</f>
        <v>150.54519999999999</v>
      </c>
      <c r="EX117" s="646">
        <f>L117*EW117</f>
        <v>6623.9888000000001</v>
      </c>
      <c r="EY117" s="123"/>
      <c r="EZ117" s="122"/>
      <c r="FA117" s="122"/>
      <c r="FB117" s="122"/>
      <c r="FC117" s="240"/>
      <c r="FD117" s="240"/>
      <c r="FE117" s="240"/>
      <c r="FF117" s="411"/>
      <c r="FG117" s="243"/>
      <c r="FH117" s="411"/>
      <c r="FI117" s="337"/>
      <c r="FJ117" s="554"/>
      <c r="FK117" s="555"/>
      <c r="FL117" s="503"/>
      <c r="FM117" s="693">
        <f>AC117/1000</f>
        <v>0.161</v>
      </c>
      <c r="FN117" s="555"/>
      <c r="FO117" s="750">
        <f>EV117*100/ES117</f>
        <v>1.83984203960576</v>
      </c>
      <c r="FP117" s="803">
        <f>EW117/1000</f>
        <v>0.15054519999999999</v>
      </c>
      <c r="FQ117" s="555"/>
      <c r="FR117" s="1125" t="s">
        <v>1159</v>
      </c>
      <c r="FS117" s="1125"/>
      <c r="FT117" s="1680" t="s">
        <v>1291</v>
      </c>
      <c r="FU117" s="1312">
        <v>0</v>
      </c>
      <c r="FV117" s="1312">
        <v>2</v>
      </c>
      <c r="FW117" s="1125">
        <v>0</v>
      </c>
      <c r="FX117" s="1316" t="s">
        <v>1294</v>
      </c>
      <c r="FY117" s="1687">
        <v>0</v>
      </c>
      <c r="FZ117" s="1687">
        <v>0</v>
      </c>
      <c r="GA117" s="1687">
        <v>0</v>
      </c>
      <c r="GB117" s="1130">
        <v>1</v>
      </c>
      <c r="GC117" s="1687" t="s">
        <v>1294</v>
      </c>
      <c r="GD117" s="1687" t="s">
        <v>1296</v>
      </c>
      <c r="GE117" s="1125" t="s">
        <v>1293</v>
      </c>
      <c r="GF117" s="555"/>
      <c r="GG117" s="699"/>
      <c r="GK117" s="565"/>
      <c r="GL117" s="565"/>
      <c r="GM117" s="565"/>
      <c r="GN117" s="565"/>
      <c r="GO117" s="565"/>
      <c r="GP117" s="565"/>
      <c r="GQ117" s="565"/>
      <c r="GR117" s="565"/>
      <c r="GS117" s="565"/>
      <c r="GT117" s="565"/>
      <c r="GU117" s="565"/>
      <c r="GV117" s="565"/>
      <c r="GW117" s="565"/>
      <c r="GX117" s="565"/>
      <c r="GY117" s="565"/>
      <c r="GZ117" s="565"/>
      <c r="HA117" s="565"/>
      <c r="HB117" s="565"/>
      <c r="HC117" s="565"/>
      <c r="HD117" s="565"/>
      <c r="HE117" s="565"/>
      <c r="HF117" s="565"/>
      <c r="HG117" s="565"/>
      <c r="HH117" s="565"/>
      <c r="HI117" s="565"/>
      <c r="HJ117" s="565"/>
      <c r="HK117" s="565"/>
      <c r="HL117" s="565"/>
      <c r="HM117" s="565"/>
      <c r="HN117" s="565"/>
      <c r="HO117" s="565"/>
      <c r="HP117" s="565"/>
      <c r="HQ117" s="565"/>
      <c r="HR117" s="565"/>
      <c r="HS117" s="565"/>
      <c r="HT117" s="565"/>
      <c r="HU117" s="565"/>
      <c r="HV117" s="565"/>
      <c r="HW117" s="565"/>
      <c r="HX117" s="565"/>
      <c r="HY117" s="565"/>
      <c r="HZ117" s="565"/>
      <c r="IA117" s="565"/>
      <c r="IB117" s="565"/>
      <c r="IC117" s="565"/>
      <c r="ID117" s="565"/>
      <c r="IE117" s="565"/>
      <c r="IF117" s="555"/>
      <c r="IG117" s="555"/>
      <c r="IH117" s="555"/>
      <c r="II117" s="555"/>
      <c r="IJ117" s="555"/>
      <c r="IK117" s="555"/>
      <c r="IL117" s="555"/>
      <c r="IM117" s="555"/>
    </row>
    <row r="118" spans="1:247">
      <c r="A118" s="503">
        <v>135</v>
      </c>
      <c r="B118" s="503">
        <f>COUNTIFS($D$4:D118,D118,$F$4:F118,F118)</f>
        <v>10</v>
      </c>
      <c r="C118" s="842">
        <v>12789</v>
      </c>
      <c r="D118" s="843" t="s">
        <v>423</v>
      </c>
      <c r="E118" s="844" t="s">
        <v>741</v>
      </c>
      <c r="F118" s="844">
        <v>5503252018</v>
      </c>
      <c r="G118" s="1199">
        <f>LEFT(H118,4)-CONCATENATE(IF(LEFT(F118, 2)&lt;MID(H118, 3, 4), 20, 19),LEFT(F118,2))</f>
        <v>65</v>
      </c>
      <c r="H118" s="843" t="s">
        <v>1130</v>
      </c>
      <c r="I118" s="461" t="s">
        <v>653</v>
      </c>
      <c r="J118" s="129" t="s">
        <v>427</v>
      </c>
      <c r="K118" s="153" t="s">
        <v>385</v>
      </c>
      <c r="L118" s="127">
        <v>28</v>
      </c>
      <c r="M118" s="153" t="s">
        <v>684</v>
      </c>
      <c r="N118" s="153" t="s">
        <v>386</v>
      </c>
      <c r="O118" s="127"/>
      <c r="P118" s="127" t="s">
        <v>1127</v>
      </c>
      <c r="Q118" s="131"/>
      <c r="R118" s="131"/>
      <c r="S118" s="153"/>
      <c r="T118" s="392"/>
      <c r="U118" s="392"/>
      <c r="V118" s="1200" t="s">
        <v>1125</v>
      </c>
      <c r="W118" s="1201"/>
      <c r="X118" s="1200"/>
      <c r="Y118" s="1200"/>
      <c r="Z118" s="461"/>
      <c r="AA118" s="127" t="s">
        <v>1044</v>
      </c>
      <c r="AC118" s="568">
        <v>28</v>
      </c>
      <c r="AD118" s="568">
        <v>800</v>
      </c>
      <c r="AE118" s="565"/>
      <c r="AF118" s="565"/>
      <c r="AG118" s="265" t="s">
        <v>444</v>
      </c>
      <c r="AH118" s="568">
        <v>50</v>
      </c>
      <c r="AI118" s="565"/>
      <c r="AJ118" s="565"/>
      <c r="AK118" s="568"/>
      <c r="AL118" s="503"/>
      <c r="AM118" s="565"/>
      <c r="AN118" s="503"/>
      <c r="AO118" s="574">
        <v>32.299999999999997</v>
      </c>
      <c r="AP118" s="575">
        <v>60.9</v>
      </c>
      <c r="AQ118" s="577">
        <v>6</v>
      </c>
      <c r="AR118" s="1100">
        <f t="shared" si="71"/>
        <v>99.199999999999989</v>
      </c>
      <c r="AS118" s="1101">
        <f t="shared" si="72"/>
        <v>0.53037766830870281</v>
      </c>
      <c r="AT118" s="750">
        <f t="shared" si="73"/>
        <v>3.1822660098522171</v>
      </c>
      <c r="AU118" s="1102">
        <f t="shared" si="74"/>
        <v>0.48281016442451413</v>
      </c>
      <c r="AV118" s="579">
        <f>AW118*AO118/100</f>
        <v>26.963999999999995</v>
      </c>
      <c r="AW118" s="579">
        <f>98-AY118-(CD118*100/AO118)</f>
        <v>83.479876160990713</v>
      </c>
      <c r="AX118" s="580">
        <v>3.81</v>
      </c>
      <c r="AY118" s="579">
        <f>AX118*100/AO118</f>
        <v>11.795665634674924</v>
      </c>
      <c r="AZ118" s="503" t="s">
        <v>387</v>
      </c>
      <c r="BA118" s="583">
        <v>21.5</v>
      </c>
      <c r="BB118" s="112" t="s">
        <v>387</v>
      </c>
      <c r="BC118" s="614">
        <v>0.34</v>
      </c>
      <c r="BD118" s="614"/>
      <c r="BE118" s="579"/>
      <c r="BF118" s="579"/>
      <c r="BG118" s="579"/>
      <c r="BH118" s="579"/>
      <c r="BI118" s="109">
        <v>4.95</v>
      </c>
      <c r="BJ118" s="579">
        <v>43</v>
      </c>
      <c r="BK118" s="579">
        <f>100-BJ118</f>
        <v>57</v>
      </c>
      <c r="BL118" s="599">
        <f t="shared" si="82"/>
        <v>0.75438596491228072</v>
      </c>
      <c r="BM118" s="600">
        <v>0.71</v>
      </c>
      <c r="BN118" s="614">
        <f>BM118*100/AO118</f>
        <v>2.1981424148606812</v>
      </c>
      <c r="BO118" s="503" t="s">
        <v>387</v>
      </c>
      <c r="BP118" s="579">
        <v>32.9</v>
      </c>
      <c r="BQ118" s="109">
        <v>34.6</v>
      </c>
      <c r="BR118" s="607"/>
      <c r="BS118" s="614">
        <f t="shared" si="83"/>
        <v>65.400000000000006</v>
      </c>
      <c r="BT118" s="549">
        <v>84</v>
      </c>
      <c r="BU118" s="549">
        <v>6092</v>
      </c>
      <c r="BV118" s="614">
        <f>100-BT118</f>
        <v>16</v>
      </c>
      <c r="BW118" s="614">
        <f t="shared" si="84"/>
        <v>60.2301</v>
      </c>
      <c r="BX118" s="505">
        <v>10.9</v>
      </c>
      <c r="BY118" s="566">
        <f>BX118*AP118/100</f>
        <v>6.6381000000000006</v>
      </c>
      <c r="BZ118" s="549">
        <v>54.5</v>
      </c>
      <c r="CA118" s="566">
        <f>BZ118*AP118/100</f>
        <v>33.1905</v>
      </c>
      <c r="CB118" s="549">
        <v>33.5</v>
      </c>
      <c r="CC118" s="566">
        <f>CB118*AP118/100</f>
        <v>20.401499999999999</v>
      </c>
      <c r="CD118" s="566">
        <v>0.88</v>
      </c>
      <c r="CE118" s="601">
        <v>94.2</v>
      </c>
      <c r="CF118" s="601">
        <v>6574</v>
      </c>
      <c r="CG118" s="601">
        <v>86.9</v>
      </c>
      <c r="CH118" s="601">
        <v>4631</v>
      </c>
      <c r="CI118" s="601">
        <v>56.4</v>
      </c>
      <c r="CJ118" s="601">
        <v>77.3</v>
      </c>
      <c r="CK118" s="601">
        <v>4189</v>
      </c>
      <c r="CL118" s="579">
        <f t="shared" si="85"/>
        <v>0.2</v>
      </c>
      <c r="CM118" s="503"/>
      <c r="CN118" s="503"/>
      <c r="CP118" s="510"/>
      <c r="CQ118" s="510"/>
      <c r="CR118" s="510"/>
      <c r="CS118" s="510"/>
      <c r="CT118" s="510"/>
      <c r="CU118" s="510"/>
      <c r="CV118" s="620"/>
      <c r="CX118" s="503"/>
      <c r="CY118" s="503"/>
      <c r="CZ118" s="623"/>
      <c r="DA118" s="625"/>
      <c r="DB118" s="783" t="s">
        <v>398</v>
      </c>
      <c r="DC118" s="1110"/>
      <c r="DD118" s="794" t="s">
        <v>1131</v>
      </c>
      <c r="DE118" s="503"/>
      <c r="DF118" s="503"/>
      <c r="DG118" s="503"/>
      <c r="DH118" s="503"/>
      <c r="DI118" s="127" t="s">
        <v>390</v>
      </c>
      <c r="DJ118" s="1202" t="s">
        <v>444</v>
      </c>
      <c r="DK118" s="509">
        <v>2</v>
      </c>
      <c r="DL118" s="1203" t="s">
        <v>407</v>
      </c>
      <c r="DM118" s="1203" t="s">
        <v>1295</v>
      </c>
      <c r="DN118" s="509"/>
      <c r="DO118" s="509"/>
      <c r="DP118" s="509"/>
      <c r="DQ118" s="509"/>
      <c r="DR118" s="130" t="s">
        <v>386</v>
      </c>
      <c r="DS118" s="127" t="s">
        <v>386</v>
      </c>
      <c r="DT118" s="1204">
        <v>70</v>
      </c>
      <c r="DU118" s="1204">
        <v>11.4</v>
      </c>
      <c r="DV118" s="1204">
        <v>88.6</v>
      </c>
      <c r="DW118" s="127" t="s">
        <v>386</v>
      </c>
      <c r="DX118" s="127" t="s">
        <v>386</v>
      </c>
      <c r="DY118" s="127" t="s">
        <v>386</v>
      </c>
      <c r="DZ118" s="127" t="s">
        <v>386</v>
      </c>
      <c r="EA118" s="127">
        <v>0</v>
      </c>
      <c r="EB118" s="505" t="s">
        <v>992</v>
      </c>
      <c r="EC118" s="1205"/>
      <c r="ED118" s="1205"/>
      <c r="EE118" s="1205"/>
      <c r="EF118" s="1206"/>
      <c r="EG118" s="1205"/>
      <c r="EH118" s="874">
        <v>182</v>
      </c>
      <c r="EI118" s="1206">
        <v>106</v>
      </c>
      <c r="EJ118" s="1206">
        <f>EI118/(EH118*EH118*0.01*0.01)</f>
        <v>32.000966066900133</v>
      </c>
      <c r="EK118" s="1206"/>
      <c r="EL118" s="1205"/>
      <c r="EM118" s="1206">
        <v>3</v>
      </c>
      <c r="EN118" s="1206">
        <v>2</v>
      </c>
      <c r="EO118" s="1203"/>
      <c r="EP118" s="1205"/>
      <c r="EQ118" s="220">
        <v>12789</v>
      </c>
      <c r="ER118" s="640">
        <v>75</v>
      </c>
      <c r="ES118" s="640">
        <v>15131</v>
      </c>
      <c r="ET118" s="640">
        <v>28000</v>
      </c>
      <c r="EU118" s="640">
        <v>40560</v>
      </c>
      <c r="EV118" s="640">
        <v>1518</v>
      </c>
      <c r="EW118" s="1207">
        <f>EV118/ET118*EU118/ER118</f>
        <v>29.319085714285713</v>
      </c>
      <c r="EX118" s="646">
        <f>L118*EW118</f>
        <v>820.93439999999998</v>
      </c>
      <c r="EY118" s="555"/>
      <c r="EZ118" s="555"/>
      <c r="FA118" s="555"/>
      <c r="FB118" s="555"/>
      <c r="FC118" s="655"/>
      <c r="FD118" s="655"/>
      <c r="FE118" s="655"/>
      <c r="FF118" s="248"/>
      <c r="FG118" s="672"/>
      <c r="FH118" s="672"/>
      <c r="FI118" s="688"/>
      <c r="FJ118" s="554"/>
      <c r="FK118" s="555"/>
      <c r="FL118" s="503"/>
      <c r="FM118" s="693">
        <f>AC118/1000</f>
        <v>2.8000000000000001E-2</v>
      </c>
      <c r="FN118" s="555"/>
      <c r="FO118" s="750">
        <f>EV118*100/ES118</f>
        <v>10.032383847729827</v>
      </c>
      <c r="FP118" s="803">
        <f>EW118/1000</f>
        <v>2.9319085714285712E-2</v>
      </c>
      <c r="FQ118" s="555"/>
      <c r="FR118" s="1689" t="s">
        <v>1159</v>
      </c>
      <c r="FS118" s="1208"/>
      <c r="FT118" s="1680" t="s">
        <v>1291</v>
      </c>
      <c r="FU118" s="1544">
        <v>0</v>
      </c>
      <c r="FV118" s="1544">
        <v>2</v>
      </c>
      <c r="FW118" s="1208">
        <v>1</v>
      </c>
      <c r="FX118" s="1689" t="s">
        <v>1294</v>
      </c>
      <c r="FY118" s="1209">
        <v>0</v>
      </c>
      <c r="FZ118" s="1209">
        <v>0</v>
      </c>
      <c r="GA118" s="1209">
        <v>0</v>
      </c>
      <c r="GB118" s="1209">
        <v>1</v>
      </c>
      <c r="GC118" s="1209" t="s">
        <v>1294</v>
      </c>
      <c r="GD118" s="1209" t="s">
        <v>1296</v>
      </c>
      <c r="GE118" s="1689" t="s">
        <v>1300</v>
      </c>
      <c r="GF118" s="555"/>
      <c r="GG118" s="699"/>
      <c r="GH118" s="127"/>
      <c r="GI118" s="127"/>
      <c r="GJ118" s="127"/>
      <c r="GK118" s="565"/>
      <c r="GL118" s="565"/>
      <c r="GM118" s="565"/>
      <c r="GN118" s="565"/>
      <c r="GO118" s="565"/>
      <c r="GP118" s="565"/>
      <c r="GQ118" s="565"/>
      <c r="GR118" s="565"/>
      <c r="GS118" s="565"/>
      <c r="GT118" s="565"/>
      <c r="GU118" s="565"/>
      <c r="GV118" s="565"/>
      <c r="GW118" s="565"/>
      <c r="GX118" s="565"/>
      <c r="GY118" s="565"/>
      <c r="GZ118" s="565"/>
      <c r="HA118" s="565"/>
      <c r="HB118" s="565"/>
      <c r="HC118" s="565"/>
      <c r="HD118" s="565"/>
      <c r="HE118" s="565"/>
      <c r="HF118" s="565"/>
      <c r="HG118" s="565"/>
      <c r="HH118" s="565"/>
      <c r="HI118" s="565"/>
      <c r="HJ118" s="565"/>
      <c r="HK118" s="565"/>
      <c r="HL118" s="565"/>
      <c r="HM118" s="565"/>
      <c r="HN118" s="565"/>
      <c r="HO118" s="565"/>
      <c r="HP118" s="565"/>
      <c r="HQ118" s="565"/>
      <c r="HR118" s="565"/>
      <c r="HS118" s="565"/>
      <c r="HT118" s="565"/>
      <c r="HU118" s="565"/>
      <c r="HV118" s="565"/>
      <c r="HW118" s="565"/>
      <c r="HX118" s="565"/>
      <c r="HY118" s="565"/>
      <c r="HZ118" s="565"/>
      <c r="IA118" s="565"/>
      <c r="IB118" s="565"/>
      <c r="IC118" s="565"/>
      <c r="ID118" s="565"/>
      <c r="IE118" s="565"/>
      <c r="IF118" s="555"/>
      <c r="IG118" s="555"/>
      <c r="IH118" s="555"/>
      <c r="II118" s="555"/>
      <c r="IJ118" s="555"/>
      <c r="IK118" s="555"/>
      <c r="IL118" s="555"/>
      <c r="IM118" s="555"/>
    </row>
    <row r="119" spans="1:247" s="126" customFormat="1">
      <c r="A119" s="88">
        <v>169</v>
      </c>
      <c r="B119" s="503">
        <f>COUNTIFS($D$4:D119,D119,$F$4:F119,F119)</f>
        <v>11</v>
      </c>
      <c r="C119" s="841">
        <v>12976</v>
      </c>
      <c r="D119" s="838" t="s">
        <v>423</v>
      </c>
      <c r="E119" s="839" t="s">
        <v>741</v>
      </c>
      <c r="F119" s="839">
        <v>5503252018</v>
      </c>
      <c r="G119" s="840">
        <f>LEFT(H119,4)-CONCATENATE(IF(LEFT(F119, 2)&lt;MID(H119, 3, 4), 20, 19),LEFT(F119,2))</f>
        <v>65</v>
      </c>
      <c r="H119" s="838" t="s">
        <v>1136</v>
      </c>
      <c r="I119" s="405" t="s">
        <v>653</v>
      </c>
      <c r="J119" s="200" t="s">
        <v>427</v>
      </c>
      <c r="K119" s="91" t="s">
        <v>385</v>
      </c>
      <c r="L119" s="88">
        <v>20</v>
      </c>
      <c r="M119" s="91">
        <v>1</v>
      </c>
      <c r="N119" s="91" t="s">
        <v>386</v>
      </c>
      <c r="O119" s="88"/>
      <c r="P119" s="88" t="s">
        <v>1137</v>
      </c>
      <c r="Q119" s="201"/>
      <c r="R119" s="201"/>
      <c r="S119" s="91"/>
      <c r="T119" s="496" t="s">
        <v>1112</v>
      </c>
      <c r="U119" s="496"/>
      <c r="V119" s="498" t="s">
        <v>1125</v>
      </c>
      <c r="W119" s="817"/>
      <c r="X119" s="498"/>
      <c r="Y119" s="498"/>
      <c r="Z119" s="405"/>
      <c r="AA119" s="88" t="s">
        <v>1044</v>
      </c>
      <c r="AB119" s="88"/>
      <c r="AC119" s="1210">
        <v>117</v>
      </c>
      <c r="AD119" s="1210">
        <v>2300</v>
      </c>
      <c r="AG119" s="126" t="s">
        <v>444</v>
      </c>
      <c r="AH119" s="1210">
        <v>150</v>
      </c>
      <c r="AK119" s="1210"/>
      <c r="AL119" s="88"/>
      <c r="AN119" s="88"/>
      <c r="AO119" s="1211">
        <v>36.299999999999997</v>
      </c>
      <c r="AP119" s="1212">
        <v>36.299999999999997</v>
      </c>
      <c r="AQ119" s="1213">
        <v>25.9</v>
      </c>
      <c r="AR119" s="1214">
        <f t="shared" si="71"/>
        <v>98.5</v>
      </c>
      <c r="AS119" s="1215">
        <f t="shared" si="72"/>
        <v>1</v>
      </c>
      <c r="AT119" s="752">
        <f t="shared" si="73"/>
        <v>25.9</v>
      </c>
      <c r="AU119" s="1216">
        <f t="shared" si="74"/>
        <v>0.58360128617363338</v>
      </c>
      <c r="AV119" s="1217">
        <f>AW119*AO119/100</f>
        <v>31.683999999999997</v>
      </c>
      <c r="AW119" s="1217">
        <f>98-AY119-(CD119*100/AO119)</f>
        <v>87.28374655647383</v>
      </c>
      <c r="AX119" s="1218">
        <v>3.4</v>
      </c>
      <c r="AY119" s="1217">
        <f>AX119*100/AO119</f>
        <v>9.3663911845730041</v>
      </c>
      <c r="AZ119" s="88" t="s">
        <v>387</v>
      </c>
      <c r="BA119" s="1219">
        <v>28.9</v>
      </c>
      <c r="BB119" s="88" t="s">
        <v>387</v>
      </c>
      <c r="BC119" s="144">
        <v>0.57999999999999996</v>
      </c>
      <c r="BD119" s="144"/>
      <c r="BE119" s="1217"/>
      <c r="BF119" s="1217"/>
      <c r="BG119" s="1217"/>
      <c r="BH119" s="1217"/>
      <c r="BI119" s="1217">
        <v>0.32</v>
      </c>
      <c r="BJ119" s="1217">
        <v>39.299999999999997</v>
      </c>
      <c r="BK119" s="1217">
        <f>100-BJ119</f>
        <v>60.7</v>
      </c>
      <c r="BL119" s="1220">
        <f t="shared" si="82"/>
        <v>0.64744645799011524</v>
      </c>
      <c r="BM119" s="1221">
        <v>0.71</v>
      </c>
      <c r="BN119" s="144">
        <f>BM119*100/AO119</f>
        <v>1.9559228650137743</v>
      </c>
      <c r="BO119" s="88" t="s">
        <v>387</v>
      </c>
      <c r="BP119" s="1217">
        <v>75.900000000000006</v>
      </c>
      <c r="BQ119" s="1217">
        <v>57.4</v>
      </c>
      <c r="BR119" s="1222"/>
      <c r="BS119" s="144">
        <f t="shared" si="83"/>
        <v>43.599999999999994</v>
      </c>
      <c r="BT119" s="117">
        <v>91.2</v>
      </c>
      <c r="BU119" s="117">
        <v>10101</v>
      </c>
      <c r="BV119" s="144">
        <f>100-BT119</f>
        <v>8.7999999999999972</v>
      </c>
      <c r="BW119" s="144">
        <f t="shared" si="84"/>
        <v>35.936999999999998</v>
      </c>
      <c r="BX119" s="91">
        <v>11.7</v>
      </c>
      <c r="BY119" s="216">
        <f>BX119*AP119/100</f>
        <v>4.2470999999999997</v>
      </c>
      <c r="BZ119" s="117">
        <v>31.9</v>
      </c>
      <c r="CA119" s="216">
        <f>BZ119*AP119/100</f>
        <v>11.579699999999997</v>
      </c>
      <c r="CB119" s="117">
        <v>55.4</v>
      </c>
      <c r="CC119" s="216">
        <f>CB119*AP119/100</f>
        <v>20.110199999999999</v>
      </c>
      <c r="CD119" s="216">
        <v>0.49</v>
      </c>
      <c r="CE119" s="1223">
        <v>94.9</v>
      </c>
      <c r="CF119" s="1223">
        <v>6446</v>
      </c>
      <c r="CG119" s="1223">
        <v>89</v>
      </c>
      <c r="CH119" s="1223">
        <v>4711</v>
      </c>
      <c r="CI119" s="1223">
        <v>54</v>
      </c>
      <c r="CJ119" s="1223">
        <v>70.3</v>
      </c>
      <c r="CK119" s="1223">
        <v>3731</v>
      </c>
      <c r="CL119" s="1217">
        <f t="shared" si="85"/>
        <v>0.36677115987460812</v>
      </c>
      <c r="CM119" s="88"/>
      <c r="CN119" s="88"/>
      <c r="CO119" s="201"/>
      <c r="CP119" s="201"/>
      <c r="CQ119" s="201"/>
      <c r="CR119" s="201"/>
      <c r="CS119" s="201"/>
      <c r="CT119" s="201"/>
      <c r="CU119" s="201"/>
      <c r="CV119" s="1224"/>
      <c r="CW119" s="88"/>
      <c r="CX119" s="88"/>
      <c r="CY119" s="88"/>
      <c r="CZ119" s="278"/>
      <c r="DA119" s="1225"/>
      <c r="DB119" s="1226" t="s">
        <v>398</v>
      </c>
      <c r="DC119" s="1227"/>
      <c r="DD119" s="1228" t="s">
        <v>1138</v>
      </c>
      <c r="DE119" s="88"/>
      <c r="DF119" s="88"/>
      <c r="DG119" s="88"/>
      <c r="DH119" s="88"/>
      <c r="DI119" s="88" t="s">
        <v>390</v>
      </c>
      <c r="DJ119" s="853" t="s">
        <v>444</v>
      </c>
      <c r="DK119" s="117">
        <v>2</v>
      </c>
      <c r="DL119" s="325" t="s">
        <v>407</v>
      </c>
      <c r="DM119" s="325" t="s">
        <v>1295</v>
      </c>
      <c r="DN119" s="117"/>
      <c r="DO119" s="117"/>
      <c r="DP119" s="117"/>
      <c r="DQ119" s="117"/>
      <c r="DR119" s="88"/>
      <c r="DS119" s="88"/>
      <c r="DT119" s="88"/>
      <c r="DU119" s="88"/>
      <c r="DV119" s="88"/>
      <c r="DW119" s="88"/>
      <c r="DX119" s="88"/>
      <c r="DY119" s="88"/>
      <c r="DZ119" s="88"/>
      <c r="EA119" s="88"/>
      <c r="EB119" s="88"/>
      <c r="EC119" s="143"/>
      <c r="ED119" s="143"/>
      <c r="EE119" s="143"/>
      <c r="EF119" s="863"/>
      <c r="EG119" s="143"/>
      <c r="EH119" s="874">
        <v>182</v>
      </c>
      <c r="EI119" s="863">
        <v>106</v>
      </c>
      <c r="EJ119" s="863">
        <f>EI119/(EH119*EH119*0.01*0.01)</f>
        <v>32.000966066900133</v>
      </c>
      <c r="EK119" s="863"/>
      <c r="EL119" s="143"/>
      <c r="EM119" s="863">
        <v>3</v>
      </c>
      <c r="EN119" s="863">
        <v>2</v>
      </c>
      <c r="EO119" s="325"/>
      <c r="EP119" s="143"/>
      <c r="EQ119" s="1229">
        <v>12976</v>
      </c>
      <c r="ER119" s="636">
        <v>75</v>
      </c>
      <c r="ES119" s="636">
        <v>10082</v>
      </c>
      <c r="ET119" s="636">
        <v>10000</v>
      </c>
      <c r="EU119" s="636">
        <v>40560</v>
      </c>
      <c r="EV119" s="636">
        <v>1542</v>
      </c>
      <c r="EW119" s="647">
        <f>EV119/ET119*EU119/ER119</f>
        <v>83.391359999999992</v>
      </c>
      <c r="EX119" s="377">
        <f>L119*EW119</f>
        <v>1667.8271999999997</v>
      </c>
      <c r="EY119" s="122"/>
      <c r="EZ119" s="122"/>
      <c r="FA119" s="122"/>
      <c r="FB119" s="122"/>
      <c r="FC119" s="240"/>
      <c r="FD119" s="240"/>
      <c r="FE119" s="240"/>
      <c r="FF119" s="411"/>
      <c r="FG119" s="411"/>
      <c r="FH119" s="411"/>
      <c r="FI119" s="337"/>
      <c r="FJ119" s="225"/>
      <c r="FK119" s="122"/>
      <c r="FL119" s="88"/>
      <c r="FM119" s="119">
        <f>AC119/1000</f>
        <v>0.11700000000000001</v>
      </c>
      <c r="FN119" s="122"/>
      <c r="FO119" s="752">
        <f>EV119*100/ES119</f>
        <v>15.294584407855584</v>
      </c>
      <c r="FP119" s="1230">
        <f>EW119/1000</f>
        <v>8.3391359999999998E-2</v>
      </c>
      <c r="FQ119" s="122"/>
      <c r="FR119" s="1125" t="s">
        <v>1159</v>
      </c>
      <c r="FS119" s="1125"/>
      <c r="FT119" s="1680" t="s">
        <v>1291</v>
      </c>
      <c r="FU119" s="1312">
        <v>0</v>
      </c>
      <c r="FV119" s="1312">
        <v>2</v>
      </c>
      <c r="FW119" s="1125">
        <v>1</v>
      </c>
      <c r="FX119" s="1316" t="s">
        <v>1294</v>
      </c>
      <c r="FY119" s="1130">
        <v>0</v>
      </c>
      <c r="FZ119" s="1130">
        <v>0</v>
      </c>
      <c r="GA119" s="1130">
        <v>0</v>
      </c>
      <c r="GB119" s="1130">
        <v>1</v>
      </c>
      <c r="GC119" s="1130" t="s">
        <v>1294</v>
      </c>
      <c r="GD119" s="1130" t="s">
        <v>1296</v>
      </c>
      <c r="GE119" s="1125" t="s">
        <v>1300</v>
      </c>
      <c r="GF119" s="122"/>
      <c r="GG119" s="1231"/>
      <c r="GH119" s="88"/>
      <c r="GI119" s="88"/>
      <c r="GJ119" s="88"/>
      <c r="IF119" s="122"/>
      <c r="IG119" s="122"/>
      <c r="IH119" s="122"/>
      <c r="II119" s="122"/>
      <c r="IJ119" s="122"/>
      <c r="IK119" s="122"/>
      <c r="IL119" s="122"/>
      <c r="IM119" s="122"/>
    </row>
    <row r="120" spans="1:247" s="1234" customFormat="1" ht="15.75" thickBot="1">
      <c r="A120" s="1232"/>
      <c r="B120" s="503">
        <f>COUNTIFS($D$4:D120,D120,$F$4:F120,F120)</f>
        <v>12</v>
      </c>
      <c r="C120" s="960">
        <v>13246</v>
      </c>
      <c r="D120" s="923" t="s">
        <v>423</v>
      </c>
      <c r="E120" s="924" t="s">
        <v>741</v>
      </c>
      <c r="F120" s="924">
        <v>5503252018</v>
      </c>
      <c r="G120" s="925"/>
      <c r="H120" s="923" t="s">
        <v>1163</v>
      </c>
      <c r="I120" s="480"/>
      <c r="J120" s="166"/>
      <c r="K120" s="164"/>
      <c r="L120" s="163"/>
      <c r="M120" s="164"/>
      <c r="N120" s="164"/>
      <c r="O120" s="163"/>
      <c r="P120" s="163"/>
      <c r="Q120" s="168"/>
      <c r="R120" s="168"/>
      <c r="S120" s="164"/>
      <c r="T120" s="1030"/>
      <c r="U120" s="1030"/>
      <c r="V120" s="1031"/>
      <c r="W120" s="1032"/>
      <c r="X120" s="1031"/>
      <c r="Y120" s="1031"/>
      <c r="Z120" s="480"/>
      <c r="AA120" s="163"/>
      <c r="AB120" s="903"/>
      <c r="AC120" s="1233"/>
      <c r="AD120" s="1233"/>
      <c r="AG120" s="1048"/>
      <c r="AH120" s="1233"/>
      <c r="AK120" s="1233"/>
      <c r="AL120" s="1232"/>
      <c r="AN120" s="1232"/>
      <c r="AO120" s="1235"/>
      <c r="AP120" s="1236"/>
      <c r="AQ120" s="1237"/>
      <c r="AR120" s="1238"/>
      <c r="AS120" s="1239"/>
      <c r="AT120" s="1240"/>
      <c r="AU120" s="1241"/>
      <c r="AV120" s="1242"/>
      <c r="AW120" s="1242"/>
      <c r="AX120" s="1243"/>
      <c r="AY120" s="1242"/>
      <c r="AZ120" s="1232"/>
      <c r="BA120" s="1244"/>
      <c r="BB120" s="430"/>
      <c r="BC120" s="1245"/>
      <c r="BD120" s="1245"/>
      <c r="BE120" s="1242"/>
      <c r="BF120" s="1242"/>
      <c r="BG120" s="1242"/>
      <c r="BH120" s="1242"/>
      <c r="BI120" s="1246"/>
      <c r="BJ120" s="1242"/>
      <c r="BK120" s="1242"/>
      <c r="BL120" s="1247"/>
      <c r="BM120" s="1248"/>
      <c r="BN120" s="1245"/>
      <c r="BO120" s="1232"/>
      <c r="BP120" s="1242"/>
      <c r="BQ120" s="1246"/>
      <c r="BR120" s="1249"/>
      <c r="BS120" s="1245"/>
      <c r="BT120" s="1250"/>
      <c r="BU120" s="1250"/>
      <c r="BV120" s="1245"/>
      <c r="BW120" s="1245"/>
      <c r="BX120" s="1251"/>
      <c r="BY120" s="1252"/>
      <c r="BZ120" s="1250"/>
      <c r="CA120" s="1252"/>
      <c r="CB120" s="1250"/>
      <c r="CC120" s="1252"/>
      <c r="CD120" s="1252"/>
      <c r="CE120" s="1253"/>
      <c r="CF120" s="1253"/>
      <c r="CG120" s="1253"/>
      <c r="CH120" s="1253"/>
      <c r="CI120" s="1253"/>
      <c r="CJ120" s="1253"/>
      <c r="CK120" s="1253"/>
      <c r="CL120" s="1242"/>
      <c r="CM120" s="1232"/>
      <c r="CN120" s="1232"/>
      <c r="CO120" s="1254"/>
      <c r="CP120" s="1255"/>
      <c r="CQ120" s="1255"/>
      <c r="CR120" s="1255"/>
      <c r="CS120" s="1255"/>
      <c r="CT120" s="1255"/>
      <c r="CU120" s="1255"/>
      <c r="CV120" s="1256"/>
      <c r="CW120" s="903"/>
      <c r="CX120" s="1232"/>
      <c r="CY120" s="1232"/>
      <c r="CZ120" s="1257"/>
      <c r="DA120" s="1258"/>
      <c r="DB120" s="1259"/>
      <c r="DC120" s="1260"/>
      <c r="DD120" s="1261"/>
      <c r="DE120" s="1232"/>
      <c r="DF120" s="1232"/>
      <c r="DG120" s="1232"/>
      <c r="DH120" s="1232"/>
      <c r="DI120" s="163"/>
      <c r="DJ120" s="1268" t="s">
        <v>444</v>
      </c>
      <c r="DK120" s="905"/>
      <c r="DL120" s="906" t="s">
        <v>407</v>
      </c>
      <c r="DM120" s="906" t="s">
        <v>1295</v>
      </c>
      <c r="DN120" s="905"/>
      <c r="DO120" s="905"/>
      <c r="DP120" s="905"/>
      <c r="DQ120" s="905"/>
      <c r="DR120" s="430"/>
      <c r="DS120" s="163"/>
      <c r="DT120" s="163"/>
      <c r="DU120" s="163"/>
      <c r="DV120" s="163"/>
      <c r="DW120" s="163"/>
      <c r="DX120" s="163"/>
      <c r="DY120" s="163"/>
      <c r="DZ120" s="163"/>
      <c r="EA120" s="163"/>
      <c r="EB120" s="1232"/>
      <c r="EC120" s="907"/>
      <c r="ED120" s="907"/>
      <c r="EE120" s="907"/>
      <c r="EF120" s="909"/>
      <c r="EG120" s="907"/>
      <c r="EH120" s="874">
        <v>182</v>
      </c>
      <c r="EI120" s="909">
        <v>106</v>
      </c>
      <c r="EJ120" s="909">
        <f>EI120/(EH120*EH120*0.01*0.01)</f>
        <v>32.000966066900133</v>
      </c>
      <c r="EK120" s="909"/>
      <c r="EL120" s="907"/>
      <c r="EM120" s="909">
        <v>3</v>
      </c>
      <c r="EN120" s="909">
        <v>2</v>
      </c>
      <c r="EO120" s="906"/>
      <c r="EP120" s="907"/>
      <c r="EQ120" s="910"/>
      <c r="ER120" s="492"/>
      <c r="ES120" s="492"/>
      <c r="ET120" s="492"/>
      <c r="EU120" s="492"/>
      <c r="EV120" s="492"/>
      <c r="EW120" s="1061"/>
      <c r="EX120" s="1012"/>
      <c r="EY120" s="1262"/>
      <c r="EZ120" s="1262"/>
      <c r="FA120" s="1262"/>
      <c r="FB120" s="1262"/>
      <c r="FC120" s="1263"/>
      <c r="FD120" s="1263"/>
      <c r="FE120" s="1263"/>
      <c r="FF120" s="1264"/>
      <c r="FG120" s="913"/>
      <c r="FH120" s="913"/>
      <c r="FI120" s="1020"/>
      <c r="FJ120" s="1021"/>
      <c r="FK120" s="1262"/>
      <c r="FL120" s="1232"/>
      <c r="FM120" s="1265"/>
      <c r="FN120" s="1262"/>
      <c r="FO120" s="1240"/>
      <c r="FP120" s="1266"/>
      <c r="FQ120" s="1262"/>
      <c r="FR120" s="1123" t="s">
        <v>1159</v>
      </c>
      <c r="FS120" s="1123"/>
      <c r="FT120" s="1680" t="s">
        <v>1291</v>
      </c>
      <c r="FU120" s="1320">
        <v>0</v>
      </c>
      <c r="FV120" s="1320">
        <v>2</v>
      </c>
      <c r="FW120" s="1123">
        <v>1</v>
      </c>
      <c r="FX120" s="1682" t="s">
        <v>1299</v>
      </c>
      <c r="FY120" s="1141">
        <v>0</v>
      </c>
      <c r="FZ120" s="1141">
        <v>0</v>
      </c>
      <c r="GA120" s="1141">
        <v>0</v>
      </c>
      <c r="GB120" s="1141">
        <v>1</v>
      </c>
      <c r="GC120" s="1141" t="s">
        <v>1294</v>
      </c>
      <c r="GD120" s="1141" t="s">
        <v>1296</v>
      </c>
      <c r="GE120" s="1123" t="s">
        <v>1300</v>
      </c>
      <c r="GF120" s="1262"/>
      <c r="GG120" s="1267"/>
      <c r="GH120" s="163"/>
      <c r="GI120" s="163"/>
      <c r="GJ120" s="163"/>
      <c r="IF120" s="1262"/>
      <c r="IG120" s="1262"/>
      <c r="IH120" s="1262"/>
      <c r="II120" s="1262"/>
      <c r="IJ120" s="1262"/>
      <c r="IK120" s="1262"/>
      <c r="IL120" s="1262"/>
      <c r="IM120" s="1262"/>
    </row>
    <row r="121" spans="1:247">
      <c r="A121" s="503">
        <v>111</v>
      </c>
      <c r="B121" s="503">
        <f>COUNTIFS($D$4:D121,D121,$F$4:F121,F121)</f>
        <v>1</v>
      </c>
      <c r="C121" s="835">
        <v>6320</v>
      </c>
      <c r="D121" s="823" t="s">
        <v>522</v>
      </c>
      <c r="E121" s="195" t="s">
        <v>523</v>
      </c>
      <c r="F121" s="87">
        <v>496005043</v>
      </c>
      <c r="G121" s="195">
        <v>68</v>
      </c>
      <c r="H121" s="367" t="s">
        <v>526</v>
      </c>
      <c r="I121" s="446" t="s">
        <v>399</v>
      </c>
      <c r="J121" s="369" t="s">
        <v>427</v>
      </c>
      <c r="K121" s="370" t="s">
        <v>385</v>
      </c>
      <c r="L121" s="195">
        <v>15</v>
      </c>
      <c r="M121" s="195" t="s">
        <v>527</v>
      </c>
      <c r="N121" s="195"/>
      <c r="O121" s="195"/>
      <c r="P121" s="371" t="s">
        <v>525</v>
      </c>
      <c r="Q121" s="371"/>
      <c r="R121" s="371"/>
      <c r="S121" s="468" t="s">
        <v>428</v>
      </c>
      <c r="T121" s="468" t="s">
        <v>492</v>
      </c>
      <c r="U121" s="708" t="s">
        <v>429</v>
      </c>
      <c r="V121" s="468" t="s">
        <v>428</v>
      </c>
      <c r="W121" s="709" t="s">
        <v>430</v>
      </c>
      <c r="X121" s="468" t="s">
        <v>462</v>
      </c>
      <c r="Y121" s="468" t="s">
        <v>464</v>
      </c>
      <c r="Z121" s="715"/>
      <c r="AA121" s="195"/>
      <c r="AB121" s="283">
        <v>534</v>
      </c>
      <c r="AC121" s="544"/>
      <c r="AD121" s="544"/>
      <c r="AE121" s="544"/>
      <c r="AF121" s="544"/>
      <c r="AG121" s="1059" t="s">
        <v>433</v>
      </c>
      <c r="AH121" s="555"/>
      <c r="AI121" s="505">
        <v>40.6</v>
      </c>
      <c r="AJ121" s="505">
        <v>80.599999999999994</v>
      </c>
      <c r="AK121" s="567">
        <v>32.723599999999998</v>
      </c>
      <c r="AL121" s="505"/>
      <c r="AM121" s="503"/>
      <c r="AN121" s="503">
        <v>6</v>
      </c>
      <c r="AO121" s="574">
        <v>77.900000000000006</v>
      </c>
      <c r="AP121" s="575">
        <v>11.1</v>
      </c>
      <c r="AQ121" s="577">
        <v>8</v>
      </c>
      <c r="AR121" s="1100">
        <f>AO121+AP121+AQ121</f>
        <v>97</v>
      </c>
      <c r="AS121" s="1101">
        <f>AO121/AP121</f>
        <v>7.0180180180180187</v>
      </c>
      <c r="AT121" s="750">
        <f>AO121/AP121*AQ121</f>
        <v>56.14414414414415</v>
      </c>
      <c r="AU121" s="1102">
        <f>AO121/(AP121+AQ121)</f>
        <v>4.0785340314136125</v>
      </c>
      <c r="AV121" s="566">
        <v>55.405000000000008</v>
      </c>
      <c r="AW121" s="579">
        <f>95-AY121</f>
        <v>71.123234916559696</v>
      </c>
      <c r="AX121" s="1103">
        <v>18.600000000000001</v>
      </c>
      <c r="AY121" s="579">
        <f>AX121*100/AO121</f>
        <v>23.876765083440308</v>
      </c>
      <c r="AZ121" s="503">
        <v>63.9</v>
      </c>
      <c r="BA121" s="585" t="s">
        <v>387</v>
      </c>
      <c r="BB121" s="112">
        <v>0.28000000000000003</v>
      </c>
      <c r="BC121" s="592">
        <v>4.3800000000000008</v>
      </c>
      <c r="BD121" s="614"/>
      <c r="BE121" s="503"/>
      <c r="BF121" s="503"/>
      <c r="BG121" s="503"/>
      <c r="BH121" s="503"/>
      <c r="BJ121" s="733">
        <v>81.2</v>
      </c>
      <c r="BK121" s="733">
        <v>17.7</v>
      </c>
      <c r="BL121" s="598">
        <v>4.5875706214689265</v>
      </c>
      <c r="BM121" s="787">
        <v>4</v>
      </c>
      <c r="BN121" s="614">
        <f>BM121*100/AO121</f>
        <v>5.1347881899871624</v>
      </c>
      <c r="BO121" s="587">
        <v>1.03</v>
      </c>
      <c r="BP121" s="503">
        <v>19.100000000000001</v>
      </c>
      <c r="BQ121" s="112">
        <v>35.6</v>
      </c>
      <c r="BR121" s="606">
        <v>1.8638743455497382</v>
      </c>
      <c r="BS121" s="614">
        <f>BX121+BZ121</f>
        <v>10.7</v>
      </c>
      <c r="BT121" s="587">
        <v>95.2</v>
      </c>
      <c r="BU121" s="587" t="s">
        <v>387</v>
      </c>
      <c r="BV121" s="587">
        <f>100-BT121</f>
        <v>4.7999999999999972</v>
      </c>
      <c r="BW121" s="614">
        <f>BY121+CA121+CC121</f>
        <v>11.0223</v>
      </c>
      <c r="BX121" s="587">
        <v>3</v>
      </c>
      <c r="BY121" s="616">
        <f>BX121*AP121/100</f>
        <v>0.33299999999999996</v>
      </c>
      <c r="BZ121" s="587">
        <v>7.7</v>
      </c>
      <c r="CA121" s="616">
        <f>BZ121*AP121/100</f>
        <v>0.85470000000000002</v>
      </c>
      <c r="CB121" s="587">
        <v>88.6</v>
      </c>
      <c r="CC121" s="616">
        <f>CB121*AP121/100</f>
        <v>9.8346</v>
      </c>
      <c r="CD121" s="608"/>
      <c r="CE121" s="503"/>
      <c r="CF121" s="565"/>
      <c r="CG121" s="503"/>
      <c r="CH121" s="503"/>
      <c r="CI121" s="503"/>
      <c r="CJ121" s="503"/>
      <c r="CK121" s="503"/>
      <c r="CL121" s="503"/>
      <c r="CM121" s="503"/>
      <c r="CN121" s="503"/>
      <c r="CP121" s="510"/>
      <c r="CQ121" s="510"/>
      <c r="CR121" s="510"/>
      <c r="CS121" s="510"/>
      <c r="CT121" s="510"/>
      <c r="CU121" s="510"/>
      <c r="CV121" s="620"/>
      <c r="CX121" s="503"/>
      <c r="CY121" s="505" t="s">
        <v>395</v>
      </c>
      <c r="CZ121" s="505">
        <v>4</v>
      </c>
      <c r="DA121" s="625" t="s">
        <v>213</v>
      </c>
      <c r="DB121" s="549" t="s">
        <v>213</v>
      </c>
      <c r="DC121" s="531"/>
      <c r="DD121" s="531"/>
      <c r="DE121" s="627">
        <v>498.30246519999992</v>
      </c>
      <c r="DF121" s="627">
        <v>42.157234670000001</v>
      </c>
      <c r="DG121" s="627">
        <v>0</v>
      </c>
      <c r="DH121" s="627">
        <v>0</v>
      </c>
      <c r="DI121" s="871" t="s">
        <v>393</v>
      </c>
      <c r="DJ121" s="1060" t="s">
        <v>433</v>
      </c>
      <c r="DK121" s="873">
        <v>2</v>
      </c>
      <c r="DL121" s="886" t="s">
        <v>399</v>
      </c>
      <c r="DM121" s="888" t="s">
        <v>1295</v>
      </c>
      <c r="DN121" s="886"/>
      <c r="DO121" s="886">
        <v>1</v>
      </c>
      <c r="DP121" s="889">
        <v>42783</v>
      </c>
      <c r="DQ121" s="886">
        <v>1</v>
      </c>
      <c r="DR121" s="448" t="s">
        <v>386</v>
      </c>
      <c r="DS121" s="195" t="s">
        <v>386</v>
      </c>
      <c r="DT121" s="195">
        <v>534</v>
      </c>
      <c r="DU121" s="195">
        <v>0.28100000000000003</v>
      </c>
      <c r="DV121" s="195">
        <v>0.71899999999999997</v>
      </c>
      <c r="DW121" s="195" t="s">
        <v>386</v>
      </c>
      <c r="DX121" s="195" t="s">
        <v>386</v>
      </c>
      <c r="DY121" s="195" t="s">
        <v>386</v>
      </c>
      <c r="DZ121" s="195" t="s">
        <v>386</v>
      </c>
      <c r="EA121" s="195">
        <v>0</v>
      </c>
      <c r="EB121" s="503"/>
      <c r="EC121" s="886">
        <v>4</v>
      </c>
      <c r="ED121" s="886" t="s">
        <v>527</v>
      </c>
      <c r="EE121" s="886">
        <v>15</v>
      </c>
      <c r="EF121" s="886">
        <v>20</v>
      </c>
      <c r="EG121" s="886">
        <v>2</v>
      </c>
      <c r="EH121" s="886">
        <v>164</v>
      </c>
      <c r="EI121" s="886">
        <v>74</v>
      </c>
      <c r="EJ121" s="876">
        <f>EI121/(EH121*EH121*0.01*0.01)</f>
        <v>27.513384889946462</v>
      </c>
      <c r="EK121" s="886">
        <v>1</v>
      </c>
      <c r="EL121" s="886" t="s">
        <v>386</v>
      </c>
      <c r="EM121" s="890">
        <v>3</v>
      </c>
      <c r="EN121" s="886">
        <v>1</v>
      </c>
      <c r="EO121" s="886">
        <v>0</v>
      </c>
      <c r="EP121" s="886" t="s">
        <v>386</v>
      </c>
      <c r="EQ121" s="892">
        <v>6320</v>
      </c>
      <c r="ER121" s="195"/>
      <c r="ES121" s="195"/>
      <c r="ET121" s="195"/>
      <c r="EU121" s="195"/>
      <c r="EV121" s="195"/>
      <c r="EW121" s="367"/>
      <c r="EX121" s="651"/>
      <c r="EY121" s="503"/>
      <c r="EZ121" s="503"/>
      <c r="FA121" s="503"/>
      <c r="FB121" s="503"/>
      <c r="FC121" s="651"/>
      <c r="FD121" s="651"/>
      <c r="FE121" s="651"/>
      <c r="FF121" s="263"/>
      <c r="FG121" s="673"/>
      <c r="FH121" s="683"/>
      <c r="FI121" s="687">
        <v>534</v>
      </c>
      <c r="FJ121" s="561" t="s">
        <v>433</v>
      </c>
      <c r="FK121" s="555"/>
      <c r="FL121" s="503"/>
      <c r="FM121" s="694"/>
      <c r="FN121" s="555"/>
      <c r="FO121" s="692"/>
      <c r="FP121" s="695">
        <f>DT121/1000</f>
        <v>0.53400000000000003</v>
      </c>
      <c r="FQ121" s="555"/>
      <c r="FR121" s="1684"/>
      <c r="FS121" s="1684" t="s">
        <v>1360</v>
      </c>
      <c r="FT121" s="1684" t="s">
        <v>1361</v>
      </c>
      <c r="FU121" s="1309">
        <v>1</v>
      </c>
      <c r="FV121" s="1309">
        <v>4</v>
      </c>
      <c r="FW121" s="1124">
        <v>1</v>
      </c>
      <c r="FX121" s="1684" t="s">
        <v>1265</v>
      </c>
      <c r="FY121" s="1126">
        <v>1</v>
      </c>
      <c r="FZ121" s="1685" t="s">
        <v>1362</v>
      </c>
      <c r="GA121" s="1685" t="s">
        <v>1363</v>
      </c>
      <c r="GB121" s="1126">
        <v>0</v>
      </c>
      <c r="GC121" s="1685" t="s">
        <v>1364</v>
      </c>
      <c r="GD121" s="1126"/>
      <c r="GE121" s="1684" t="s">
        <v>1365</v>
      </c>
      <c r="GF121" s="555"/>
      <c r="GG121" s="699"/>
      <c r="GH121" s="195"/>
      <c r="GI121" s="894">
        <v>0.47786814497138003</v>
      </c>
      <c r="GJ121" s="195"/>
      <c r="GK121" s="565"/>
      <c r="GL121" s="565"/>
      <c r="GM121" s="565"/>
      <c r="GN121" s="565"/>
      <c r="GO121" s="565"/>
      <c r="GP121" s="565"/>
      <c r="GQ121" s="565"/>
      <c r="GR121" s="565"/>
      <c r="GS121" s="565"/>
      <c r="GT121" s="565"/>
      <c r="GU121" s="565"/>
      <c r="GV121" s="565"/>
      <c r="GW121" s="565"/>
      <c r="GX121" s="565"/>
      <c r="GY121" s="565"/>
      <c r="GZ121" s="565"/>
      <c r="HA121" s="565"/>
      <c r="HB121" s="565"/>
      <c r="HC121" s="565"/>
      <c r="HD121" s="565"/>
      <c r="HE121" s="565"/>
      <c r="HF121" s="565"/>
      <c r="HG121" s="565"/>
      <c r="HH121" s="565"/>
      <c r="HI121" s="565"/>
      <c r="HJ121" s="565"/>
      <c r="HK121" s="565"/>
      <c r="HL121" s="565"/>
      <c r="HM121" s="565"/>
      <c r="HN121" s="565"/>
      <c r="HO121" s="565"/>
      <c r="HP121" s="565"/>
      <c r="HQ121" s="565"/>
      <c r="HR121" s="565"/>
      <c r="HS121" s="565"/>
      <c r="HT121" s="565"/>
      <c r="HU121" s="565"/>
      <c r="HV121" s="565"/>
      <c r="HW121" s="565"/>
      <c r="HX121" s="565"/>
      <c r="HY121" s="565"/>
      <c r="HZ121" s="565"/>
      <c r="IA121" s="565"/>
      <c r="IB121" s="565"/>
      <c r="IC121" s="565"/>
      <c r="ID121" s="565"/>
      <c r="IE121" s="565"/>
      <c r="IF121" s="503">
        <f>EK121+EM121+EN121</f>
        <v>5</v>
      </c>
      <c r="IG121" s="555"/>
      <c r="IH121" s="555"/>
      <c r="II121" s="555"/>
      <c r="IJ121" s="555"/>
      <c r="IK121" s="555"/>
      <c r="IL121" s="555"/>
      <c r="IM121" s="555"/>
    </row>
    <row r="122" spans="1:247" s="418" customFormat="1" ht="15.75" thickBot="1">
      <c r="A122" s="162"/>
      <c r="B122" s="503">
        <f>COUNTIFS($D$4:D122,D122,$F$4:F122,F122)</f>
        <v>1</v>
      </c>
      <c r="C122" s="795">
        <v>11920</v>
      </c>
      <c r="D122" s="923" t="s">
        <v>853</v>
      </c>
      <c r="E122" s="925" t="s">
        <v>511</v>
      </c>
      <c r="F122" s="924" t="s">
        <v>1164</v>
      </c>
      <c r="G122" s="925"/>
      <c r="H122" s="923" t="s">
        <v>1165</v>
      </c>
      <c r="I122" s="165"/>
      <c r="J122" s="166"/>
      <c r="K122" s="350"/>
      <c r="L122" s="163"/>
      <c r="M122" s="163"/>
      <c r="N122" s="163"/>
      <c r="O122" s="163"/>
      <c r="P122" s="168"/>
      <c r="Q122" s="168"/>
      <c r="R122" s="168"/>
      <c r="S122" s="792"/>
      <c r="T122" s="792"/>
      <c r="U122" s="792"/>
      <c r="V122" s="792"/>
      <c r="W122" s="792"/>
      <c r="X122" s="792"/>
      <c r="Y122" s="170"/>
      <c r="Z122" s="1297"/>
      <c r="AA122" s="163"/>
      <c r="AB122" s="189"/>
      <c r="AC122" s="162"/>
      <c r="AD122" s="162"/>
      <c r="AE122" s="162"/>
      <c r="AF122" s="162"/>
      <c r="AG122" s="1298"/>
      <c r="AH122" s="172"/>
      <c r="AI122" s="162"/>
      <c r="AJ122" s="162"/>
      <c r="AK122" s="484"/>
      <c r="AL122" s="162"/>
      <c r="AM122" s="162"/>
      <c r="AN122" s="162"/>
      <c r="AO122" s="419"/>
      <c r="AP122" s="420"/>
      <c r="AQ122" s="1373"/>
      <c r="AR122" s="1377"/>
      <c r="AS122" s="442"/>
      <c r="AT122" s="429"/>
      <c r="AU122" s="1386"/>
      <c r="AV122" s="162"/>
      <c r="AW122" s="162"/>
      <c r="AX122" s="1391"/>
      <c r="AY122" s="162"/>
      <c r="AZ122" s="162"/>
      <c r="BA122" s="731"/>
      <c r="BB122" s="184"/>
      <c r="BC122" s="594"/>
      <c r="BD122" s="366"/>
      <c r="BE122" s="162"/>
      <c r="BF122" s="162"/>
      <c r="BG122" s="162"/>
      <c r="BH122" s="162"/>
      <c r="BI122" s="184"/>
      <c r="BJ122" s="162"/>
      <c r="BK122" s="162"/>
      <c r="BL122" s="1072"/>
      <c r="BM122" s="486"/>
      <c r="BN122" s="366"/>
      <c r="BO122" s="162"/>
      <c r="BP122" s="162"/>
      <c r="BQ122" s="184"/>
      <c r="BR122" s="485"/>
      <c r="BS122" s="366"/>
      <c r="BT122" s="366"/>
      <c r="BU122" s="366"/>
      <c r="BV122" s="366"/>
      <c r="BW122" s="366"/>
      <c r="BX122" s="366"/>
      <c r="BY122" s="366"/>
      <c r="BZ122" s="366"/>
      <c r="CA122" s="366"/>
      <c r="CB122" s="366"/>
      <c r="CC122" s="366"/>
      <c r="CD122" s="366"/>
      <c r="CE122" s="162"/>
      <c r="CF122" s="162"/>
      <c r="CG122" s="162"/>
      <c r="CH122" s="162"/>
      <c r="CI122" s="162"/>
      <c r="CJ122" s="162"/>
      <c r="CK122" s="162"/>
      <c r="CL122" s="162"/>
      <c r="CM122" s="162"/>
      <c r="CN122" s="162"/>
      <c r="CO122" s="187"/>
      <c r="CP122" s="188"/>
      <c r="CQ122" s="188"/>
      <c r="CR122" s="188"/>
      <c r="CS122" s="188"/>
      <c r="CT122" s="188"/>
      <c r="CU122" s="188"/>
      <c r="CV122" s="487"/>
      <c r="CW122" s="189"/>
      <c r="CX122" s="162"/>
      <c r="CY122" s="162"/>
      <c r="CZ122" s="162"/>
      <c r="DA122" s="190"/>
      <c r="DB122" s="488"/>
      <c r="DC122" s="191"/>
      <c r="DD122" s="191"/>
      <c r="DE122" s="162"/>
      <c r="DF122" s="162"/>
      <c r="DG122" s="162"/>
      <c r="DH122" s="162"/>
      <c r="DI122" s="164"/>
      <c r="DJ122" s="966" t="s">
        <v>433</v>
      </c>
      <c r="DK122" s="905"/>
      <c r="DL122" s="906" t="s">
        <v>407</v>
      </c>
      <c r="DM122" s="906" t="s">
        <v>1354</v>
      </c>
      <c r="DN122" s="906"/>
      <c r="DO122" s="906"/>
      <c r="DP122" s="906"/>
      <c r="DQ122" s="906"/>
      <c r="DR122" s="1431"/>
      <c r="DS122" s="1320"/>
      <c r="DT122" s="1321"/>
      <c r="DU122" s="1321"/>
      <c r="DV122" s="1321"/>
      <c r="DW122" s="1321"/>
      <c r="DX122" s="1321"/>
      <c r="DY122" s="1321"/>
      <c r="DZ122" s="1321"/>
      <c r="EA122" s="1321"/>
      <c r="EB122" s="1433"/>
      <c r="EC122" s="1123"/>
      <c r="ED122" s="1123"/>
      <c r="EE122" s="1123"/>
      <c r="EF122" s="1123">
        <v>40</v>
      </c>
      <c r="EG122" s="1123"/>
      <c r="EH122" s="1123"/>
      <c r="EI122" s="1123"/>
      <c r="EJ122" s="1123"/>
      <c r="EK122" s="1123"/>
      <c r="EL122" s="1123"/>
      <c r="EM122" s="1123">
        <v>3</v>
      </c>
      <c r="EN122" s="1123">
        <v>2</v>
      </c>
      <c r="EO122" s="1320">
        <v>0</v>
      </c>
      <c r="EP122" s="1123"/>
      <c r="EQ122" s="1497"/>
      <c r="ER122" s="1123"/>
      <c r="ES122" s="1123"/>
      <c r="ET122" s="1123"/>
      <c r="EU122" s="1123"/>
      <c r="EV122" s="1123"/>
      <c r="EW122" s="1322"/>
      <c r="EX122" s="1448"/>
      <c r="EY122" s="1445"/>
      <c r="EZ122" s="1447"/>
      <c r="FA122" s="1447"/>
      <c r="FB122" s="1447"/>
      <c r="FC122" s="1447"/>
      <c r="FD122" s="1447"/>
      <c r="FE122" s="1448"/>
      <c r="FF122" s="1450"/>
      <c r="FG122" s="1455"/>
      <c r="FH122" s="1455"/>
      <c r="FI122" s="1460"/>
      <c r="FJ122" s="1437"/>
      <c r="FK122" s="1466"/>
      <c r="FL122" s="1447"/>
      <c r="FM122" s="1469"/>
      <c r="FN122" s="1447"/>
      <c r="FO122" s="1448"/>
      <c r="FP122" s="1448"/>
      <c r="FQ122" s="1447"/>
      <c r="FR122" s="1682" t="s">
        <v>1355</v>
      </c>
      <c r="FS122" s="1123"/>
      <c r="FT122" s="1682" t="s">
        <v>1294</v>
      </c>
      <c r="FU122" s="1320">
        <v>0</v>
      </c>
      <c r="FV122" s="1320">
        <v>4</v>
      </c>
      <c r="FW122" s="1123">
        <v>1</v>
      </c>
      <c r="FX122" s="1682" t="s">
        <v>1356</v>
      </c>
      <c r="FY122" s="1141">
        <v>1</v>
      </c>
      <c r="FZ122" s="1141"/>
      <c r="GA122" s="1683" t="s">
        <v>1357</v>
      </c>
      <c r="GB122" s="1141">
        <v>1</v>
      </c>
      <c r="GC122" s="1683" t="s">
        <v>1358</v>
      </c>
      <c r="GD122" s="1141"/>
      <c r="GE122" s="1682" t="s">
        <v>1359</v>
      </c>
      <c r="GF122" s="172"/>
      <c r="GG122" s="938"/>
      <c r="GH122" s="163"/>
      <c r="GI122" s="163"/>
      <c r="GJ122" s="163"/>
      <c r="IF122" s="172"/>
      <c r="IG122" s="172"/>
      <c r="IH122" s="172"/>
      <c r="II122" s="172"/>
      <c r="IJ122" s="172"/>
      <c r="IK122" s="172"/>
      <c r="IL122" s="172"/>
      <c r="IM122" s="172"/>
    </row>
    <row r="123" spans="1:247" ht="14.45" customHeight="1">
      <c r="A123" s="503">
        <v>15</v>
      </c>
      <c r="B123" s="503">
        <f>COUNTIFS($D$4:D123,D123,$F$4:F123,F123)</f>
        <v>1</v>
      </c>
      <c r="C123" s="810">
        <v>10078</v>
      </c>
      <c r="D123" s="823" t="s">
        <v>853</v>
      </c>
      <c r="E123" s="87" t="s">
        <v>477</v>
      </c>
      <c r="F123" s="87">
        <v>6708051911</v>
      </c>
      <c r="G123" s="195">
        <v>52</v>
      </c>
      <c r="H123" s="367" t="s">
        <v>852</v>
      </c>
      <c r="I123" s="446" t="s">
        <v>854</v>
      </c>
      <c r="J123" s="369" t="s">
        <v>427</v>
      </c>
      <c r="K123" s="195" t="s">
        <v>385</v>
      </c>
      <c r="L123" s="195">
        <v>4</v>
      </c>
      <c r="M123" s="87">
        <v>1</v>
      </c>
      <c r="N123" s="195" t="s">
        <v>386</v>
      </c>
      <c r="O123" s="195"/>
      <c r="P123" s="195" t="s">
        <v>839</v>
      </c>
      <c r="Q123" s="195"/>
      <c r="R123" s="195"/>
      <c r="S123" s="372" t="s">
        <v>682</v>
      </c>
      <c r="T123" s="372" t="s">
        <v>656</v>
      </c>
      <c r="U123" s="372" t="s">
        <v>548</v>
      </c>
      <c r="V123" s="447" t="s">
        <v>673</v>
      </c>
      <c r="W123" s="372" t="s">
        <v>620</v>
      </c>
      <c r="X123" s="372" t="s">
        <v>548</v>
      </c>
      <c r="Y123" s="372" t="s">
        <v>548</v>
      </c>
      <c r="Z123" s="464" t="s">
        <v>428</v>
      </c>
      <c r="AA123" s="195"/>
      <c r="AB123" s="250"/>
      <c r="AC123" s="552">
        <v>82705</v>
      </c>
      <c r="AD123" s="551">
        <v>827</v>
      </c>
      <c r="AE123" s="552"/>
      <c r="AF123" s="552"/>
      <c r="AG123" s="1062" t="s">
        <v>444</v>
      </c>
      <c r="AH123" s="552">
        <v>400</v>
      </c>
      <c r="AI123" s="503"/>
      <c r="AJ123" s="503"/>
      <c r="AK123" s="503"/>
      <c r="AL123" s="503"/>
      <c r="AM123" s="570"/>
      <c r="AN123" s="571"/>
      <c r="AO123" s="574">
        <v>95</v>
      </c>
      <c r="AP123" s="575">
        <v>0.68</v>
      </c>
      <c r="AQ123" s="577">
        <v>0.73</v>
      </c>
      <c r="AR123" s="1100">
        <f>AO123+AP123+AQ123</f>
        <v>96.410000000000011</v>
      </c>
      <c r="AS123" s="1101">
        <f>AO123/AP123</f>
        <v>139.70588235294116</v>
      </c>
      <c r="AT123" s="750">
        <f>AO123/AP123*AQ123</f>
        <v>101.98529411764704</v>
      </c>
      <c r="AU123" s="1102">
        <f>AO123/(AP123+AQ123)</f>
        <v>67.37588652482269</v>
      </c>
      <c r="AV123" s="578">
        <v>89.49</v>
      </c>
      <c r="AW123" s="579">
        <f>95-AY123</f>
        <v>94.2</v>
      </c>
      <c r="AX123" s="580">
        <v>0.76</v>
      </c>
      <c r="AY123" s="581">
        <v>0.8</v>
      </c>
      <c r="AZ123" s="582" t="s">
        <v>387</v>
      </c>
      <c r="BA123" s="584">
        <v>6.1</v>
      </c>
      <c r="BB123" s="586">
        <v>0.05</v>
      </c>
      <c r="BC123" s="593"/>
      <c r="BD123" s="593"/>
      <c r="BE123" s="593"/>
      <c r="BF123" s="593"/>
      <c r="BG123" s="593"/>
      <c r="BH123" s="503"/>
      <c r="BI123" s="458" t="s">
        <v>387</v>
      </c>
      <c r="BJ123" s="503">
        <v>82.6</v>
      </c>
      <c r="BK123" s="566">
        <v>17.7</v>
      </c>
      <c r="BL123" s="598">
        <f>BJ123/BK123</f>
        <v>4.666666666666667</v>
      </c>
      <c r="BM123" s="600">
        <v>1.8</v>
      </c>
      <c r="BN123" s="614">
        <f>BM123*100/AO123</f>
        <v>1.8947368421052631</v>
      </c>
      <c r="BO123" s="584" t="s">
        <v>387</v>
      </c>
      <c r="BP123" s="503">
        <v>7.5</v>
      </c>
      <c r="BQ123" s="602">
        <v>7.5</v>
      </c>
      <c r="BR123" s="549"/>
      <c r="BS123" s="614">
        <f>BX123+BZ123</f>
        <v>14.48</v>
      </c>
      <c r="BT123" s="505">
        <v>99.6</v>
      </c>
      <c r="BU123" s="610">
        <v>84528</v>
      </c>
      <c r="BV123" s="614">
        <f>100-BT123</f>
        <v>0.40000000000000568</v>
      </c>
      <c r="BW123" s="614">
        <f>BY123+CA123+CC123</f>
        <v>0.66303347092547094</v>
      </c>
      <c r="BX123" s="566">
        <v>9.4700000000000006</v>
      </c>
      <c r="BY123" s="566">
        <f>BX123*AP123/(CB123+BZ123+BX123+BV123)</f>
        <v>6.5925470925470936E-2</v>
      </c>
      <c r="BZ123" s="566">
        <v>5.01</v>
      </c>
      <c r="CA123" s="566">
        <f>BZ123*AP123/100</f>
        <v>3.4068000000000001E-2</v>
      </c>
      <c r="CB123" s="566">
        <v>82.8</v>
      </c>
      <c r="CC123" s="566">
        <f>CB123*AP123/100</f>
        <v>0.56303999999999998</v>
      </c>
      <c r="CD123" s="590">
        <v>0.56000000000000005</v>
      </c>
      <c r="CE123" s="503"/>
      <c r="CF123" s="503"/>
      <c r="CG123" s="503"/>
      <c r="CH123" s="503"/>
      <c r="CI123" s="503"/>
      <c r="CJ123" s="610">
        <v>92.5</v>
      </c>
      <c r="CK123" s="610">
        <v>67544</v>
      </c>
      <c r="CL123" s="579">
        <f>BX123/BZ123</f>
        <v>1.8902195608782437</v>
      </c>
      <c r="CM123" s="510"/>
      <c r="CN123" s="510"/>
      <c r="CP123" s="510"/>
      <c r="CQ123" s="510"/>
      <c r="CR123" s="510"/>
      <c r="CS123" s="510"/>
      <c r="CT123" s="510"/>
      <c r="CU123" s="503"/>
      <c r="CV123" s="503"/>
      <c r="CW123" s="621"/>
      <c r="CX123" s="623"/>
      <c r="CY123" s="579"/>
      <c r="CZ123" s="623">
        <v>3</v>
      </c>
      <c r="DA123" s="625" t="s">
        <v>401</v>
      </c>
      <c r="DB123" s="505" t="s">
        <v>401</v>
      </c>
      <c r="DC123" s="503"/>
      <c r="DD123" s="794" t="s">
        <v>851</v>
      </c>
      <c r="DE123" s="503"/>
      <c r="DF123" s="503"/>
      <c r="DG123" s="651"/>
      <c r="DH123" s="503"/>
      <c r="DI123" s="195" t="s">
        <v>390</v>
      </c>
      <c r="DJ123" s="974" t="s">
        <v>444</v>
      </c>
      <c r="DK123" s="875">
        <v>2</v>
      </c>
      <c r="DL123" s="874" t="s">
        <v>399</v>
      </c>
      <c r="DM123" s="875" t="s">
        <v>854</v>
      </c>
      <c r="DN123" s="875"/>
      <c r="DO123" s="875"/>
      <c r="DP123" s="875"/>
      <c r="DQ123" s="875"/>
      <c r="DR123" s="448" t="s">
        <v>386</v>
      </c>
      <c r="DS123" s="195" t="s">
        <v>386</v>
      </c>
      <c r="DT123" s="195">
        <v>389</v>
      </c>
      <c r="DU123" s="195">
        <v>4.0999999999999996</v>
      </c>
      <c r="DV123" s="195">
        <v>95.9</v>
      </c>
      <c r="DW123" s="195" t="s">
        <v>386</v>
      </c>
      <c r="DX123" s="195" t="s">
        <v>386</v>
      </c>
      <c r="DY123" s="195" t="s">
        <v>386</v>
      </c>
      <c r="DZ123" s="195" t="s">
        <v>386</v>
      </c>
      <c r="EA123" s="195">
        <v>0</v>
      </c>
      <c r="EB123" s="503"/>
      <c r="EC123" s="875" t="s">
        <v>748</v>
      </c>
      <c r="ED123" s="875"/>
      <c r="EE123" s="875"/>
      <c r="EF123" s="875">
        <v>20</v>
      </c>
      <c r="EG123" s="875">
        <v>2</v>
      </c>
      <c r="EH123" s="874"/>
      <c r="EI123" s="874"/>
      <c r="EJ123" s="874" t="e">
        <f>EI123/(EH123*EH123*0.01*0.01)</f>
        <v>#DIV/0!</v>
      </c>
      <c r="EK123" s="875">
        <v>0</v>
      </c>
      <c r="EL123" s="875"/>
      <c r="EM123" s="875">
        <v>2</v>
      </c>
      <c r="EN123" s="875">
        <v>1</v>
      </c>
      <c r="EO123" s="874">
        <v>0</v>
      </c>
      <c r="EP123" s="875"/>
      <c r="EQ123" s="449">
        <v>10078</v>
      </c>
      <c r="ER123" s="450">
        <v>75</v>
      </c>
      <c r="ES123" s="451">
        <v>72454</v>
      </c>
      <c r="ET123" s="451">
        <v>2</v>
      </c>
      <c r="EU123" s="452">
        <f>ES123/ER123*ET123</f>
        <v>1932.1066666666666</v>
      </c>
      <c r="EV123" s="451">
        <v>15171</v>
      </c>
      <c r="EW123" s="453">
        <f>EV123/ER123*ET123</f>
        <v>404.56</v>
      </c>
      <c r="EX123" s="646">
        <f>L123*EW123</f>
        <v>1618.24</v>
      </c>
      <c r="EY123" s="744"/>
      <c r="EZ123" s="746"/>
      <c r="FA123" s="746"/>
      <c r="FB123" s="655"/>
      <c r="FC123" s="748"/>
      <c r="FD123" s="748"/>
      <c r="FE123" s="750"/>
      <c r="FF123" s="248"/>
      <c r="FG123" s="688"/>
      <c r="FH123" s="554"/>
      <c r="FI123" s="555"/>
      <c r="FJ123" s="503"/>
      <c r="FK123" s="555"/>
      <c r="FL123" s="692">
        <f>EV123*100/ES123</f>
        <v>20.938802550583819</v>
      </c>
      <c r="FM123" s="693">
        <f>EW123/1000</f>
        <v>0.40455999999999998</v>
      </c>
      <c r="FN123" s="555"/>
      <c r="FO123" s="692">
        <v>20.938802550583819</v>
      </c>
      <c r="FP123" s="693">
        <v>0.40455999999999998</v>
      </c>
      <c r="FQ123" s="696">
        <f>DT123/EW123</f>
        <v>0.96153846153846156</v>
      </c>
      <c r="FR123" s="1679" t="s">
        <v>386</v>
      </c>
      <c r="FS123" s="1679" t="s">
        <v>386</v>
      </c>
      <c r="FT123" s="1679" t="s">
        <v>386</v>
      </c>
      <c r="FU123" s="1116">
        <v>1</v>
      </c>
      <c r="FV123" s="874"/>
      <c r="FW123" s="1116">
        <v>0</v>
      </c>
      <c r="FX123" s="1117" t="s">
        <v>855</v>
      </c>
      <c r="FY123" s="1117">
        <v>0</v>
      </c>
      <c r="FZ123" s="1117">
        <v>0</v>
      </c>
      <c r="GA123" s="1117">
        <v>0</v>
      </c>
      <c r="GB123" s="1117">
        <v>1</v>
      </c>
      <c r="GC123" s="1129" t="s">
        <v>1366</v>
      </c>
      <c r="GD123" s="1117" t="s">
        <v>856</v>
      </c>
      <c r="GE123" s="1117" t="s">
        <v>767</v>
      </c>
      <c r="GF123" s="760">
        <v>10078</v>
      </c>
      <c r="GG123" s="761" t="s">
        <v>840</v>
      </c>
      <c r="GH123" s="880">
        <v>3.0269327872000003</v>
      </c>
      <c r="GI123" s="878">
        <v>6.3473149551798724E-2</v>
      </c>
      <c r="GJ123" s="880">
        <v>2.8756425000000037E-2</v>
      </c>
      <c r="GK123" s="549" t="s">
        <v>387</v>
      </c>
      <c r="GL123" s="549" t="s">
        <v>387</v>
      </c>
      <c r="GM123" s="549" t="s">
        <v>387</v>
      </c>
      <c r="GN123" s="549" t="s">
        <v>387</v>
      </c>
      <c r="GO123" s="549" t="s">
        <v>387</v>
      </c>
      <c r="GP123" s="549" t="s">
        <v>387</v>
      </c>
      <c r="GQ123" s="762">
        <v>1618.24</v>
      </c>
      <c r="GR123" s="763">
        <f>IE123*GQ123/100</f>
        <v>70.231615999999988</v>
      </c>
      <c r="GS123" s="549" t="s">
        <v>387</v>
      </c>
      <c r="GT123" s="549" t="s">
        <v>387</v>
      </c>
      <c r="GU123" s="549" t="s">
        <v>387</v>
      </c>
      <c r="GV123" s="549" t="s">
        <v>387</v>
      </c>
      <c r="GW123" s="763" t="s">
        <v>387</v>
      </c>
      <c r="GX123" s="549" t="s">
        <v>387</v>
      </c>
      <c r="GY123" s="549" t="s">
        <v>387</v>
      </c>
      <c r="GZ123" s="704">
        <v>5</v>
      </c>
      <c r="HA123" s="549"/>
      <c r="HB123" s="549"/>
      <c r="HC123" s="614"/>
      <c r="HD123" s="614">
        <v>0.28999999999999998</v>
      </c>
      <c r="HE123" s="614" t="s">
        <v>387</v>
      </c>
      <c r="HF123" s="549" t="s">
        <v>387</v>
      </c>
      <c r="HG123" s="549" t="s">
        <v>387</v>
      </c>
      <c r="HH123" s="549" t="s">
        <v>387</v>
      </c>
      <c r="HI123" s="549">
        <v>87.5</v>
      </c>
      <c r="HJ123" s="549">
        <v>14208</v>
      </c>
      <c r="HK123" s="549" t="s">
        <v>387</v>
      </c>
      <c r="HL123" s="549" t="s">
        <v>387</v>
      </c>
      <c r="HM123" s="549">
        <v>93.8</v>
      </c>
      <c r="HN123" s="549">
        <v>4253</v>
      </c>
      <c r="HO123" s="549">
        <v>87.5</v>
      </c>
      <c r="HP123" s="549">
        <v>9768</v>
      </c>
      <c r="HQ123" s="614">
        <v>93.5</v>
      </c>
      <c r="HR123" s="549">
        <v>2.29</v>
      </c>
      <c r="HS123" s="549">
        <v>55.5</v>
      </c>
      <c r="HT123" s="549">
        <v>2871</v>
      </c>
      <c r="HU123" s="549">
        <v>0</v>
      </c>
      <c r="HV123" s="549" t="s">
        <v>857</v>
      </c>
      <c r="HW123" s="549">
        <v>31.2</v>
      </c>
      <c r="HX123" s="549">
        <v>15193</v>
      </c>
      <c r="HY123" s="549">
        <v>23.4</v>
      </c>
      <c r="HZ123" s="549">
        <v>4717</v>
      </c>
      <c r="IA123" s="549">
        <v>0</v>
      </c>
      <c r="IB123" s="549" t="s">
        <v>857</v>
      </c>
      <c r="IC123" s="549">
        <v>3.12</v>
      </c>
      <c r="ID123" s="549">
        <v>4201</v>
      </c>
      <c r="IE123" s="549">
        <v>4.34</v>
      </c>
      <c r="IF123" s="503">
        <f>EK123+EM123+EN123</f>
        <v>3</v>
      </c>
      <c r="IG123" s="555"/>
      <c r="IH123" s="555"/>
      <c r="II123" s="555"/>
      <c r="IJ123" s="555"/>
      <c r="IK123" s="555"/>
      <c r="IL123" s="555"/>
      <c r="IM123" s="555"/>
    </row>
    <row r="124" spans="1:247" ht="14.45" customHeight="1">
      <c r="A124" s="503"/>
      <c r="B124" s="503">
        <f>COUNTIFS($D$4:D124,D124,$F$4:F124,F124)</f>
        <v>2</v>
      </c>
      <c r="C124" s="257">
        <v>11390</v>
      </c>
      <c r="D124" s="838" t="s">
        <v>853</v>
      </c>
      <c r="E124" s="840" t="s">
        <v>511</v>
      </c>
      <c r="F124" s="839">
        <v>391112428</v>
      </c>
      <c r="G124" s="840"/>
      <c r="H124" s="838" t="s">
        <v>1015</v>
      </c>
      <c r="I124" s="199"/>
      <c r="J124" s="200"/>
      <c r="K124" s="122"/>
      <c r="L124" s="88"/>
      <c r="M124" s="88"/>
      <c r="N124" s="88"/>
      <c r="O124" s="503"/>
      <c r="P124" s="201"/>
      <c r="Q124" s="201"/>
      <c r="R124" s="201"/>
      <c r="S124" s="234"/>
      <c r="T124" s="234"/>
      <c r="U124" s="234"/>
      <c r="V124" s="234"/>
      <c r="W124" s="234"/>
      <c r="X124" s="234"/>
      <c r="Y124" s="222"/>
      <c r="Z124" s="142"/>
      <c r="AA124" s="88"/>
      <c r="AB124" s="503"/>
      <c r="AC124" s="95"/>
      <c r="AD124" s="503"/>
      <c r="AE124" s="503"/>
      <c r="AF124" s="503"/>
      <c r="AG124" s="225"/>
      <c r="AH124" s="555"/>
      <c r="AI124" s="503"/>
      <c r="AJ124" s="503"/>
      <c r="AK124" s="568"/>
      <c r="AL124" s="503"/>
      <c r="AM124" s="503"/>
      <c r="AN124" s="503"/>
      <c r="AO124" s="570"/>
      <c r="AP124" s="571"/>
      <c r="AQ124" s="1370"/>
      <c r="AR124" s="1374"/>
      <c r="AS124" s="688"/>
      <c r="AT124" s="651"/>
      <c r="AU124" s="1383"/>
      <c r="AV124" s="503"/>
      <c r="AW124" s="503"/>
      <c r="AX124" s="800"/>
      <c r="AY124" s="503"/>
      <c r="AZ124" s="503"/>
      <c r="BA124" s="585"/>
      <c r="BC124" s="595"/>
      <c r="BD124" s="549"/>
      <c r="BE124" s="503"/>
      <c r="BF124" s="503"/>
      <c r="BG124" s="503"/>
      <c r="BH124" s="503"/>
      <c r="BJ124" s="503"/>
      <c r="BK124" s="503"/>
      <c r="BL124" s="797"/>
      <c r="BM124" s="601"/>
      <c r="BN124" s="549"/>
      <c r="BO124" s="503"/>
      <c r="BP124" s="503"/>
      <c r="BR124" s="607"/>
      <c r="BS124" s="549"/>
      <c r="BT124" s="549"/>
      <c r="BU124" s="549"/>
      <c r="BV124" s="549"/>
      <c r="BW124" s="549"/>
      <c r="BX124" s="549"/>
      <c r="BY124" s="549"/>
      <c r="BZ124" s="549"/>
      <c r="CA124" s="549"/>
      <c r="CB124" s="549"/>
      <c r="CC124" s="549"/>
      <c r="CD124" s="549"/>
      <c r="CE124" s="503"/>
      <c r="CF124" s="503"/>
      <c r="CG124" s="503"/>
      <c r="CH124" s="503"/>
      <c r="CI124" s="503"/>
      <c r="CJ124" s="503"/>
      <c r="CK124" s="503"/>
      <c r="CL124" s="503"/>
      <c r="CM124" s="503"/>
      <c r="CN124" s="503"/>
      <c r="CP124" s="510"/>
      <c r="CQ124" s="510"/>
      <c r="CR124" s="510"/>
      <c r="CS124" s="510"/>
      <c r="CT124" s="510"/>
      <c r="CU124" s="510"/>
      <c r="CV124" s="620"/>
      <c r="CX124" s="503"/>
      <c r="CY124" s="503"/>
      <c r="CZ124" s="503"/>
      <c r="DA124" s="625"/>
      <c r="DB124" s="783"/>
      <c r="DC124" s="531"/>
      <c r="DD124" s="531"/>
      <c r="DE124" s="503"/>
      <c r="DF124" s="503"/>
      <c r="DG124" s="503"/>
      <c r="DH124" s="503"/>
      <c r="DI124" s="91"/>
      <c r="DJ124" s="854" t="s">
        <v>444</v>
      </c>
      <c r="DK124" s="117"/>
      <c r="DL124" s="325" t="s">
        <v>399</v>
      </c>
      <c r="DM124" s="325" t="s">
        <v>854</v>
      </c>
      <c r="DN124" s="325"/>
      <c r="DO124" s="325"/>
      <c r="DP124" s="325"/>
      <c r="DQ124" s="325"/>
      <c r="DR124" s="1430"/>
      <c r="DS124" s="1312"/>
      <c r="DT124" s="1313"/>
      <c r="DU124" s="1313"/>
      <c r="DV124" s="1313"/>
      <c r="DW124" s="1313"/>
      <c r="DX124" s="1313"/>
      <c r="DY124" s="1313"/>
      <c r="DZ124" s="1313"/>
      <c r="EA124" s="1313"/>
      <c r="EB124" s="1432"/>
      <c r="EC124" s="1125"/>
      <c r="ED124" s="1125"/>
      <c r="EE124" s="1125"/>
      <c r="EF124" s="1125">
        <v>18</v>
      </c>
      <c r="EG124" s="1125"/>
      <c r="EH124" s="1125"/>
      <c r="EI124" s="1125"/>
      <c r="EJ124" s="1125"/>
      <c r="EK124" s="1125"/>
      <c r="EL124" s="1125"/>
      <c r="EM124" s="1125">
        <v>3</v>
      </c>
      <c r="EN124" s="1125">
        <v>1</v>
      </c>
      <c r="EO124" s="1312">
        <v>0</v>
      </c>
      <c r="EP124" s="1125"/>
      <c r="EQ124" s="1435"/>
      <c r="ER124" s="1125"/>
      <c r="ES124" s="1125"/>
      <c r="ET124" s="1125"/>
      <c r="EU124" s="1125"/>
      <c r="EV124" s="1125"/>
      <c r="EW124" s="1315"/>
      <c r="EX124" s="1443"/>
      <c r="EY124" s="1444"/>
      <c r="EZ124" s="1446"/>
      <c r="FA124" s="1446"/>
      <c r="FB124" s="1446"/>
      <c r="FC124" s="1446"/>
      <c r="FD124" s="1446"/>
      <c r="FE124" s="1443"/>
      <c r="FF124" s="1449"/>
      <c r="FG124" s="1454"/>
      <c r="FH124" s="1454"/>
      <c r="FI124" s="1459"/>
      <c r="FJ124" s="1434"/>
      <c r="FK124" s="1465"/>
      <c r="FL124" s="1446"/>
      <c r="FM124" s="1468"/>
      <c r="FN124" s="1446"/>
      <c r="FO124" s="1443"/>
      <c r="FP124" s="1443"/>
      <c r="FQ124" s="1446"/>
      <c r="FR124" s="1316" t="s">
        <v>1367</v>
      </c>
      <c r="FS124" s="1125"/>
      <c r="FT124" s="1125" t="s">
        <v>1294</v>
      </c>
      <c r="FU124" s="1312">
        <v>0</v>
      </c>
      <c r="FV124" s="1312">
        <v>2</v>
      </c>
      <c r="FW124" s="1125">
        <v>1</v>
      </c>
      <c r="FX124" s="1125" t="s">
        <v>1356</v>
      </c>
      <c r="FY124" s="1130">
        <v>1</v>
      </c>
      <c r="FZ124" s="1130"/>
      <c r="GA124" s="1130" t="s">
        <v>1357</v>
      </c>
      <c r="GB124" s="1130">
        <v>1</v>
      </c>
      <c r="GC124" s="1130" t="s">
        <v>1358</v>
      </c>
      <c r="GD124" s="1687" t="s">
        <v>1368</v>
      </c>
      <c r="GE124" s="1125" t="s">
        <v>1359</v>
      </c>
      <c r="GF124" s="555"/>
      <c r="GG124" s="699"/>
      <c r="GK124" s="565"/>
      <c r="GL124" s="565"/>
      <c r="GM124" s="565"/>
      <c r="GN124" s="565"/>
      <c r="GO124" s="565"/>
      <c r="GP124" s="565"/>
      <c r="GQ124" s="565"/>
      <c r="GR124" s="565"/>
      <c r="GS124" s="565"/>
      <c r="GT124" s="565"/>
      <c r="GU124" s="565"/>
      <c r="GV124" s="565"/>
      <c r="GW124" s="565"/>
      <c r="GX124" s="565"/>
      <c r="GY124" s="565"/>
      <c r="GZ124" s="565"/>
      <c r="HA124" s="565"/>
      <c r="HB124" s="565"/>
      <c r="HC124" s="565"/>
      <c r="HD124" s="565"/>
      <c r="HE124" s="565"/>
      <c r="HF124" s="565"/>
      <c r="HG124" s="565"/>
      <c r="HH124" s="565"/>
      <c r="HI124" s="565"/>
      <c r="HJ124" s="565"/>
      <c r="HK124" s="565"/>
      <c r="HL124" s="565"/>
      <c r="HM124" s="565"/>
      <c r="HN124" s="565"/>
      <c r="HO124" s="565"/>
      <c r="HP124" s="565"/>
      <c r="HQ124" s="565"/>
      <c r="HR124" s="565"/>
      <c r="HS124" s="565"/>
      <c r="HT124" s="565"/>
      <c r="HU124" s="565"/>
      <c r="HV124" s="565"/>
      <c r="HW124" s="565"/>
      <c r="HX124" s="565"/>
      <c r="HY124" s="565"/>
      <c r="HZ124" s="565"/>
      <c r="IA124" s="565"/>
      <c r="IB124" s="565"/>
      <c r="IC124" s="565"/>
      <c r="ID124" s="565"/>
      <c r="IE124" s="565"/>
      <c r="IF124" s="555"/>
      <c r="IG124" s="555"/>
      <c r="IH124" s="555"/>
      <c r="II124" s="555"/>
      <c r="IJ124" s="555"/>
      <c r="IK124" s="555"/>
      <c r="IL124" s="555"/>
      <c r="IM124" s="555"/>
    </row>
    <row r="125" spans="1:247" ht="14.45" customHeight="1">
      <c r="A125" s="503"/>
      <c r="B125" s="503">
        <f>COUNTIFS($D$4:D125,D125,$F$4:F125,F125)</f>
        <v>3</v>
      </c>
      <c r="C125" s="257">
        <v>11441</v>
      </c>
      <c r="D125" s="838" t="s">
        <v>853</v>
      </c>
      <c r="E125" s="840" t="s">
        <v>511</v>
      </c>
      <c r="F125" s="839">
        <v>391112428</v>
      </c>
      <c r="G125" s="840"/>
      <c r="H125" s="838" t="s">
        <v>1033</v>
      </c>
      <c r="I125" s="199"/>
      <c r="J125" s="200"/>
      <c r="K125" s="122"/>
      <c r="L125" s="88"/>
      <c r="M125" s="88"/>
      <c r="N125" s="88"/>
      <c r="O125" s="503"/>
      <c r="P125" s="201"/>
      <c r="Q125" s="201"/>
      <c r="R125" s="201"/>
      <c r="S125" s="234"/>
      <c r="T125" s="234"/>
      <c r="U125" s="234"/>
      <c r="V125" s="234"/>
      <c r="W125" s="234"/>
      <c r="X125" s="234"/>
      <c r="Y125" s="222"/>
      <c r="Z125" s="142"/>
      <c r="AA125" s="88"/>
      <c r="AB125" s="503"/>
      <c r="AC125" s="95"/>
      <c r="AD125" s="503"/>
      <c r="AE125" s="503"/>
      <c r="AF125" s="503"/>
      <c r="AG125" s="225"/>
      <c r="AH125" s="555"/>
      <c r="AI125" s="503"/>
      <c r="AJ125" s="503"/>
      <c r="AK125" s="568"/>
      <c r="AL125" s="503"/>
      <c r="AM125" s="503"/>
      <c r="AN125" s="503"/>
      <c r="AO125" s="570"/>
      <c r="AP125" s="571"/>
      <c r="AQ125" s="1370"/>
      <c r="AR125" s="1374"/>
      <c r="AS125" s="688"/>
      <c r="AT125" s="651"/>
      <c r="AU125" s="1383"/>
      <c r="AV125" s="503"/>
      <c r="AW125" s="503"/>
      <c r="AX125" s="800"/>
      <c r="AY125" s="503"/>
      <c r="AZ125" s="503"/>
      <c r="BA125" s="585"/>
      <c r="BC125" s="595"/>
      <c r="BD125" s="549"/>
      <c r="BE125" s="503"/>
      <c r="BF125" s="503"/>
      <c r="BG125" s="503"/>
      <c r="BH125" s="503"/>
      <c r="BJ125" s="503"/>
      <c r="BK125" s="503"/>
      <c r="BL125" s="797"/>
      <c r="BM125" s="601"/>
      <c r="BN125" s="549"/>
      <c r="BO125" s="503"/>
      <c r="BP125" s="503"/>
      <c r="BR125" s="607"/>
      <c r="BS125" s="549"/>
      <c r="BT125" s="549"/>
      <c r="BU125" s="549"/>
      <c r="BV125" s="549"/>
      <c r="BW125" s="549"/>
      <c r="BX125" s="549"/>
      <c r="BY125" s="549"/>
      <c r="BZ125" s="549"/>
      <c r="CA125" s="549"/>
      <c r="CB125" s="549"/>
      <c r="CC125" s="549"/>
      <c r="CD125" s="549"/>
      <c r="CE125" s="503"/>
      <c r="CF125" s="503"/>
      <c r="CG125" s="503"/>
      <c r="CH125" s="503"/>
      <c r="CI125" s="503"/>
      <c r="CJ125" s="503"/>
      <c r="CK125" s="503"/>
      <c r="CL125" s="503"/>
      <c r="CM125" s="503"/>
      <c r="CN125" s="503"/>
      <c r="CP125" s="510"/>
      <c r="CQ125" s="510"/>
      <c r="CR125" s="510"/>
      <c r="CS125" s="510"/>
      <c r="CT125" s="510"/>
      <c r="CU125" s="510"/>
      <c r="CV125" s="620"/>
      <c r="CX125" s="503"/>
      <c r="CY125" s="503"/>
      <c r="CZ125" s="503"/>
      <c r="DA125" s="625"/>
      <c r="DB125" s="783"/>
      <c r="DC125" s="531"/>
      <c r="DD125" s="531"/>
      <c r="DE125" s="503"/>
      <c r="DF125" s="503"/>
      <c r="DG125" s="503"/>
      <c r="DH125" s="503"/>
      <c r="DI125" s="91"/>
      <c r="DJ125" s="854" t="s">
        <v>444</v>
      </c>
      <c r="DK125" s="117"/>
      <c r="DL125" s="325" t="s">
        <v>399</v>
      </c>
      <c r="DM125" s="325" t="s">
        <v>854</v>
      </c>
      <c r="DN125" s="325"/>
      <c r="DO125" s="325"/>
      <c r="DP125" s="325"/>
      <c r="DQ125" s="325"/>
      <c r="DR125" s="1430"/>
      <c r="DS125" s="1312"/>
      <c r="DT125" s="1313"/>
      <c r="DU125" s="1313"/>
      <c r="DV125" s="1313"/>
      <c r="DW125" s="1313"/>
      <c r="DX125" s="1313"/>
      <c r="DY125" s="1313"/>
      <c r="DZ125" s="1313"/>
      <c r="EA125" s="1313"/>
      <c r="EB125" s="1432"/>
      <c r="EC125" s="1125"/>
      <c r="ED125" s="1125"/>
      <c r="EE125" s="1125"/>
      <c r="EF125" s="1125">
        <v>40</v>
      </c>
      <c r="EG125" s="1125"/>
      <c r="EH125" s="1125"/>
      <c r="EI125" s="1125"/>
      <c r="EJ125" s="1125"/>
      <c r="EK125" s="1125"/>
      <c r="EL125" s="1125"/>
      <c r="EM125" s="1125">
        <v>3</v>
      </c>
      <c r="EN125" s="1125">
        <v>1</v>
      </c>
      <c r="EO125" s="1312">
        <v>0</v>
      </c>
      <c r="EP125" s="1125"/>
      <c r="EQ125" s="1435"/>
      <c r="ER125" s="1125"/>
      <c r="ES125" s="1125"/>
      <c r="ET125" s="1125"/>
      <c r="EU125" s="1125"/>
      <c r="EV125" s="1125"/>
      <c r="EW125" s="1315"/>
      <c r="EX125" s="1443"/>
      <c r="EY125" s="1444"/>
      <c r="EZ125" s="1446"/>
      <c r="FA125" s="1446"/>
      <c r="FB125" s="1446"/>
      <c r="FC125" s="1446"/>
      <c r="FD125" s="1446"/>
      <c r="FE125" s="1443"/>
      <c r="FF125" s="1449"/>
      <c r="FG125" s="1454"/>
      <c r="FH125" s="1454"/>
      <c r="FI125" s="1459"/>
      <c r="FJ125" s="1434"/>
      <c r="FK125" s="1465"/>
      <c r="FL125" s="1446"/>
      <c r="FM125" s="1468"/>
      <c r="FN125" s="1446"/>
      <c r="FO125" s="1443"/>
      <c r="FP125" s="1443"/>
      <c r="FQ125" s="1446"/>
      <c r="FR125" s="1125" t="s">
        <v>1367</v>
      </c>
      <c r="FS125" s="1125"/>
      <c r="FT125" s="1125" t="s">
        <v>1294</v>
      </c>
      <c r="FU125" s="1312">
        <v>0</v>
      </c>
      <c r="FV125" s="1312">
        <v>2</v>
      </c>
      <c r="FW125" s="1125">
        <v>1</v>
      </c>
      <c r="FX125" s="1316" t="s">
        <v>386</v>
      </c>
      <c r="FY125" s="1130">
        <v>1</v>
      </c>
      <c r="FZ125" s="1130"/>
      <c r="GA125" s="1687" t="s">
        <v>1357</v>
      </c>
      <c r="GB125" s="1130">
        <v>1</v>
      </c>
      <c r="GC125" s="1130" t="s">
        <v>1358</v>
      </c>
      <c r="GD125" s="1687" t="s">
        <v>1368</v>
      </c>
      <c r="GE125" s="1125" t="s">
        <v>1359</v>
      </c>
      <c r="GF125" s="555"/>
      <c r="GG125" s="699"/>
      <c r="GK125" s="565"/>
      <c r="GL125" s="565"/>
      <c r="GM125" s="565"/>
      <c r="GN125" s="565"/>
      <c r="GO125" s="565"/>
      <c r="GP125" s="565"/>
      <c r="GQ125" s="565"/>
      <c r="GR125" s="565"/>
      <c r="GS125" s="565"/>
      <c r="GT125" s="565"/>
      <c r="GU125" s="565"/>
      <c r="GV125" s="565"/>
      <c r="GW125" s="565"/>
      <c r="GX125" s="565"/>
      <c r="GY125" s="565"/>
      <c r="GZ125" s="565"/>
      <c r="HA125" s="565"/>
      <c r="HB125" s="565"/>
      <c r="HC125" s="565"/>
      <c r="HD125" s="565"/>
      <c r="HE125" s="565"/>
      <c r="HF125" s="565"/>
      <c r="HG125" s="565"/>
      <c r="HH125" s="565"/>
      <c r="HI125" s="565"/>
      <c r="HJ125" s="565"/>
      <c r="HK125" s="565"/>
      <c r="HL125" s="565"/>
      <c r="HM125" s="565"/>
      <c r="HN125" s="565"/>
      <c r="HO125" s="565"/>
      <c r="HP125" s="565"/>
      <c r="HQ125" s="565"/>
      <c r="HR125" s="565"/>
      <c r="HS125" s="565"/>
      <c r="HT125" s="565"/>
      <c r="HU125" s="565"/>
      <c r="HV125" s="565"/>
      <c r="HW125" s="565"/>
      <c r="HX125" s="565"/>
      <c r="HY125" s="565"/>
      <c r="HZ125" s="565"/>
      <c r="IA125" s="565"/>
      <c r="IB125" s="565"/>
      <c r="IC125" s="565"/>
      <c r="ID125" s="565"/>
      <c r="IE125" s="565"/>
      <c r="IF125" s="555"/>
      <c r="IG125" s="555"/>
      <c r="IH125" s="555"/>
      <c r="II125" s="555"/>
      <c r="IJ125" s="555"/>
      <c r="IK125" s="555"/>
      <c r="IL125" s="555"/>
      <c r="IM125" s="555"/>
    </row>
    <row r="126" spans="1:247" ht="14.45" customHeight="1">
      <c r="A126" s="503"/>
      <c r="B126" s="503">
        <f>COUNTIFS($D$4:D126,D126,$F$4:F126,F126)</f>
        <v>4</v>
      </c>
      <c r="C126" s="257">
        <v>11919</v>
      </c>
      <c r="D126" s="843" t="s">
        <v>853</v>
      </c>
      <c r="E126" s="1199" t="s">
        <v>511</v>
      </c>
      <c r="F126" s="844" t="s">
        <v>1164</v>
      </c>
      <c r="G126" s="840"/>
      <c r="H126" s="843" t="s">
        <v>1165</v>
      </c>
      <c r="I126" s="128"/>
      <c r="J126" s="200"/>
      <c r="K126" s="122"/>
      <c r="L126" s="127"/>
      <c r="M126" s="127"/>
      <c r="N126" s="127"/>
      <c r="O126" s="503"/>
      <c r="P126" s="201"/>
      <c r="Q126" s="510"/>
      <c r="R126" s="510"/>
      <c r="S126" s="134"/>
      <c r="T126" s="134"/>
      <c r="U126" s="134"/>
      <c r="V126" s="134"/>
      <c r="W126" s="134"/>
      <c r="X126" s="134"/>
      <c r="Y126" s="135"/>
      <c r="Z126" s="531"/>
      <c r="AA126" s="503"/>
      <c r="AB126" s="503"/>
      <c r="AC126" s="503"/>
      <c r="AD126" s="503"/>
      <c r="AE126" s="503"/>
      <c r="AF126" s="503"/>
      <c r="AG126" s="225"/>
      <c r="AH126" s="555"/>
      <c r="AI126" s="503"/>
      <c r="AJ126" s="503"/>
      <c r="AK126" s="568"/>
      <c r="AL126" s="503"/>
      <c r="AM126" s="503"/>
      <c r="AN126" s="503"/>
      <c r="AO126" s="570"/>
      <c r="AP126" s="571"/>
      <c r="AQ126" s="1370"/>
      <c r="AR126" s="1374"/>
      <c r="AS126" s="688"/>
      <c r="AT126" s="651"/>
      <c r="AU126" s="1383"/>
      <c r="AV126" s="503"/>
      <c r="AW126" s="503"/>
      <c r="AX126" s="800"/>
      <c r="AY126" s="503"/>
      <c r="AZ126" s="503"/>
      <c r="BA126" s="585"/>
      <c r="BC126" s="595"/>
      <c r="BD126" s="549"/>
      <c r="BE126" s="503"/>
      <c r="BF126" s="503"/>
      <c r="BG126" s="503"/>
      <c r="BH126" s="503"/>
      <c r="BJ126" s="503"/>
      <c r="BK126" s="503"/>
      <c r="BL126" s="797"/>
      <c r="BM126" s="601"/>
      <c r="BN126" s="549"/>
      <c r="BO126" s="503"/>
      <c r="BP126" s="503"/>
      <c r="BR126" s="607"/>
      <c r="BS126" s="549"/>
      <c r="BT126" s="549"/>
      <c r="BU126" s="549"/>
      <c r="BV126" s="549"/>
      <c r="BW126" s="549"/>
      <c r="BX126" s="549"/>
      <c r="BY126" s="549"/>
      <c r="BZ126" s="549"/>
      <c r="CA126" s="549"/>
      <c r="CB126" s="549"/>
      <c r="CC126" s="549"/>
      <c r="CD126" s="549"/>
      <c r="CE126" s="503"/>
      <c r="CF126" s="503"/>
      <c r="CG126" s="503"/>
      <c r="CH126" s="503"/>
      <c r="CI126" s="503"/>
      <c r="CJ126" s="503"/>
      <c r="CK126" s="503"/>
      <c r="CL126" s="503"/>
      <c r="CM126" s="503"/>
      <c r="CN126" s="503"/>
      <c r="CP126" s="510"/>
      <c r="CQ126" s="510"/>
      <c r="CR126" s="510"/>
      <c r="CS126" s="510"/>
      <c r="CT126" s="510"/>
      <c r="CU126" s="510"/>
      <c r="CV126" s="620"/>
      <c r="CX126" s="503"/>
      <c r="CY126" s="503"/>
      <c r="CZ126" s="503"/>
      <c r="DA126" s="625"/>
      <c r="DB126" s="783"/>
      <c r="DC126" s="531"/>
      <c r="DD126" s="531"/>
      <c r="DE126" s="503"/>
      <c r="DF126" s="503"/>
      <c r="DG126" s="503"/>
      <c r="DH126" s="503"/>
      <c r="DI126" s="91"/>
      <c r="DJ126" s="854" t="s">
        <v>444</v>
      </c>
      <c r="DK126" s="117"/>
      <c r="DL126" s="325" t="s">
        <v>399</v>
      </c>
      <c r="DM126" s="325" t="s">
        <v>854</v>
      </c>
      <c r="DN126" s="325"/>
      <c r="DO126" s="325"/>
      <c r="DP126" s="325"/>
      <c r="DQ126" s="325"/>
      <c r="DR126" s="1430"/>
      <c r="DS126" s="1312"/>
      <c r="DT126" s="1313"/>
      <c r="DU126" s="1313"/>
      <c r="DV126" s="1313"/>
      <c r="DW126" s="1313"/>
      <c r="DX126" s="1313"/>
      <c r="DY126" s="1313"/>
      <c r="DZ126" s="1313"/>
      <c r="EA126" s="1313"/>
      <c r="EB126" s="1432"/>
      <c r="EC126" s="1125"/>
      <c r="ED126" s="1125"/>
      <c r="EE126" s="1125"/>
      <c r="EF126" s="1125">
        <v>40</v>
      </c>
      <c r="EG126" s="1125"/>
      <c r="EH126" s="1125"/>
      <c r="EI126" s="1125"/>
      <c r="EJ126" s="1125"/>
      <c r="EK126" s="1125"/>
      <c r="EL126" s="1125"/>
      <c r="EM126" s="1125">
        <v>3</v>
      </c>
      <c r="EN126" s="1125">
        <v>1</v>
      </c>
      <c r="EO126" s="1312">
        <v>0</v>
      </c>
      <c r="EP126" s="1125"/>
      <c r="EQ126" s="1435"/>
      <c r="ER126" s="1125"/>
      <c r="ES126" s="1125"/>
      <c r="ET126" s="1125"/>
      <c r="EU126" s="1125"/>
      <c r="EV126" s="1125"/>
      <c r="EW126" s="1315"/>
      <c r="EX126" s="1443"/>
      <c r="EY126" s="1444"/>
      <c r="EZ126" s="1446"/>
      <c r="FA126" s="1446"/>
      <c r="FB126" s="1446"/>
      <c r="FC126" s="1446"/>
      <c r="FD126" s="1446"/>
      <c r="FE126" s="1443"/>
      <c r="FF126" s="1449"/>
      <c r="FG126" s="1454"/>
      <c r="FH126" s="1454"/>
      <c r="FI126" s="1459"/>
      <c r="FJ126" s="1434"/>
      <c r="FK126" s="1465"/>
      <c r="FL126" s="1446"/>
      <c r="FM126" s="1468"/>
      <c r="FN126" s="1446"/>
      <c r="FO126" s="1443"/>
      <c r="FP126" s="1443"/>
      <c r="FQ126" s="1446"/>
      <c r="FR126" s="1125" t="s">
        <v>1367</v>
      </c>
      <c r="FS126" s="1125"/>
      <c r="FT126" s="1316" t="s">
        <v>1294</v>
      </c>
      <c r="FU126" s="1312">
        <v>0</v>
      </c>
      <c r="FV126" s="1312">
        <v>2</v>
      </c>
      <c r="FW126" s="1125">
        <v>1</v>
      </c>
      <c r="FX126" s="1316" t="s">
        <v>1356</v>
      </c>
      <c r="FY126" s="1130">
        <v>1</v>
      </c>
      <c r="FZ126" s="1130"/>
      <c r="GA126" s="1687" t="s">
        <v>1357</v>
      </c>
      <c r="GB126" s="1130">
        <v>1</v>
      </c>
      <c r="GC126" s="1687" t="s">
        <v>1358</v>
      </c>
      <c r="GD126" s="1687" t="s">
        <v>1368</v>
      </c>
      <c r="GE126" s="1316" t="s">
        <v>1359</v>
      </c>
      <c r="GF126" s="555"/>
      <c r="GG126" s="699"/>
      <c r="GK126" s="565"/>
      <c r="GL126" s="565"/>
      <c r="GM126" s="565"/>
      <c r="GN126" s="565"/>
      <c r="GO126" s="565"/>
      <c r="GP126" s="565"/>
      <c r="GQ126" s="565"/>
      <c r="GR126" s="565"/>
      <c r="GS126" s="565"/>
      <c r="GT126" s="565"/>
      <c r="GU126" s="565"/>
      <c r="GV126" s="565"/>
      <c r="GW126" s="565"/>
      <c r="GX126" s="565"/>
      <c r="GY126" s="565"/>
      <c r="GZ126" s="565"/>
      <c r="HA126" s="565"/>
      <c r="HB126" s="565"/>
      <c r="HC126" s="565"/>
      <c r="HD126" s="565"/>
      <c r="HE126" s="565"/>
      <c r="HF126" s="565"/>
      <c r="HG126" s="565"/>
      <c r="HH126" s="565"/>
      <c r="HI126" s="565"/>
      <c r="HJ126" s="565"/>
      <c r="HK126" s="565"/>
      <c r="HL126" s="565"/>
      <c r="HM126" s="565"/>
      <c r="HN126" s="565"/>
      <c r="HO126" s="565"/>
      <c r="HP126" s="565"/>
      <c r="HQ126" s="565"/>
      <c r="HR126" s="565"/>
      <c r="HS126" s="565"/>
      <c r="HT126" s="565"/>
      <c r="HU126" s="565"/>
      <c r="HV126" s="565"/>
      <c r="HW126" s="565"/>
      <c r="HX126" s="565"/>
      <c r="HY126" s="565"/>
      <c r="HZ126" s="565"/>
      <c r="IA126" s="565"/>
      <c r="IB126" s="565"/>
      <c r="IC126" s="565"/>
      <c r="ID126" s="565"/>
      <c r="IE126" s="565"/>
      <c r="IF126" s="555"/>
      <c r="IG126" s="555"/>
      <c r="IH126" s="555"/>
      <c r="II126" s="555"/>
      <c r="IJ126" s="555"/>
      <c r="IK126" s="555"/>
      <c r="IL126" s="555"/>
      <c r="IM126" s="555"/>
    </row>
    <row r="127" spans="1:247" ht="14.45" customHeight="1">
      <c r="A127" s="503"/>
      <c r="B127" s="503">
        <f>COUNTIFS($D$4:D127,D127,$F$4:F127,F127)</f>
        <v>5</v>
      </c>
      <c r="C127" s="257">
        <v>13167</v>
      </c>
      <c r="D127" s="838" t="s">
        <v>853</v>
      </c>
      <c r="E127" s="840" t="s">
        <v>511</v>
      </c>
      <c r="F127" s="839">
        <v>391112428</v>
      </c>
      <c r="G127" s="840"/>
      <c r="H127" s="838" t="s">
        <v>1166</v>
      </c>
      <c r="I127" s="199"/>
      <c r="J127" s="200"/>
      <c r="K127" s="122"/>
      <c r="L127" s="88"/>
      <c r="M127" s="88"/>
      <c r="N127" s="88"/>
      <c r="O127" s="88"/>
      <c r="P127" s="201"/>
      <c r="Q127" s="201"/>
      <c r="R127" s="201"/>
      <c r="S127" s="234"/>
      <c r="T127" s="234"/>
      <c r="U127" s="234"/>
      <c r="V127" s="234"/>
      <c r="W127" s="234"/>
      <c r="X127" s="234"/>
      <c r="Y127" s="222"/>
      <c r="Z127" s="531"/>
      <c r="AA127" s="503"/>
      <c r="AC127" s="503"/>
      <c r="AD127" s="503"/>
      <c r="AE127" s="503"/>
      <c r="AF127" s="503"/>
      <c r="AG127" s="225"/>
      <c r="AH127" s="555"/>
      <c r="AI127" s="503"/>
      <c r="AJ127" s="503"/>
      <c r="AK127" s="568"/>
      <c r="AL127" s="503"/>
      <c r="AM127" s="503"/>
      <c r="AN127" s="503"/>
      <c r="AO127" s="570"/>
      <c r="AP127" s="571"/>
      <c r="AQ127" s="1370"/>
      <c r="AR127" s="1374"/>
      <c r="AS127" s="688"/>
      <c r="AT127" s="651"/>
      <c r="AU127" s="1383"/>
      <c r="AV127" s="503"/>
      <c r="AW127" s="503"/>
      <c r="AX127" s="800"/>
      <c r="AY127" s="503"/>
      <c r="AZ127" s="503"/>
      <c r="BA127" s="585"/>
      <c r="BB127" s="503"/>
      <c r="BC127" s="595"/>
      <c r="BD127" s="549"/>
      <c r="BE127" s="503"/>
      <c r="BF127" s="503"/>
      <c r="BG127" s="503"/>
      <c r="BH127" s="503"/>
      <c r="BI127" s="503"/>
      <c r="BJ127" s="503"/>
      <c r="BK127" s="503"/>
      <c r="BL127" s="797"/>
      <c r="BM127" s="601"/>
      <c r="BN127" s="549"/>
      <c r="BO127" s="503"/>
      <c r="BP127" s="503"/>
      <c r="BQ127" s="503"/>
      <c r="BR127" s="607"/>
      <c r="BS127" s="549"/>
      <c r="BT127" s="549"/>
      <c r="BU127" s="549"/>
      <c r="BV127" s="549"/>
      <c r="BW127" s="549"/>
      <c r="BX127" s="549"/>
      <c r="BY127" s="549"/>
      <c r="BZ127" s="549"/>
      <c r="CA127" s="549"/>
      <c r="CB127" s="549"/>
      <c r="CC127" s="549"/>
      <c r="CD127" s="549"/>
      <c r="CE127" s="503"/>
      <c r="CF127" s="503"/>
      <c r="CG127" s="503"/>
      <c r="CH127" s="503"/>
      <c r="CI127" s="503"/>
      <c r="CJ127" s="503"/>
      <c r="CK127" s="503"/>
      <c r="CL127" s="503"/>
      <c r="CM127" s="503"/>
      <c r="CN127" s="503"/>
      <c r="CP127" s="510"/>
      <c r="CQ127" s="510"/>
      <c r="CR127" s="510"/>
      <c r="CS127" s="510"/>
      <c r="CT127" s="510"/>
      <c r="CU127" s="510"/>
      <c r="CV127" s="620"/>
      <c r="CX127" s="503"/>
      <c r="CY127" s="503"/>
      <c r="CZ127" s="503"/>
      <c r="DA127" s="625"/>
      <c r="DB127" s="783"/>
      <c r="DC127" s="531"/>
      <c r="DD127" s="531"/>
      <c r="DE127" s="503"/>
      <c r="DF127" s="503"/>
      <c r="DG127" s="503"/>
      <c r="DH127" s="503"/>
      <c r="DI127" s="91"/>
      <c r="DJ127" s="854" t="s">
        <v>444</v>
      </c>
      <c r="DK127" s="117"/>
      <c r="DL127" s="325" t="s">
        <v>399</v>
      </c>
      <c r="DM127" s="325" t="s">
        <v>854</v>
      </c>
      <c r="DN127" s="325"/>
      <c r="DO127" s="325"/>
      <c r="DP127" s="325"/>
      <c r="DQ127" s="325"/>
      <c r="DR127" s="1430"/>
      <c r="DS127" s="1312"/>
      <c r="DT127" s="1313"/>
      <c r="DU127" s="1313"/>
      <c r="DV127" s="1313"/>
      <c r="DW127" s="1313"/>
      <c r="DX127" s="1313"/>
      <c r="DY127" s="1313"/>
      <c r="DZ127" s="1313"/>
      <c r="EA127" s="1313"/>
      <c r="EB127" s="1432"/>
      <c r="EC127" s="1125"/>
      <c r="ED127" s="1125"/>
      <c r="EE127" s="1125"/>
      <c r="EF127" s="1125">
        <v>30</v>
      </c>
      <c r="EG127" s="1125"/>
      <c r="EH127" s="1125"/>
      <c r="EI127" s="1125"/>
      <c r="EJ127" s="1125"/>
      <c r="EK127" s="1125"/>
      <c r="EL127" s="1125"/>
      <c r="EM127" s="1125">
        <v>3</v>
      </c>
      <c r="EN127" s="1125">
        <v>1</v>
      </c>
      <c r="EO127" s="1312">
        <v>0</v>
      </c>
      <c r="EP127" s="1125"/>
      <c r="EQ127" s="1435"/>
      <c r="ER127" s="1125"/>
      <c r="ES127" s="1125"/>
      <c r="ET127" s="1125"/>
      <c r="EU127" s="1125"/>
      <c r="EV127" s="1125"/>
      <c r="EW127" s="1315"/>
      <c r="EX127" s="1443"/>
      <c r="EY127" s="1444"/>
      <c r="EZ127" s="1446"/>
      <c r="FA127" s="1446"/>
      <c r="FB127" s="1446"/>
      <c r="FC127" s="1446"/>
      <c r="FD127" s="1446"/>
      <c r="FE127" s="1443"/>
      <c r="FF127" s="1449"/>
      <c r="FG127" s="1454"/>
      <c r="FH127" s="1454"/>
      <c r="FI127" s="1459"/>
      <c r="FJ127" s="1434"/>
      <c r="FK127" s="1465"/>
      <c r="FL127" s="1446"/>
      <c r="FM127" s="1468"/>
      <c r="FN127" s="1446"/>
      <c r="FO127" s="1443"/>
      <c r="FP127" s="1443"/>
      <c r="FQ127" s="1446"/>
      <c r="FR127" s="1125" t="s">
        <v>1367</v>
      </c>
      <c r="FS127" s="1125"/>
      <c r="FT127" s="1125" t="s">
        <v>1294</v>
      </c>
      <c r="FU127" s="1312">
        <v>0</v>
      </c>
      <c r="FV127" s="1312">
        <v>2</v>
      </c>
      <c r="FW127" s="1125">
        <v>1</v>
      </c>
      <c r="FX127" s="1316" t="s">
        <v>386</v>
      </c>
      <c r="FY127" s="1130">
        <v>0</v>
      </c>
      <c r="FZ127" s="1130"/>
      <c r="GA127" s="1687" t="s">
        <v>1357</v>
      </c>
      <c r="GB127" s="1130">
        <v>1</v>
      </c>
      <c r="GC127" s="1130" t="s">
        <v>1358</v>
      </c>
      <c r="GD127" s="1687" t="s">
        <v>1368</v>
      </c>
      <c r="GE127" s="1316" t="s">
        <v>1359</v>
      </c>
      <c r="GF127" s="555"/>
      <c r="GG127" s="699"/>
      <c r="GK127" s="565"/>
      <c r="GL127" s="565"/>
      <c r="GM127" s="565"/>
      <c r="GN127" s="565"/>
      <c r="GO127" s="565"/>
      <c r="GP127" s="565"/>
      <c r="GQ127" s="565"/>
      <c r="GR127" s="565"/>
      <c r="GS127" s="565"/>
      <c r="GT127" s="565"/>
      <c r="GU127" s="565"/>
      <c r="GV127" s="565"/>
      <c r="GW127" s="565"/>
      <c r="GX127" s="565"/>
      <c r="GY127" s="565"/>
      <c r="GZ127" s="565"/>
      <c r="HA127" s="565"/>
      <c r="HB127" s="565"/>
      <c r="HC127" s="565"/>
      <c r="HD127" s="565"/>
      <c r="HE127" s="565"/>
      <c r="HF127" s="565"/>
      <c r="HG127" s="565"/>
      <c r="HH127" s="565"/>
      <c r="HI127" s="565"/>
      <c r="HJ127" s="565"/>
      <c r="HK127" s="565"/>
      <c r="HL127" s="565"/>
      <c r="HM127" s="565"/>
      <c r="HN127" s="565"/>
      <c r="HO127" s="565"/>
      <c r="HP127" s="565"/>
      <c r="HQ127" s="565"/>
      <c r="HR127" s="565"/>
      <c r="HS127" s="565"/>
      <c r="HT127" s="565"/>
      <c r="HU127" s="565"/>
      <c r="HV127" s="565"/>
      <c r="HW127" s="565"/>
      <c r="HX127" s="565"/>
      <c r="HY127" s="565"/>
      <c r="HZ127" s="565"/>
      <c r="IA127" s="565"/>
      <c r="IB127" s="565"/>
      <c r="IC127" s="565"/>
      <c r="ID127" s="565"/>
      <c r="IE127" s="565"/>
      <c r="IF127" s="555"/>
      <c r="IG127" s="555"/>
      <c r="IH127" s="555"/>
      <c r="II127" s="555"/>
      <c r="IJ127" s="555"/>
      <c r="IK127" s="555"/>
      <c r="IL127" s="555"/>
      <c r="IM127" s="555"/>
    </row>
    <row r="128" spans="1:247" ht="14.45" customHeight="1">
      <c r="A128" s="503">
        <v>329</v>
      </c>
      <c r="B128" s="503">
        <f>COUNTIFS($D$4:D128,D128,$F$4:F128,F128)</f>
        <v>1</v>
      </c>
      <c r="C128" s="841">
        <v>9922</v>
      </c>
      <c r="D128" s="838" t="s">
        <v>793</v>
      </c>
      <c r="E128" s="839" t="s">
        <v>467</v>
      </c>
      <c r="F128" s="839">
        <v>5712091671</v>
      </c>
      <c r="G128" s="840">
        <f>LEFT(H128,4)-CONCATENATE(IF(LEFT(F128, 2)&lt;MID(H128, 3, 4), 20, 19),LEFT(F128,2))</f>
        <v>61</v>
      </c>
      <c r="H128" s="838" t="s">
        <v>831</v>
      </c>
      <c r="I128" s="199" t="s">
        <v>399</v>
      </c>
      <c r="J128" s="200" t="s">
        <v>427</v>
      </c>
      <c r="K128" s="126" t="s">
        <v>385</v>
      </c>
      <c r="L128" s="88">
        <v>31</v>
      </c>
      <c r="M128" s="88">
        <v>1</v>
      </c>
      <c r="N128" s="88" t="s">
        <v>386</v>
      </c>
      <c r="O128" s="88"/>
      <c r="P128" s="88" t="s">
        <v>829</v>
      </c>
      <c r="Q128" s="88"/>
      <c r="R128" s="88"/>
      <c r="S128" s="288" t="s">
        <v>548</v>
      </c>
      <c r="T128" s="297" t="s">
        <v>548</v>
      </c>
      <c r="U128" s="288" t="s">
        <v>548</v>
      </c>
      <c r="V128" s="406" t="s">
        <v>781</v>
      </c>
      <c r="W128" s="288" t="s">
        <v>620</v>
      </c>
      <c r="X128" s="288" t="s">
        <v>548</v>
      </c>
      <c r="Y128" s="288" t="s">
        <v>548</v>
      </c>
      <c r="Z128" s="531"/>
      <c r="AA128" s="503"/>
      <c r="AB128" s="503"/>
      <c r="AC128" s="552">
        <v>24817</v>
      </c>
      <c r="AD128" s="551">
        <v>248</v>
      </c>
      <c r="AE128" s="552"/>
      <c r="AF128" s="552"/>
      <c r="AG128" s="225" t="s">
        <v>444</v>
      </c>
      <c r="AH128" s="503"/>
      <c r="AI128" s="567"/>
      <c r="AJ128" s="503"/>
      <c r="AK128" s="503"/>
      <c r="AL128" s="503"/>
      <c r="AM128" s="570"/>
      <c r="AN128" s="571"/>
      <c r="AO128" s="574">
        <v>32.5</v>
      </c>
      <c r="AP128" s="575">
        <v>53.1</v>
      </c>
      <c r="AQ128" s="577">
        <v>9.3000000000000007</v>
      </c>
      <c r="AR128" s="1100">
        <f t="shared" ref="AR128:AR139" si="86">AO128+AP128+AQ128</f>
        <v>94.899999999999991</v>
      </c>
      <c r="AS128" s="1101">
        <f t="shared" ref="AS128:AS139" si="87">AO128/AP128</f>
        <v>0.61205273069679844</v>
      </c>
      <c r="AT128" s="750">
        <f t="shared" ref="AT128:AT139" si="88">AO128/AP128*AQ128</f>
        <v>5.6920903954802258</v>
      </c>
      <c r="AU128" s="1102">
        <f t="shared" ref="AU128:AU139" si="89">AO128/(AP128+AQ128)</f>
        <v>0.52083333333333326</v>
      </c>
      <c r="AV128" s="578">
        <v>30.452500000000001</v>
      </c>
      <c r="AW128" s="579">
        <f t="shared" ref="AW128:AW139" si="90">95-AY128</f>
        <v>93.7</v>
      </c>
      <c r="AX128" s="580">
        <v>0.42249999999999999</v>
      </c>
      <c r="AY128" s="581">
        <v>1.3</v>
      </c>
      <c r="AZ128" s="582" t="s">
        <v>387</v>
      </c>
      <c r="BA128" s="584">
        <v>5.2</v>
      </c>
      <c r="BB128" s="584" t="s">
        <v>387</v>
      </c>
      <c r="BC128" s="593"/>
      <c r="BD128" s="593"/>
      <c r="BE128" s="593"/>
      <c r="BF128" s="593"/>
      <c r="BG128" s="593"/>
      <c r="BH128" s="503"/>
      <c r="BI128" s="503"/>
      <c r="BJ128" s="503">
        <v>43.5</v>
      </c>
      <c r="BK128" s="566">
        <v>56.5</v>
      </c>
      <c r="BL128" s="599">
        <f t="shared" ref="BL128:BL135" si="91">BJ128/BK128</f>
        <v>0.76991150442477874</v>
      </c>
      <c r="BM128" s="600">
        <v>0.34</v>
      </c>
      <c r="BN128" s="614">
        <f>BM128*100/AO128</f>
        <v>1.0461538461538462</v>
      </c>
      <c r="BO128" s="505" t="s">
        <v>387</v>
      </c>
      <c r="BP128" s="503">
        <v>5.3</v>
      </c>
      <c r="BQ128" s="549">
        <v>4.7</v>
      </c>
      <c r="BR128" s="549"/>
      <c r="BS128" s="614">
        <f t="shared" ref="BS128:BS139" si="92">BX128+BZ128</f>
        <v>38.800000000000004</v>
      </c>
      <c r="BT128" s="549" t="s">
        <v>387</v>
      </c>
      <c r="BU128" s="610" t="s">
        <v>387</v>
      </c>
      <c r="BV128" s="614" t="s">
        <v>387</v>
      </c>
      <c r="BW128" s="614">
        <f t="shared" ref="BW128:BW135" si="93">BY128+CA128+CC128</f>
        <v>52.2</v>
      </c>
      <c r="BX128" s="614">
        <v>6.7</v>
      </c>
      <c r="BY128" s="614">
        <v>3.6</v>
      </c>
      <c r="BZ128" s="614">
        <v>32.1</v>
      </c>
      <c r="CA128" s="614">
        <v>17.100000000000001</v>
      </c>
      <c r="CB128" s="614">
        <v>59.2</v>
      </c>
      <c r="CC128" s="579">
        <v>31.5</v>
      </c>
      <c r="CD128" s="505" t="s">
        <v>387</v>
      </c>
      <c r="CE128" s="503"/>
      <c r="CF128" s="503"/>
      <c r="CG128" s="503"/>
      <c r="CH128" s="503"/>
      <c r="CI128" s="503"/>
      <c r="CJ128" s="503"/>
      <c r="CK128" s="503"/>
      <c r="CL128" s="579">
        <f t="shared" ref="CL128:CL139" si="94">BX128/BZ128</f>
        <v>0.2087227414330218</v>
      </c>
      <c r="CM128" s="510"/>
      <c r="CN128" s="510"/>
      <c r="CP128" s="510"/>
      <c r="CQ128" s="510"/>
      <c r="CR128" s="510"/>
      <c r="CS128" s="510"/>
      <c r="CT128" s="510"/>
      <c r="CU128" s="503"/>
      <c r="CV128" s="503"/>
      <c r="CW128" s="621"/>
      <c r="CX128" s="623"/>
      <c r="CY128" s="549"/>
      <c r="CZ128" s="623">
        <v>3</v>
      </c>
      <c r="DA128" s="625" t="s">
        <v>398</v>
      </c>
      <c r="DB128" s="783" t="s">
        <v>398</v>
      </c>
      <c r="DC128" s="503"/>
      <c r="DD128" s="531"/>
      <c r="DE128" s="503"/>
      <c r="DF128" s="503"/>
      <c r="DG128" s="651"/>
      <c r="DH128" s="503"/>
      <c r="DI128" s="116" t="s">
        <v>390</v>
      </c>
      <c r="DJ128" s="855" t="s">
        <v>444</v>
      </c>
      <c r="DK128" s="117">
        <v>2</v>
      </c>
      <c r="DL128" s="325" t="s">
        <v>399</v>
      </c>
      <c r="DM128" s="325" t="s">
        <v>399</v>
      </c>
      <c r="DN128" s="117"/>
      <c r="DO128" s="117"/>
      <c r="DP128" s="117"/>
      <c r="DQ128" s="117"/>
      <c r="DR128" s="149" t="s">
        <v>386</v>
      </c>
      <c r="DS128" s="88" t="s">
        <v>386</v>
      </c>
      <c r="DT128" s="88">
        <v>91</v>
      </c>
      <c r="DU128" s="88">
        <v>20.9</v>
      </c>
      <c r="DV128" s="88">
        <v>79.099999999999994</v>
      </c>
      <c r="DW128" s="88" t="s">
        <v>386</v>
      </c>
      <c r="DX128" s="88" t="s">
        <v>386</v>
      </c>
      <c r="DY128" s="88" t="s">
        <v>386</v>
      </c>
      <c r="DZ128" s="88" t="s">
        <v>386</v>
      </c>
      <c r="EA128" s="88">
        <v>0</v>
      </c>
      <c r="EB128" s="503"/>
      <c r="EC128" s="117"/>
      <c r="ED128" s="117"/>
      <c r="EE128" s="117"/>
      <c r="EF128" s="325">
        <v>200</v>
      </c>
      <c r="EG128" s="117">
        <v>3</v>
      </c>
      <c r="EH128" s="325"/>
      <c r="EI128" s="325">
        <v>99</v>
      </c>
      <c r="EJ128" s="325" t="e">
        <f t="shared" ref="EJ128:EJ139" si="95">EI128/(EH128*EH128*0.01*0.01)</f>
        <v>#DIV/0!</v>
      </c>
      <c r="EK128" s="325"/>
      <c r="EL128" s="117"/>
      <c r="EM128" s="325"/>
      <c r="EN128" s="325"/>
      <c r="EO128" s="324">
        <v>0</v>
      </c>
      <c r="EP128" s="117"/>
      <c r="EQ128" s="409">
        <v>9922</v>
      </c>
      <c r="ER128" s="399">
        <v>75</v>
      </c>
      <c r="ES128" s="329">
        <v>12926</v>
      </c>
      <c r="ET128" s="329">
        <v>2</v>
      </c>
      <c r="EU128" s="304">
        <f>ES128/ER128*ET128</f>
        <v>344.69333333333333</v>
      </c>
      <c r="EV128" s="329">
        <v>1253</v>
      </c>
      <c r="EW128" s="377">
        <f>EV128/ER128*ET128</f>
        <v>33.413333333333334</v>
      </c>
      <c r="EX128" s="646">
        <f>L128*EW128</f>
        <v>1035.8133333333333</v>
      </c>
      <c r="EY128" s="744">
        <v>26</v>
      </c>
      <c r="EZ128" s="746">
        <v>22310</v>
      </c>
      <c r="FA128" s="746">
        <v>400</v>
      </c>
      <c r="FB128" s="655"/>
      <c r="FC128" s="748">
        <f>EZ128/EY128</f>
        <v>858.07692307692309</v>
      </c>
      <c r="FD128" s="748">
        <f>FA128*FC128/1000</f>
        <v>343.23076923076923</v>
      </c>
      <c r="FE128" s="750">
        <f>EX128/FD128</f>
        <v>3.0178335574480801</v>
      </c>
      <c r="FF128" s="248"/>
      <c r="FG128" s="688"/>
      <c r="FH128" s="554"/>
      <c r="FI128" s="555"/>
      <c r="FJ128" s="503"/>
      <c r="FK128" s="555"/>
      <c r="FL128" s="692">
        <f>EV128*100/ES128</f>
        <v>9.6936407241219253</v>
      </c>
      <c r="FM128" s="693">
        <f>EW128/1000</f>
        <v>3.3413333333333337E-2</v>
      </c>
      <c r="FN128" s="555"/>
      <c r="FO128" s="692">
        <v>9.6936407241219253</v>
      </c>
      <c r="FP128" s="693">
        <v>3.3413333333333337E-2</v>
      </c>
      <c r="FQ128" s="696">
        <f>DT128/EW128</f>
        <v>2.7234636871508378</v>
      </c>
      <c r="FR128" s="1132" t="s">
        <v>1159</v>
      </c>
      <c r="FS128" s="1132"/>
      <c r="FT128" s="1132" t="s">
        <v>1294</v>
      </c>
      <c r="FU128" s="1312">
        <v>0</v>
      </c>
      <c r="FV128" s="1312">
        <v>2</v>
      </c>
      <c r="FW128" s="1125">
        <v>1</v>
      </c>
      <c r="FX128" s="1316" t="s">
        <v>869</v>
      </c>
      <c r="FY128" s="1130">
        <v>0</v>
      </c>
      <c r="FZ128" s="1130">
        <v>0</v>
      </c>
      <c r="GA128" s="1130">
        <v>0</v>
      </c>
      <c r="GB128" s="1130"/>
      <c r="GC128" s="1687" t="s">
        <v>1294</v>
      </c>
      <c r="GD128" s="1130"/>
      <c r="GE128" s="1125"/>
      <c r="GF128" s="555"/>
      <c r="GG128" s="699"/>
      <c r="GK128" s="565"/>
      <c r="GL128" s="565"/>
      <c r="GM128" s="565"/>
      <c r="GN128" s="565"/>
      <c r="GO128" s="565"/>
      <c r="GP128" s="565"/>
      <c r="GQ128" s="565"/>
      <c r="GR128" s="565"/>
      <c r="GS128" s="565"/>
      <c r="GT128" s="565"/>
      <c r="GU128" s="565"/>
      <c r="GV128" s="565"/>
      <c r="GW128" s="565"/>
      <c r="GX128" s="565"/>
      <c r="GY128" s="565"/>
      <c r="GZ128" s="565"/>
      <c r="HA128" s="565"/>
      <c r="HB128" s="565"/>
      <c r="HC128" s="565"/>
      <c r="HD128" s="565"/>
      <c r="HE128" s="565"/>
      <c r="HF128" s="565"/>
      <c r="HG128" s="565"/>
      <c r="HH128" s="565"/>
      <c r="HI128" s="565"/>
      <c r="HJ128" s="565"/>
      <c r="HK128" s="565"/>
      <c r="HL128" s="565"/>
      <c r="HM128" s="565"/>
      <c r="HN128" s="565"/>
      <c r="HO128" s="565"/>
      <c r="HP128" s="565"/>
      <c r="HQ128" s="565"/>
      <c r="HR128" s="565"/>
      <c r="HS128" s="565"/>
      <c r="HT128" s="565"/>
      <c r="HU128" s="565"/>
      <c r="HV128" s="565"/>
      <c r="HW128" s="565"/>
      <c r="HX128" s="565"/>
      <c r="HY128" s="565"/>
      <c r="HZ128" s="565"/>
      <c r="IA128" s="565"/>
      <c r="IB128" s="565"/>
      <c r="IC128" s="565"/>
      <c r="ID128" s="565"/>
      <c r="IE128" s="565"/>
      <c r="IF128" s="555"/>
      <c r="IG128" s="555"/>
      <c r="IH128" s="555"/>
      <c r="II128" s="555"/>
      <c r="IJ128" s="555"/>
      <c r="IK128" s="555"/>
      <c r="IL128" s="555"/>
      <c r="IM128" s="555"/>
    </row>
    <row r="129" spans="1:247" s="418" customFormat="1" ht="15.75" thickBot="1">
      <c r="A129" s="162">
        <v>32</v>
      </c>
      <c r="B129" s="503">
        <f>COUNTIFS($D$4:D129,D129,$F$4:F129,F129)</f>
        <v>2</v>
      </c>
      <c r="C129" s="960">
        <v>10155</v>
      </c>
      <c r="D129" s="923" t="s">
        <v>793</v>
      </c>
      <c r="E129" s="924" t="s">
        <v>467</v>
      </c>
      <c r="F129" s="924">
        <v>5712091671</v>
      </c>
      <c r="G129" s="925">
        <f>LEFT(H129,4)-CONCATENATE(19,LEFT(F129,2))</f>
        <v>62</v>
      </c>
      <c r="H129" s="923" t="s">
        <v>866</v>
      </c>
      <c r="I129" s="165" t="s">
        <v>399</v>
      </c>
      <c r="J129" s="166" t="s">
        <v>427</v>
      </c>
      <c r="K129" s="163" t="s">
        <v>385</v>
      </c>
      <c r="L129" s="163">
        <v>6</v>
      </c>
      <c r="M129" s="164">
        <v>1</v>
      </c>
      <c r="N129" s="164" t="s">
        <v>386</v>
      </c>
      <c r="O129" s="162"/>
      <c r="P129" s="164" t="s">
        <v>867</v>
      </c>
      <c r="Q129" s="162"/>
      <c r="R129" s="162"/>
      <c r="S129" s="351" t="s">
        <v>548</v>
      </c>
      <c r="T129" s="352" t="s">
        <v>548</v>
      </c>
      <c r="U129" s="351" t="s">
        <v>548</v>
      </c>
      <c r="V129" s="523" t="s">
        <v>781</v>
      </c>
      <c r="W129" s="351" t="s">
        <v>548</v>
      </c>
      <c r="X129" s="433" t="s">
        <v>548</v>
      </c>
      <c r="Y129" s="433" t="s">
        <v>548</v>
      </c>
      <c r="Z129" s="191"/>
      <c r="AA129" s="162"/>
      <c r="AB129" s="947"/>
      <c r="AC129" s="416">
        <v>8400</v>
      </c>
      <c r="AD129" s="415">
        <v>63</v>
      </c>
      <c r="AG129" s="562" t="s">
        <v>444</v>
      </c>
      <c r="AH129" s="416">
        <v>300</v>
      </c>
      <c r="AJ129" s="172"/>
      <c r="AK129" s="162"/>
      <c r="AL129" s="162"/>
      <c r="AM129" s="419"/>
      <c r="AN129" s="420"/>
      <c r="AO129" s="357">
        <v>34.1</v>
      </c>
      <c r="AP129" s="176">
        <v>56.8</v>
      </c>
      <c r="AQ129" s="358">
        <v>7.08</v>
      </c>
      <c r="AR129" s="899">
        <f t="shared" si="86"/>
        <v>97.98</v>
      </c>
      <c r="AS129" s="900">
        <f t="shared" si="87"/>
        <v>0.60035211267605637</v>
      </c>
      <c r="AT129" s="440">
        <f t="shared" si="88"/>
        <v>4.250492957746479</v>
      </c>
      <c r="AU129" s="901">
        <f t="shared" si="89"/>
        <v>0.53381340012523493</v>
      </c>
      <c r="AV129" s="421">
        <v>31.699359999999999</v>
      </c>
      <c r="AW129" s="178">
        <f t="shared" si="90"/>
        <v>92.96</v>
      </c>
      <c r="AX129" s="177">
        <v>0.69564000000000004</v>
      </c>
      <c r="AY129" s="173">
        <v>2.04</v>
      </c>
      <c r="AZ129" s="1024" t="s">
        <v>387</v>
      </c>
      <c r="BA129" s="1025">
        <v>7.38</v>
      </c>
      <c r="BB129" s="1026" t="s">
        <v>387</v>
      </c>
      <c r="BC129" s="425"/>
      <c r="BD129" s="425"/>
      <c r="BE129" s="425"/>
      <c r="BF129" s="425"/>
      <c r="BG129" s="425"/>
      <c r="BH129" s="162"/>
      <c r="BI129" s="977"/>
      <c r="BJ129" s="167">
        <v>22.3</v>
      </c>
      <c r="BK129" s="167">
        <v>77.7</v>
      </c>
      <c r="BL129" s="360">
        <f t="shared" si="91"/>
        <v>0.28700128700128702</v>
      </c>
      <c r="BM129" s="1024" t="s">
        <v>387</v>
      </c>
      <c r="BN129" s="162" t="s">
        <v>387</v>
      </c>
      <c r="BO129" s="1024" t="s">
        <v>387</v>
      </c>
      <c r="BP129" s="173">
        <v>1.45</v>
      </c>
      <c r="BQ129" s="361">
        <v>1.61</v>
      </c>
      <c r="BR129" s="366"/>
      <c r="BS129" s="427">
        <f t="shared" si="92"/>
        <v>47.4</v>
      </c>
      <c r="BT129" s="1024" t="s">
        <v>387</v>
      </c>
      <c r="BU129" s="1027" t="s">
        <v>387</v>
      </c>
      <c r="BV129" s="1024" t="s">
        <v>387</v>
      </c>
      <c r="BW129" s="427">
        <f t="shared" si="93"/>
        <v>56.8</v>
      </c>
      <c r="BX129" s="173">
        <v>24.9</v>
      </c>
      <c r="BY129" s="173">
        <f>BX129*AP129/(CB129+BZ129+BX129)</f>
        <v>14.640993788819875</v>
      </c>
      <c r="BZ129" s="173">
        <v>22.5</v>
      </c>
      <c r="CA129" s="173">
        <f>BZ129*AP129/(CB129+BZ129+BX129)</f>
        <v>13.229813664596275</v>
      </c>
      <c r="CB129" s="173">
        <v>49.2</v>
      </c>
      <c r="CC129" s="173">
        <f>CB129*AP129/(CB129+BZ129+BX129)</f>
        <v>28.929192546583852</v>
      </c>
      <c r="CD129" s="1024" t="s">
        <v>387</v>
      </c>
      <c r="CE129" s="162"/>
      <c r="CF129" s="162"/>
      <c r="CG129" s="162"/>
      <c r="CH129" s="162"/>
      <c r="CI129" s="162"/>
      <c r="CJ129" s="426"/>
      <c r="CK129" s="426"/>
      <c r="CL129" s="178">
        <f t="shared" si="94"/>
        <v>1.1066666666666667</v>
      </c>
      <c r="CM129" s="188"/>
      <c r="CN129" s="188"/>
      <c r="CO129" s="187"/>
      <c r="CP129" s="188"/>
      <c r="CQ129" s="188"/>
      <c r="CR129" s="188"/>
      <c r="CS129" s="188"/>
      <c r="CT129" s="188"/>
      <c r="CU129" s="162"/>
      <c r="CV129" s="162"/>
      <c r="CW129" s="622"/>
      <c r="CX129" s="365"/>
      <c r="CY129" s="178"/>
      <c r="CZ129" s="365">
        <v>3</v>
      </c>
      <c r="DA129" s="190" t="s">
        <v>398</v>
      </c>
      <c r="DB129" s="167" t="s">
        <v>398</v>
      </c>
      <c r="DC129" s="162"/>
      <c r="DD129" s="428" t="s">
        <v>868</v>
      </c>
      <c r="DE129" s="162"/>
      <c r="DF129" s="162"/>
      <c r="DG129" s="429"/>
      <c r="DH129" s="162"/>
      <c r="DI129" s="163" t="s">
        <v>390</v>
      </c>
      <c r="DJ129" s="979" t="s">
        <v>444</v>
      </c>
      <c r="DK129" s="905">
        <v>2</v>
      </c>
      <c r="DL129" s="906" t="s">
        <v>399</v>
      </c>
      <c r="DM129" s="905" t="s">
        <v>399</v>
      </c>
      <c r="DN129" s="905"/>
      <c r="DO129" s="905"/>
      <c r="DP129" s="905"/>
      <c r="DQ129" s="905"/>
      <c r="DR129" s="430" t="s">
        <v>386</v>
      </c>
      <c r="DS129" s="163" t="s">
        <v>386</v>
      </c>
      <c r="DT129" s="163">
        <v>137</v>
      </c>
      <c r="DU129" s="163">
        <v>12.4</v>
      </c>
      <c r="DV129" s="163">
        <v>87.6</v>
      </c>
      <c r="DW129" s="163" t="s">
        <v>386</v>
      </c>
      <c r="DX129" s="163" t="s">
        <v>386</v>
      </c>
      <c r="DY129" s="163" t="s">
        <v>386</v>
      </c>
      <c r="DZ129" s="163" t="s">
        <v>386</v>
      </c>
      <c r="EA129" s="163">
        <v>0</v>
      </c>
      <c r="EB129" s="162"/>
      <c r="EC129" s="905"/>
      <c r="ED129" s="905"/>
      <c r="EE129" s="905"/>
      <c r="EF129" s="905">
        <v>100</v>
      </c>
      <c r="EG129" s="905">
        <v>3</v>
      </c>
      <c r="EH129" s="906"/>
      <c r="EI129" s="906">
        <v>99</v>
      </c>
      <c r="EJ129" s="906" t="e">
        <f t="shared" si="95"/>
        <v>#DIV/0!</v>
      </c>
      <c r="EK129" s="905">
        <v>1</v>
      </c>
      <c r="EL129" s="905"/>
      <c r="EM129" s="905">
        <v>3</v>
      </c>
      <c r="EN129" s="905">
        <v>2</v>
      </c>
      <c r="EO129" s="1009">
        <v>0</v>
      </c>
      <c r="EP129" s="907"/>
      <c r="EQ129" s="1323">
        <v>10155</v>
      </c>
      <c r="ER129" s="1078">
        <v>58</v>
      </c>
      <c r="ES129" s="1068">
        <v>17002</v>
      </c>
      <c r="ET129" s="1068">
        <v>2</v>
      </c>
      <c r="EU129" s="1069">
        <f>ES129/ER129*ET129</f>
        <v>586.27586206896547</v>
      </c>
      <c r="EV129" s="1068">
        <v>2698</v>
      </c>
      <c r="EW129" s="1070">
        <f>EV129/ER129*ET129</f>
        <v>93.034482758620683</v>
      </c>
      <c r="EX129" s="435">
        <f>L129*EW129</f>
        <v>558.20689655172407</v>
      </c>
      <c r="EY129" s="437"/>
      <c r="EZ129" s="438"/>
      <c r="FA129" s="438"/>
      <c r="FB129" s="347"/>
      <c r="FC129" s="439"/>
      <c r="FD129" s="439"/>
      <c r="FE129" s="440"/>
      <c r="FF129" s="495"/>
      <c r="FG129" s="442"/>
      <c r="FH129" s="417"/>
      <c r="FI129" s="172"/>
      <c r="FJ129" s="162"/>
      <c r="FK129" s="172"/>
      <c r="FL129" s="443">
        <f>EV129*100/ES129</f>
        <v>15.868721326902717</v>
      </c>
      <c r="FM129" s="444">
        <f>EW129/1000</f>
        <v>9.3034482758620682E-2</v>
      </c>
      <c r="FN129" s="172"/>
      <c r="FO129" s="443">
        <v>15.868721326902717</v>
      </c>
      <c r="FP129" s="444">
        <v>9.3034482758620682E-2</v>
      </c>
      <c r="FQ129" s="445">
        <f>DT129/EW129</f>
        <v>1.4725722757598221</v>
      </c>
      <c r="FR129" s="1681" t="s">
        <v>1159</v>
      </c>
      <c r="FS129" s="1133"/>
      <c r="FT129" s="1133" t="s">
        <v>1294</v>
      </c>
      <c r="FU129" s="1114">
        <v>0</v>
      </c>
      <c r="FV129" s="906">
        <v>2</v>
      </c>
      <c r="FW129" s="1114">
        <v>0</v>
      </c>
      <c r="FX129" s="1115" t="s">
        <v>869</v>
      </c>
      <c r="FY129" s="1115">
        <v>0</v>
      </c>
      <c r="FZ129" s="1115">
        <v>0</v>
      </c>
      <c r="GA129" s="1115">
        <v>0</v>
      </c>
      <c r="GB129" s="1115">
        <v>1</v>
      </c>
      <c r="GC129" s="1128" t="s">
        <v>1294</v>
      </c>
      <c r="GD129" s="1115" t="s">
        <v>870</v>
      </c>
      <c r="GE129" s="1115" t="s">
        <v>871</v>
      </c>
      <c r="GF129" s="785">
        <v>10155</v>
      </c>
      <c r="GG129" s="916" t="s">
        <v>775</v>
      </c>
      <c r="GH129" s="918">
        <v>0.22662684</v>
      </c>
      <c r="GI129" s="918">
        <v>0.20780370050000008</v>
      </c>
      <c r="GJ129" s="917">
        <v>0.22539064000000097</v>
      </c>
      <c r="GK129" s="366"/>
      <c r="GL129" s="366"/>
      <c r="GM129" s="366"/>
      <c r="GN129" s="366"/>
      <c r="GO129" s="366"/>
      <c r="GP129" s="366"/>
      <c r="GQ129" s="366"/>
      <c r="GR129" s="366"/>
      <c r="GS129" s="366"/>
      <c r="GT129" s="366"/>
      <c r="GU129" s="366"/>
      <c r="GV129" s="366"/>
      <c r="GW129" s="366"/>
      <c r="GX129" s="366"/>
      <c r="GY129" s="366"/>
      <c r="GZ129" s="921"/>
      <c r="HA129" s="366"/>
      <c r="HB129" s="366"/>
      <c r="HC129" s="366"/>
      <c r="HD129" s="366"/>
      <c r="HE129" s="366"/>
      <c r="HF129" s="366"/>
      <c r="HG129" s="366"/>
      <c r="HH129" s="366"/>
      <c r="HI129" s="366"/>
      <c r="HJ129" s="366"/>
      <c r="HK129" s="366"/>
      <c r="HL129" s="366"/>
      <c r="HM129" s="366"/>
      <c r="HN129" s="366"/>
      <c r="HO129" s="366"/>
      <c r="HP129" s="366"/>
      <c r="HQ129" s="366"/>
      <c r="HR129" s="366"/>
      <c r="HS129" s="366"/>
      <c r="HT129" s="366"/>
      <c r="HU129" s="366"/>
      <c r="HV129" s="366"/>
      <c r="HW129" s="366"/>
      <c r="HX129" s="366"/>
      <c r="HY129" s="366"/>
      <c r="HZ129" s="366"/>
      <c r="IA129" s="366"/>
      <c r="IB129" s="366"/>
      <c r="IC129" s="366"/>
      <c r="ID129" s="366"/>
      <c r="IE129" s="366"/>
      <c r="IF129" s="162">
        <f>EK129+EM129+EN129</f>
        <v>6</v>
      </c>
      <c r="IG129" s="172"/>
      <c r="IH129" s="172"/>
      <c r="II129" s="172"/>
      <c r="IJ129" s="172"/>
      <c r="IK129" s="172"/>
      <c r="IL129" s="172"/>
      <c r="IM129" s="172"/>
    </row>
    <row r="130" spans="1:247" ht="15.75">
      <c r="A130" s="503">
        <v>105</v>
      </c>
      <c r="B130" s="503">
        <f>COUNTIFS($D$4:D130,D130,$F$4:F130,F130)</f>
        <v>3</v>
      </c>
      <c r="C130" s="864">
        <v>10456</v>
      </c>
      <c r="D130" s="865" t="s">
        <v>793</v>
      </c>
      <c r="E130" s="866" t="s">
        <v>467</v>
      </c>
      <c r="F130" s="866">
        <v>5712091671</v>
      </c>
      <c r="G130" s="868">
        <v>62</v>
      </c>
      <c r="H130" s="865" t="s">
        <v>928</v>
      </c>
      <c r="I130" s="446" t="s">
        <v>399</v>
      </c>
      <c r="J130" s="1517" t="s">
        <v>542</v>
      </c>
      <c r="K130" s="195" t="s">
        <v>385</v>
      </c>
      <c r="L130" s="195">
        <v>10</v>
      </c>
      <c r="M130" s="87">
        <v>2</v>
      </c>
      <c r="N130" s="195" t="s">
        <v>386</v>
      </c>
      <c r="O130" s="503"/>
      <c r="P130" s="195" t="s">
        <v>921</v>
      </c>
      <c r="Q130" s="503"/>
      <c r="R130" s="503"/>
      <c r="S130" s="372" t="s">
        <v>548</v>
      </c>
      <c r="T130" s="372" t="s">
        <v>548</v>
      </c>
      <c r="U130" s="372" t="s">
        <v>548</v>
      </c>
      <c r="V130" s="524" t="s">
        <v>781</v>
      </c>
      <c r="W130" s="372" t="s">
        <v>548</v>
      </c>
      <c r="X130" s="372" t="s">
        <v>548</v>
      </c>
      <c r="Y130" s="451" t="s">
        <v>548</v>
      </c>
      <c r="Z130" s="531"/>
      <c r="AA130" s="503"/>
      <c r="AB130" s="408"/>
      <c r="AC130" s="552">
        <v>15751</v>
      </c>
      <c r="AD130" s="551">
        <v>118</v>
      </c>
      <c r="AE130" s="503"/>
      <c r="AF130" s="503"/>
      <c r="AG130" s="557" t="s">
        <v>415</v>
      </c>
      <c r="AH130" s="552">
        <v>300</v>
      </c>
      <c r="AI130" s="503"/>
      <c r="AJ130" s="503"/>
      <c r="AK130" s="567"/>
      <c r="AL130" s="503"/>
      <c r="AM130" s="503"/>
      <c r="AN130" s="503"/>
      <c r="AO130" s="574">
        <v>20.9</v>
      </c>
      <c r="AP130" s="575">
        <v>66.8</v>
      </c>
      <c r="AQ130" s="577">
        <v>10.8</v>
      </c>
      <c r="AR130" s="1100">
        <f t="shared" si="86"/>
        <v>98.499999999999986</v>
      </c>
      <c r="AS130" s="1101">
        <f t="shared" si="87"/>
        <v>0.31287425149700598</v>
      </c>
      <c r="AT130" s="750">
        <f t="shared" si="88"/>
        <v>3.3790419161676648</v>
      </c>
      <c r="AU130" s="1102">
        <f t="shared" si="89"/>
        <v>0.26932989690721648</v>
      </c>
      <c r="AV130" s="566">
        <v>19.499699999999997</v>
      </c>
      <c r="AW130" s="579">
        <f t="shared" si="90"/>
        <v>93.3</v>
      </c>
      <c r="AX130" s="580">
        <v>0.35529999999999995</v>
      </c>
      <c r="AY130" s="566">
        <v>1.7</v>
      </c>
      <c r="AZ130" s="505" t="s">
        <v>387</v>
      </c>
      <c r="BA130" s="584">
        <v>22.2</v>
      </c>
      <c r="BB130" s="204" t="s">
        <v>387</v>
      </c>
      <c r="BC130" s="1105"/>
      <c r="BD130" s="694"/>
      <c r="BE130" s="565"/>
      <c r="BF130" s="565"/>
      <c r="BG130" s="565"/>
      <c r="BH130" s="565"/>
      <c r="BI130" s="458"/>
      <c r="BJ130" s="503">
        <v>28.1</v>
      </c>
      <c r="BK130" s="503">
        <v>71.900000000000006</v>
      </c>
      <c r="BL130" s="598">
        <f t="shared" si="91"/>
        <v>0.39082058414464532</v>
      </c>
      <c r="BM130" s="601" t="s">
        <v>387</v>
      </c>
      <c r="BN130" s="503" t="s">
        <v>387</v>
      </c>
      <c r="BO130" s="505" t="s">
        <v>387</v>
      </c>
      <c r="BP130" s="503">
        <v>2.4</v>
      </c>
      <c r="BQ130" s="112">
        <v>2.2000000000000002</v>
      </c>
      <c r="BR130" s="607"/>
      <c r="BS130" s="614">
        <f t="shared" si="92"/>
        <v>47.8</v>
      </c>
      <c r="BT130" s="605" t="s">
        <v>387</v>
      </c>
      <c r="BU130" s="1107" t="s">
        <v>387</v>
      </c>
      <c r="BV130" s="605" t="s">
        <v>387</v>
      </c>
      <c r="BW130" s="614">
        <f t="shared" si="93"/>
        <v>66.800000000000011</v>
      </c>
      <c r="BX130" s="566">
        <v>21.5</v>
      </c>
      <c r="BY130" s="566">
        <f>BX130*AP130/(CB130+BZ130+BX130)</f>
        <v>14.760534429599179</v>
      </c>
      <c r="BZ130" s="566">
        <v>26.3</v>
      </c>
      <c r="CA130" s="566">
        <f>BZ130*AP130/(CB130+BZ130+BX130)</f>
        <v>18.055909558067832</v>
      </c>
      <c r="CB130" s="566">
        <v>49.5</v>
      </c>
      <c r="CC130" s="566">
        <f>CB130*AP130/(CB130+BZ130+BX130)</f>
        <v>33.98355601233299</v>
      </c>
      <c r="CD130" s="605" t="s">
        <v>387</v>
      </c>
      <c r="CE130" s="503"/>
      <c r="CF130" s="503"/>
      <c r="CG130" s="503"/>
      <c r="CH130" s="503"/>
      <c r="CI130" s="503"/>
      <c r="CJ130" s="610"/>
      <c r="CK130" s="610"/>
      <c r="CL130" s="579">
        <f t="shared" si="94"/>
        <v>0.81749049429657794</v>
      </c>
      <c r="CM130" s="503"/>
      <c r="CN130" s="503"/>
      <c r="CP130" s="510"/>
      <c r="CQ130" s="510"/>
      <c r="CR130" s="510"/>
      <c r="CS130" s="510"/>
      <c r="CT130" s="510"/>
      <c r="CU130" s="510"/>
      <c r="CV130" s="620"/>
      <c r="CX130" s="503"/>
      <c r="CY130" s="503"/>
      <c r="CZ130" s="623">
        <v>3</v>
      </c>
      <c r="DA130" s="625" t="s">
        <v>398</v>
      </c>
      <c r="DB130" s="783" t="s">
        <v>398</v>
      </c>
      <c r="DC130" s="531"/>
      <c r="DD130" s="536"/>
      <c r="DE130" s="503"/>
      <c r="DF130" s="503"/>
      <c r="DG130" s="503"/>
      <c r="DH130" s="503"/>
      <c r="DI130" s="195" t="s">
        <v>390</v>
      </c>
      <c r="DJ130" s="974" t="s">
        <v>444</v>
      </c>
      <c r="DK130" s="875">
        <v>2</v>
      </c>
      <c r="DL130" s="874" t="s">
        <v>399</v>
      </c>
      <c r="DM130" s="874" t="s">
        <v>399</v>
      </c>
      <c r="DN130" s="875"/>
      <c r="DO130" s="875"/>
      <c r="DP130" s="875"/>
      <c r="DQ130" s="875"/>
      <c r="DR130" s="448" t="s">
        <v>396</v>
      </c>
      <c r="DS130" s="195" t="s">
        <v>386</v>
      </c>
      <c r="DT130" s="195" t="s">
        <v>386</v>
      </c>
      <c r="DU130" s="195" t="s">
        <v>386</v>
      </c>
      <c r="DV130" s="195" t="s">
        <v>386</v>
      </c>
      <c r="DW130" s="195" t="s">
        <v>386</v>
      </c>
      <c r="DX130" s="195" t="s">
        <v>386</v>
      </c>
      <c r="DY130" s="195" t="s">
        <v>386</v>
      </c>
      <c r="DZ130" s="195" t="s">
        <v>386</v>
      </c>
      <c r="EA130" s="195" t="s">
        <v>386</v>
      </c>
      <c r="EB130" s="503"/>
      <c r="EC130" s="969"/>
      <c r="ED130" s="969"/>
      <c r="EE130" s="969"/>
      <c r="EF130" s="941">
        <v>50</v>
      </c>
      <c r="EG130" s="969"/>
      <c r="EH130" s="941"/>
      <c r="EI130" s="941">
        <v>99</v>
      </c>
      <c r="EJ130" s="941" t="e">
        <f t="shared" si="95"/>
        <v>#DIV/0!</v>
      </c>
      <c r="EK130" s="941"/>
      <c r="EL130" s="969"/>
      <c r="EM130" s="941">
        <v>3</v>
      </c>
      <c r="EN130" s="941">
        <v>2</v>
      </c>
      <c r="EO130" s="874">
        <v>1</v>
      </c>
      <c r="EP130" s="969"/>
      <c r="EQ130" s="624">
        <v>10456</v>
      </c>
      <c r="ER130" s="450">
        <v>55</v>
      </c>
      <c r="ES130" s="451">
        <v>14491</v>
      </c>
      <c r="ET130" s="451">
        <v>2</v>
      </c>
      <c r="EU130" s="452">
        <f>ES130/ER130*ET130</f>
        <v>526.9454545454546</v>
      </c>
      <c r="EV130" s="451">
        <v>1852</v>
      </c>
      <c r="EW130" s="453">
        <f>EV130/ER130*ET130</f>
        <v>67.345454545454544</v>
      </c>
      <c r="EX130" s="453">
        <f>L130*EW130</f>
        <v>673.4545454545455</v>
      </c>
      <c r="EY130" s="555"/>
      <c r="EZ130" s="555"/>
      <c r="FA130" s="555"/>
      <c r="FB130" s="555"/>
      <c r="FC130" s="655"/>
      <c r="FD130" s="655"/>
      <c r="FE130" s="655"/>
      <c r="FF130" s="248"/>
      <c r="FG130" s="672"/>
      <c r="FH130" s="672"/>
      <c r="FI130" s="688"/>
      <c r="FJ130" s="554"/>
      <c r="FK130" s="555"/>
      <c r="FL130" s="692">
        <f>EV130*100/ES130</f>
        <v>12.780346421917052</v>
      </c>
      <c r="FM130" s="693">
        <f>EW130/1000</f>
        <v>6.7345454545454542E-2</v>
      </c>
      <c r="FN130" s="555"/>
      <c r="FO130" s="692">
        <v>12.780346421917052</v>
      </c>
      <c r="FP130" s="693">
        <v>6.7345454545454542E-2</v>
      </c>
      <c r="FQ130" s="696"/>
      <c r="FR130" s="1679" t="s">
        <v>1159</v>
      </c>
      <c r="FS130" s="1134"/>
      <c r="FT130" s="1679" t="s">
        <v>1369</v>
      </c>
      <c r="FU130" s="1309">
        <v>0</v>
      </c>
      <c r="FV130" s="1309">
        <v>2</v>
      </c>
      <c r="FW130" s="1124">
        <v>1</v>
      </c>
      <c r="FX130" s="1684" t="s">
        <v>1370</v>
      </c>
      <c r="FY130" s="1126">
        <v>0</v>
      </c>
      <c r="FZ130" s="1126">
        <v>0</v>
      </c>
      <c r="GA130" s="1126">
        <v>0</v>
      </c>
      <c r="GB130" s="1126">
        <v>1</v>
      </c>
      <c r="GC130" s="1685" t="s">
        <v>1371</v>
      </c>
      <c r="GD130" s="1126"/>
      <c r="GE130" s="1124"/>
      <c r="GF130" s="555"/>
      <c r="GG130" s="699"/>
      <c r="GH130" s="195"/>
      <c r="GI130" s="195"/>
      <c r="GJ130" s="195"/>
      <c r="GK130" s="565"/>
      <c r="GL130" s="565"/>
      <c r="GM130" s="565"/>
      <c r="GN130" s="565"/>
      <c r="GO130" s="565"/>
      <c r="GP130" s="565"/>
      <c r="GQ130" s="565"/>
      <c r="GR130" s="565"/>
      <c r="GS130" s="565"/>
      <c r="GT130" s="565"/>
      <c r="GU130" s="565"/>
      <c r="GV130" s="565"/>
      <c r="GW130" s="565"/>
      <c r="GX130" s="565"/>
      <c r="GY130" s="565"/>
      <c r="GZ130" s="565"/>
      <c r="HA130" s="565"/>
      <c r="HB130" s="565"/>
      <c r="HC130" s="565"/>
      <c r="HD130" s="565"/>
      <c r="HE130" s="565"/>
      <c r="HF130" s="565"/>
      <c r="HG130" s="565"/>
      <c r="HH130" s="565"/>
      <c r="HI130" s="565"/>
      <c r="HJ130" s="565"/>
      <c r="HK130" s="565"/>
      <c r="HL130" s="565"/>
      <c r="HM130" s="565"/>
      <c r="HN130" s="565"/>
      <c r="HO130" s="565"/>
      <c r="HP130" s="565"/>
      <c r="HQ130" s="565"/>
      <c r="HR130" s="565"/>
      <c r="HS130" s="565"/>
      <c r="HT130" s="565"/>
      <c r="HU130" s="565"/>
      <c r="HV130" s="565"/>
      <c r="HW130" s="565"/>
      <c r="HX130" s="565"/>
      <c r="HY130" s="565"/>
      <c r="HZ130" s="565"/>
      <c r="IA130" s="565"/>
      <c r="IB130" s="565"/>
      <c r="IC130" s="565"/>
      <c r="ID130" s="565"/>
      <c r="IE130" s="565"/>
      <c r="IF130" s="555"/>
      <c r="IG130" s="555"/>
      <c r="IH130" s="555"/>
      <c r="II130" s="555"/>
      <c r="IJ130" s="555"/>
      <c r="IK130" s="555"/>
      <c r="IL130" s="555"/>
      <c r="IM130" s="555"/>
    </row>
    <row r="131" spans="1:247">
      <c r="A131" s="503">
        <v>126</v>
      </c>
      <c r="B131" s="503">
        <f>COUNTIFS($D$4:D131,D131,$F$4:F131,F131)</f>
        <v>4</v>
      </c>
      <c r="C131" s="841">
        <v>10542</v>
      </c>
      <c r="D131" s="838" t="s">
        <v>793</v>
      </c>
      <c r="E131" s="839" t="s">
        <v>467</v>
      </c>
      <c r="F131" s="839">
        <v>5712091671</v>
      </c>
      <c r="G131" s="840">
        <f>LEFT(H131,4)-CONCATENATE(19,LEFT(F131,2))</f>
        <v>62</v>
      </c>
      <c r="H131" s="838" t="s">
        <v>935</v>
      </c>
      <c r="I131" s="405" t="s">
        <v>399</v>
      </c>
      <c r="J131" s="200" t="s">
        <v>427</v>
      </c>
      <c r="K131" s="91" t="s">
        <v>385</v>
      </c>
      <c r="L131" s="88">
        <v>57</v>
      </c>
      <c r="M131" s="91" t="s">
        <v>530</v>
      </c>
      <c r="N131" s="91" t="s">
        <v>386</v>
      </c>
      <c r="O131" s="503"/>
      <c r="P131" s="88" t="s">
        <v>934</v>
      </c>
      <c r="Q131" s="503"/>
      <c r="R131" s="503"/>
      <c r="S131" s="288" t="s">
        <v>682</v>
      </c>
      <c r="T131" s="288" t="s">
        <v>656</v>
      </c>
      <c r="U131" s="288" t="s">
        <v>548</v>
      </c>
      <c r="V131" s="382" t="s">
        <v>673</v>
      </c>
      <c r="W131" s="288" t="s">
        <v>620</v>
      </c>
      <c r="X131" s="329" t="s">
        <v>548</v>
      </c>
      <c r="Y131" s="329" t="s">
        <v>548</v>
      </c>
      <c r="Z131" s="536" t="s">
        <v>428</v>
      </c>
      <c r="AA131" s="503"/>
      <c r="AC131" s="552">
        <v>28455</v>
      </c>
      <c r="AD131" s="551">
        <v>2137</v>
      </c>
      <c r="AE131" s="552" t="s">
        <v>548</v>
      </c>
      <c r="AF131" s="552" t="s">
        <v>548</v>
      </c>
      <c r="AG131" s="557" t="s">
        <v>444</v>
      </c>
      <c r="AH131" s="552">
        <v>3000</v>
      </c>
      <c r="AI131" s="503"/>
      <c r="AJ131" s="503"/>
      <c r="AK131" s="568"/>
      <c r="AL131" s="503"/>
      <c r="AM131" s="503"/>
      <c r="AN131" s="503"/>
      <c r="AO131" s="574">
        <v>55.5</v>
      </c>
      <c r="AP131" s="575">
        <v>32.1</v>
      </c>
      <c r="AQ131" s="577">
        <v>12</v>
      </c>
      <c r="AR131" s="1100">
        <f t="shared" si="86"/>
        <v>99.6</v>
      </c>
      <c r="AS131" s="1101">
        <f t="shared" si="87"/>
        <v>1.7289719626168223</v>
      </c>
      <c r="AT131" s="750">
        <f t="shared" si="88"/>
        <v>20.747663551401867</v>
      </c>
      <c r="AU131" s="1102">
        <f t="shared" si="89"/>
        <v>1.2585034013605443</v>
      </c>
      <c r="AV131" s="579">
        <v>50.671499999999995</v>
      </c>
      <c r="AW131" s="579">
        <f t="shared" si="90"/>
        <v>91.3</v>
      </c>
      <c r="AX131" s="580">
        <v>2.0535000000000001</v>
      </c>
      <c r="AY131" s="579">
        <v>3.7</v>
      </c>
      <c r="AZ131" s="505" t="s">
        <v>387</v>
      </c>
      <c r="BA131" s="584">
        <v>3.1</v>
      </c>
      <c r="BB131" s="112">
        <v>0.09</v>
      </c>
      <c r="BC131" s="595" t="s">
        <v>387</v>
      </c>
      <c r="BD131" s="549"/>
      <c r="BE131" s="503"/>
      <c r="BF131" s="503"/>
      <c r="BG131" s="503"/>
      <c r="BH131" s="503"/>
      <c r="BJ131" s="503">
        <v>39.9</v>
      </c>
      <c r="BK131" s="503">
        <v>60.1</v>
      </c>
      <c r="BL131" s="599">
        <f t="shared" si="91"/>
        <v>0.66389351081530779</v>
      </c>
      <c r="BM131" s="600">
        <v>0.9</v>
      </c>
      <c r="BN131" s="614">
        <f t="shared" ref="BN131:BN139" si="96">BM131*100/AO131</f>
        <v>1.6216216216216217</v>
      </c>
      <c r="BO131" s="505" t="s">
        <v>387</v>
      </c>
      <c r="BP131" s="503">
        <v>10.9</v>
      </c>
      <c r="BQ131" s="112">
        <v>14.6</v>
      </c>
      <c r="BR131" s="607"/>
      <c r="BS131" s="614">
        <f t="shared" si="92"/>
        <v>55.3</v>
      </c>
      <c r="BT131" s="549">
        <v>91.3</v>
      </c>
      <c r="BU131" s="610">
        <v>73652</v>
      </c>
      <c r="BV131" s="614">
        <f>100-BT131</f>
        <v>8.7000000000000028</v>
      </c>
      <c r="BW131" s="614">
        <f t="shared" si="93"/>
        <v>29.082599999999999</v>
      </c>
      <c r="BX131" s="549">
        <v>26.8</v>
      </c>
      <c r="BY131" s="566">
        <f>BX131*AP131/100</f>
        <v>8.6028000000000002</v>
      </c>
      <c r="BZ131" s="549">
        <v>28.5</v>
      </c>
      <c r="CA131" s="566">
        <f>BZ131*AP131/100</f>
        <v>9.1485000000000003</v>
      </c>
      <c r="CB131" s="549">
        <v>35.299999999999997</v>
      </c>
      <c r="CC131" s="566">
        <f>CB131*AP131/100</f>
        <v>11.331299999999999</v>
      </c>
      <c r="CD131" s="549">
        <v>0.86</v>
      </c>
      <c r="CE131" s="503"/>
      <c r="CF131" s="503"/>
      <c r="CG131" s="503"/>
      <c r="CH131" s="503"/>
      <c r="CI131" s="503"/>
      <c r="CJ131" s="503"/>
      <c r="CK131" s="503"/>
      <c r="CL131" s="579">
        <f t="shared" si="94"/>
        <v>0.94035087719298249</v>
      </c>
      <c r="CM131" s="503"/>
      <c r="CN131" s="503"/>
      <c r="CP131" s="510"/>
      <c r="CQ131" s="510"/>
      <c r="CR131" s="510"/>
      <c r="CS131" s="510"/>
      <c r="CT131" s="510"/>
      <c r="CU131" s="510"/>
      <c r="CV131" s="620"/>
      <c r="CX131" s="503"/>
      <c r="CY131" s="503"/>
      <c r="CZ131" s="623">
        <v>3</v>
      </c>
      <c r="DA131" s="625" t="s">
        <v>398</v>
      </c>
      <c r="DB131" s="783" t="s">
        <v>401</v>
      </c>
      <c r="DC131" s="1111"/>
      <c r="DD131" s="626" t="s">
        <v>937</v>
      </c>
      <c r="DE131" s="503"/>
      <c r="DF131" s="503"/>
      <c r="DG131" s="503"/>
      <c r="DH131" s="503"/>
      <c r="DI131" s="88" t="s">
        <v>390</v>
      </c>
      <c r="DJ131" s="855" t="s">
        <v>444</v>
      </c>
      <c r="DK131" s="117">
        <v>2</v>
      </c>
      <c r="DL131" s="325" t="s">
        <v>399</v>
      </c>
      <c r="DM131" s="117" t="s">
        <v>399</v>
      </c>
      <c r="DN131" s="117"/>
      <c r="DO131" s="117"/>
      <c r="DP131" s="117"/>
      <c r="DQ131" s="117"/>
      <c r="DR131" s="149" t="s">
        <v>386</v>
      </c>
      <c r="DS131" s="88" t="s">
        <v>386</v>
      </c>
      <c r="DT131" s="88">
        <v>136</v>
      </c>
      <c r="DU131" s="88">
        <v>14</v>
      </c>
      <c r="DV131" s="88">
        <v>86</v>
      </c>
      <c r="DW131" s="88" t="s">
        <v>386</v>
      </c>
      <c r="DX131" s="88" t="s">
        <v>386</v>
      </c>
      <c r="DY131" s="88" t="s">
        <v>386</v>
      </c>
      <c r="DZ131" s="88" t="s">
        <v>386</v>
      </c>
      <c r="EA131" s="88">
        <v>0</v>
      </c>
      <c r="EB131" s="503"/>
      <c r="EC131" s="117">
        <v>1</v>
      </c>
      <c r="ED131" s="117"/>
      <c r="EE131" s="117"/>
      <c r="EF131" s="117">
        <v>100</v>
      </c>
      <c r="EG131" s="117">
        <v>3</v>
      </c>
      <c r="EH131" s="325"/>
      <c r="EI131" s="325">
        <v>99</v>
      </c>
      <c r="EJ131" s="325" t="e">
        <f t="shared" si="95"/>
        <v>#DIV/0!</v>
      </c>
      <c r="EK131" s="117">
        <v>1</v>
      </c>
      <c r="EL131" s="117"/>
      <c r="EM131" s="117">
        <v>3</v>
      </c>
      <c r="EN131" s="117">
        <v>2</v>
      </c>
      <c r="EO131" s="325">
        <v>0</v>
      </c>
      <c r="EP131" s="143"/>
      <c r="EQ131" s="624">
        <v>10542</v>
      </c>
      <c r="ER131" s="450">
        <v>73</v>
      </c>
      <c r="ES131" s="451">
        <v>125836</v>
      </c>
      <c r="ET131" s="451">
        <v>2</v>
      </c>
      <c r="EU131" s="452">
        <v>3447.5616438356165</v>
      </c>
      <c r="EV131" s="451">
        <v>2656</v>
      </c>
      <c r="EW131" s="453">
        <v>72.767123287671239</v>
      </c>
      <c r="EX131" s="377">
        <v>4147.7260273972606</v>
      </c>
      <c r="EY131" s="555"/>
      <c r="EZ131" s="555"/>
      <c r="FA131" s="555"/>
      <c r="FB131" s="555"/>
      <c r="FC131" s="655"/>
      <c r="FD131" s="655"/>
      <c r="FE131" s="655"/>
      <c r="FF131" s="248"/>
      <c r="FG131" s="672"/>
      <c r="FH131" s="672"/>
      <c r="FI131" s="688"/>
      <c r="FJ131" s="554"/>
      <c r="FK131" s="555"/>
      <c r="FL131" s="692">
        <f>EV131*100/ES131</f>
        <v>2.1106837470993991</v>
      </c>
      <c r="FM131" s="693">
        <f>EW131/1000</f>
        <v>7.2767123287671237E-2</v>
      </c>
      <c r="FN131" s="555"/>
      <c r="FO131" s="692">
        <v>2.1106837470993991</v>
      </c>
      <c r="FP131" s="693">
        <v>7.2767123287671237E-2</v>
      </c>
      <c r="FQ131" s="696">
        <f>DT131/EW131</f>
        <v>1.8689759036144578</v>
      </c>
      <c r="FR131" s="1680" t="s">
        <v>1159</v>
      </c>
      <c r="FS131" s="1132"/>
      <c r="FT131" s="1680" t="s">
        <v>1294</v>
      </c>
      <c r="FU131" s="1119">
        <v>0</v>
      </c>
      <c r="FV131" s="325">
        <v>2</v>
      </c>
      <c r="FW131" s="1119">
        <v>0</v>
      </c>
      <c r="FX131" s="1120" t="s">
        <v>938</v>
      </c>
      <c r="FY131" s="1120">
        <v>0</v>
      </c>
      <c r="FZ131" s="1120">
        <v>0</v>
      </c>
      <c r="GA131" s="1120">
        <v>0</v>
      </c>
      <c r="GB131" s="1120">
        <v>1</v>
      </c>
      <c r="GC131" s="1127" t="s">
        <v>1294</v>
      </c>
      <c r="GD131" s="1120"/>
      <c r="GE131" s="1120" t="s">
        <v>871</v>
      </c>
      <c r="GF131" s="760">
        <v>10542</v>
      </c>
      <c r="GG131" s="761" t="s">
        <v>840</v>
      </c>
      <c r="GH131" s="119">
        <v>0.19728418749999996</v>
      </c>
      <c r="GI131" s="379">
        <v>0.14087420821734911</v>
      </c>
      <c r="GJ131" s="119">
        <v>0.49932372800000074</v>
      </c>
      <c r="GK131" s="549">
        <v>17.7</v>
      </c>
      <c r="GL131" s="549">
        <v>0.44</v>
      </c>
      <c r="GM131" s="549">
        <v>3050000</v>
      </c>
      <c r="GN131" s="614">
        <v>12.6</v>
      </c>
      <c r="GO131" s="614">
        <v>37</v>
      </c>
      <c r="GP131" s="549">
        <v>2640000</v>
      </c>
      <c r="GQ131" s="762">
        <v>4147.7260273972606</v>
      </c>
      <c r="GR131" s="763">
        <f>GN131*GQ131/100</f>
        <v>522.61347945205478</v>
      </c>
      <c r="GS131" s="549">
        <v>1.4</v>
      </c>
      <c r="GT131" s="549">
        <v>1760000</v>
      </c>
      <c r="GU131" s="764">
        <f>GO131-GS131</f>
        <v>35.6</v>
      </c>
      <c r="GV131" s="549">
        <f>GP131-GT131</f>
        <v>880000</v>
      </c>
      <c r="GW131" s="763">
        <f>GR131*GO131/100</f>
        <v>193.36698739726026</v>
      </c>
      <c r="GX131" s="763">
        <f>GS131*GR131/100</f>
        <v>7.316588712328767</v>
      </c>
      <c r="GY131" s="763">
        <f>GW131-GX131</f>
        <v>186.05039868493148</v>
      </c>
      <c r="GZ131" s="704">
        <v>28</v>
      </c>
      <c r="HA131" s="763">
        <f>GW131/GZ131</f>
        <v>6.9059638356164381</v>
      </c>
      <c r="HB131" s="763">
        <f>GX131/GZ131</f>
        <v>0.26130673972602741</v>
      </c>
      <c r="HC131" s="763">
        <f>GR131/GZ131</f>
        <v>18.664767123287671</v>
      </c>
      <c r="HD131" s="614">
        <v>11.4</v>
      </c>
      <c r="HE131" s="614">
        <v>97.3</v>
      </c>
      <c r="HF131" s="549">
        <v>3155</v>
      </c>
      <c r="HG131" s="549">
        <v>0.53</v>
      </c>
      <c r="HH131" s="549">
        <v>2406</v>
      </c>
      <c r="HI131" s="549">
        <v>60.6</v>
      </c>
      <c r="HJ131" s="549">
        <v>5874</v>
      </c>
      <c r="HK131" s="549">
        <v>0.99</v>
      </c>
      <c r="HL131" s="549">
        <v>8622</v>
      </c>
      <c r="HM131" s="549">
        <v>95.2</v>
      </c>
      <c r="HN131" s="549">
        <v>3965</v>
      </c>
      <c r="HO131" s="549">
        <v>93.9</v>
      </c>
      <c r="HP131" s="549">
        <v>3213</v>
      </c>
      <c r="HQ131" s="614">
        <v>49.7</v>
      </c>
      <c r="HR131" s="549">
        <v>31.9</v>
      </c>
      <c r="HS131" s="549">
        <v>75.900000000000006</v>
      </c>
      <c r="HT131" s="549">
        <v>12810</v>
      </c>
      <c r="HU131" s="549">
        <v>95.9</v>
      </c>
      <c r="HV131" s="549">
        <v>1659</v>
      </c>
      <c r="HW131" s="549">
        <v>3.55</v>
      </c>
      <c r="HX131" s="549">
        <v>3243</v>
      </c>
      <c r="HY131" s="549">
        <v>78.400000000000006</v>
      </c>
      <c r="HZ131" s="549">
        <v>9979</v>
      </c>
      <c r="IA131" s="549">
        <v>0.52</v>
      </c>
      <c r="IB131" s="549">
        <v>3243</v>
      </c>
      <c r="IC131" s="549">
        <v>0.35</v>
      </c>
      <c r="ID131" s="549">
        <v>3253</v>
      </c>
      <c r="IE131" s="549">
        <v>38.5</v>
      </c>
      <c r="IF131" s="503">
        <f>EK131+EM131+EN131</f>
        <v>6</v>
      </c>
      <c r="IG131" s="555"/>
      <c r="IH131" s="555"/>
      <c r="II131" s="555"/>
      <c r="IJ131" s="555"/>
      <c r="IK131" s="555"/>
      <c r="IL131" s="555"/>
      <c r="IM131" s="555"/>
    </row>
    <row r="132" spans="1:247">
      <c r="A132" s="503">
        <v>175</v>
      </c>
      <c r="B132" s="503">
        <f>COUNTIFS($D$4:D132,D132,$F$4:F132,F132)</f>
        <v>5</v>
      </c>
      <c r="C132" s="841">
        <v>10803</v>
      </c>
      <c r="D132" s="838" t="s">
        <v>793</v>
      </c>
      <c r="E132" s="839" t="s">
        <v>467</v>
      </c>
      <c r="F132" s="839">
        <v>5712091671</v>
      </c>
      <c r="G132" s="840">
        <v>62</v>
      </c>
      <c r="H132" s="838" t="s">
        <v>961</v>
      </c>
      <c r="I132" s="405" t="s">
        <v>399</v>
      </c>
      <c r="J132" s="200" t="s">
        <v>427</v>
      </c>
      <c r="K132" s="91" t="s">
        <v>385</v>
      </c>
      <c r="L132" s="88">
        <v>36</v>
      </c>
      <c r="M132" s="91" t="s">
        <v>684</v>
      </c>
      <c r="N132" s="91" t="s">
        <v>386</v>
      </c>
      <c r="O132" s="503"/>
      <c r="P132" s="88" t="s">
        <v>959</v>
      </c>
      <c r="Q132" s="510" t="s">
        <v>416</v>
      </c>
      <c r="R132" s="510"/>
      <c r="S132" s="234"/>
      <c r="T132" s="234"/>
      <c r="U132" s="234"/>
      <c r="V132" s="471" t="s">
        <v>952</v>
      </c>
      <c r="W132" s="471"/>
      <c r="X132" s="234"/>
      <c r="Y132" s="222"/>
      <c r="Z132" s="531"/>
      <c r="AA132" s="503" t="s">
        <v>951</v>
      </c>
      <c r="AC132" s="768">
        <v>70</v>
      </c>
      <c r="AD132" s="568">
        <v>2500</v>
      </c>
      <c r="AE132" s="503"/>
      <c r="AF132" s="503"/>
      <c r="AG132" s="503" t="s">
        <v>444</v>
      </c>
      <c r="AH132" s="568">
        <v>300</v>
      </c>
      <c r="AI132" s="503"/>
      <c r="AJ132" s="503"/>
      <c r="AK132" s="568"/>
      <c r="AL132" s="503"/>
      <c r="AM132" s="503"/>
      <c r="AN132" s="503"/>
      <c r="AO132" s="574">
        <v>28.3</v>
      </c>
      <c r="AP132" s="575">
        <v>67.900000000000006</v>
      </c>
      <c r="AQ132" s="577">
        <v>3.1</v>
      </c>
      <c r="AR132" s="1100">
        <f t="shared" si="86"/>
        <v>99.3</v>
      </c>
      <c r="AS132" s="1101">
        <f t="shared" si="87"/>
        <v>0.41678939617083943</v>
      </c>
      <c r="AT132" s="750">
        <f t="shared" si="88"/>
        <v>1.2920471281296022</v>
      </c>
      <c r="AU132" s="1102">
        <f t="shared" si="89"/>
        <v>0.39859154929577467</v>
      </c>
      <c r="AV132" s="579">
        <v>26.319000000000003</v>
      </c>
      <c r="AW132" s="579">
        <f t="shared" si="90"/>
        <v>93</v>
      </c>
      <c r="AX132" s="580">
        <v>0.56600000000000006</v>
      </c>
      <c r="AY132" s="579">
        <v>2</v>
      </c>
      <c r="AZ132" s="503" t="s">
        <v>387</v>
      </c>
      <c r="BA132" s="585">
        <v>57.8</v>
      </c>
      <c r="BB132" s="112" t="s">
        <v>387</v>
      </c>
      <c r="BC132" s="549">
        <v>0.1</v>
      </c>
      <c r="BD132" s="549"/>
      <c r="BE132" s="503"/>
      <c r="BF132" s="503"/>
      <c r="BG132" s="503"/>
      <c r="BH132" s="503"/>
      <c r="BJ132" s="503">
        <v>29</v>
      </c>
      <c r="BK132" s="503">
        <v>71</v>
      </c>
      <c r="BL132" s="598">
        <f t="shared" si="91"/>
        <v>0.40845070422535212</v>
      </c>
      <c r="BM132" s="600">
        <v>0.1</v>
      </c>
      <c r="BN132" s="614">
        <f t="shared" si="96"/>
        <v>0.35335689045936397</v>
      </c>
      <c r="BO132" s="503" t="s">
        <v>387</v>
      </c>
      <c r="BP132" s="503">
        <v>57.7</v>
      </c>
      <c r="BQ132" s="112">
        <v>37.1</v>
      </c>
      <c r="BR132" s="607"/>
      <c r="BS132" s="614">
        <f t="shared" si="92"/>
        <v>63.199999999999996</v>
      </c>
      <c r="BT132" s="549">
        <v>93.1</v>
      </c>
      <c r="BU132" s="549">
        <v>19120</v>
      </c>
      <c r="BV132" s="614">
        <f>100-BT132</f>
        <v>6.9000000000000057</v>
      </c>
      <c r="BW132" s="614">
        <f t="shared" si="93"/>
        <v>66.949400000000011</v>
      </c>
      <c r="BX132" s="549">
        <v>41.3</v>
      </c>
      <c r="BY132" s="566">
        <f>BX132*AP132/100</f>
        <v>28.0427</v>
      </c>
      <c r="BZ132" s="549">
        <v>21.9</v>
      </c>
      <c r="CA132" s="566">
        <f>BZ132*AP132/100</f>
        <v>14.870100000000001</v>
      </c>
      <c r="CB132" s="549">
        <v>35.4</v>
      </c>
      <c r="CC132" s="566">
        <f>CB132*AP132/100</f>
        <v>24.036600000000004</v>
      </c>
      <c r="CD132" s="549">
        <v>1</v>
      </c>
      <c r="CE132" s="503"/>
      <c r="CF132" s="503"/>
      <c r="CG132" s="503"/>
      <c r="CH132" s="503"/>
      <c r="CI132" s="503"/>
      <c r="CJ132" s="503"/>
      <c r="CK132" s="503"/>
      <c r="CL132" s="579">
        <f t="shared" si="94"/>
        <v>1.8858447488584476</v>
      </c>
      <c r="CM132" s="503"/>
      <c r="CN132" s="503"/>
      <c r="CP132" s="510"/>
      <c r="CQ132" s="510"/>
      <c r="CR132" s="510"/>
      <c r="CS132" s="510"/>
      <c r="CT132" s="510"/>
      <c r="CU132" s="510"/>
      <c r="CV132" s="620"/>
      <c r="CX132" s="503"/>
      <c r="CY132" s="503"/>
      <c r="CZ132" s="623">
        <v>3</v>
      </c>
      <c r="DA132" s="625" t="s">
        <v>398</v>
      </c>
      <c r="DB132" s="783" t="s">
        <v>398</v>
      </c>
      <c r="DC132" s="1111"/>
      <c r="DD132" s="626" t="s">
        <v>863</v>
      </c>
      <c r="DE132" s="503"/>
      <c r="DF132" s="503"/>
      <c r="DG132" s="503"/>
      <c r="DH132" s="503"/>
      <c r="DI132" s="88" t="s">
        <v>390</v>
      </c>
      <c r="DJ132" s="853" t="s">
        <v>444</v>
      </c>
      <c r="DK132" s="117">
        <v>2</v>
      </c>
      <c r="DL132" s="325" t="s">
        <v>399</v>
      </c>
      <c r="DM132" s="325" t="s">
        <v>399</v>
      </c>
      <c r="DN132" s="117"/>
      <c r="DO132" s="117"/>
      <c r="DP132" s="117"/>
      <c r="DQ132" s="117"/>
      <c r="DR132" s="149" t="s">
        <v>386</v>
      </c>
      <c r="DS132" s="88" t="s">
        <v>386</v>
      </c>
      <c r="DT132" s="88" t="s">
        <v>386</v>
      </c>
      <c r="DU132" s="88" t="s">
        <v>386</v>
      </c>
      <c r="DV132" s="88" t="s">
        <v>386</v>
      </c>
      <c r="DW132" s="88" t="s">
        <v>386</v>
      </c>
      <c r="DX132" s="88" t="s">
        <v>386</v>
      </c>
      <c r="DY132" s="88" t="s">
        <v>386</v>
      </c>
      <c r="DZ132" s="88" t="s">
        <v>386</v>
      </c>
      <c r="EA132" s="88" t="s">
        <v>386</v>
      </c>
      <c r="EB132" s="503"/>
      <c r="EC132" s="143"/>
      <c r="ED132" s="143"/>
      <c r="EE132" s="143"/>
      <c r="EF132" s="325"/>
      <c r="EG132" s="117">
        <v>3</v>
      </c>
      <c r="EH132" s="325"/>
      <c r="EI132" s="325">
        <v>99</v>
      </c>
      <c r="EJ132" s="325" t="e">
        <f t="shared" si="95"/>
        <v>#DIV/0!</v>
      </c>
      <c r="EK132" s="325"/>
      <c r="EL132" s="117"/>
      <c r="EM132" s="325">
        <v>3</v>
      </c>
      <c r="EN132" s="325">
        <v>3</v>
      </c>
      <c r="EO132" s="325">
        <v>0</v>
      </c>
      <c r="EP132" s="143"/>
      <c r="EQ132" s="632">
        <v>10803</v>
      </c>
      <c r="ER132" s="469">
        <v>75</v>
      </c>
      <c r="ES132" s="469">
        <v>2274</v>
      </c>
      <c r="ET132" s="469">
        <v>4000</v>
      </c>
      <c r="EU132" s="469">
        <v>38220</v>
      </c>
      <c r="EV132" s="469">
        <v>428</v>
      </c>
      <c r="EW132" s="470">
        <f>EV132/ET132*EU132/ER132</f>
        <v>54.527200000000001</v>
      </c>
      <c r="EX132" s="377">
        <f>L132*EW132</f>
        <v>1962.9792</v>
      </c>
      <c r="EY132" s="555"/>
      <c r="EZ132" s="555"/>
      <c r="FA132" s="555"/>
      <c r="FB132" s="555"/>
      <c r="FC132" s="655"/>
      <c r="FD132" s="655"/>
      <c r="FE132" s="655"/>
      <c r="FF132" s="248"/>
      <c r="FG132" s="672"/>
      <c r="FH132" s="672"/>
      <c r="FI132" s="688"/>
      <c r="FJ132" s="554"/>
      <c r="FK132" s="555"/>
      <c r="FL132" s="503"/>
      <c r="FM132" s="693">
        <f>AC132/1000</f>
        <v>7.0000000000000007E-2</v>
      </c>
      <c r="FN132" s="555"/>
      <c r="FO132" s="750">
        <f>EV132*100/ES132</f>
        <v>18.821459982409852</v>
      </c>
      <c r="FP132" s="803">
        <f>EW132/1000</f>
        <v>5.4527199999999998E-2</v>
      </c>
      <c r="FQ132" s="696"/>
      <c r="FR132" s="1680" t="s">
        <v>1159</v>
      </c>
      <c r="FS132" s="1132"/>
      <c r="FT132" s="1680" t="s">
        <v>1294</v>
      </c>
      <c r="FU132" s="325">
        <v>0</v>
      </c>
      <c r="FV132" s="325">
        <v>2</v>
      </c>
      <c r="FW132" s="325">
        <v>1</v>
      </c>
      <c r="FX132" s="1127" t="s">
        <v>938</v>
      </c>
      <c r="FY132" s="1127">
        <v>0</v>
      </c>
      <c r="FZ132" s="1127">
        <v>0</v>
      </c>
      <c r="GA132" s="1127">
        <v>0</v>
      </c>
      <c r="GB132" s="1127">
        <v>1</v>
      </c>
      <c r="GC132" s="1127" t="s">
        <v>1294</v>
      </c>
      <c r="GD132" s="1127"/>
      <c r="GE132" s="1127" t="s">
        <v>871</v>
      </c>
      <c r="GF132" s="1138"/>
      <c r="GG132" s="699"/>
      <c r="GH132" s="401"/>
      <c r="GI132" s="401"/>
      <c r="GJ132" s="401"/>
      <c r="GK132" s="565"/>
      <c r="GL132" s="565"/>
      <c r="GM132" s="565"/>
      <c r="GN132" s="565"/>
      <c r="GO132" s="565"/>
      <c r="GP132" s="565"/>
      <c r="GQ132" s="565"/>
      <c r="GR132" s="565"/>
      <c r="GS132" s="565"/>
      <c r="GT132" s="565"/>
      <c r="GU132" s="565"/>
      <c r="GV132" s="565"/>
      <c r="GW132" s="565"/>
      <c r="GX132" s="565"/>
      <c r="GY132" s="565"/>
      <c r="GZ132" s="565"/>
      <c r="HA132" s="565"/>
      <c r="HB132" s="565"/>
      <c r="HC132" s="565"/>
      <c r="HD132" s="565"/>
      <c r="HE132" s="565"/>
      <c r="HF132" s="565"/>
      <c r="HG132" s="565"/>
      <c r="HH132" s="565"/>
      <c r="HI132" s="565"/>
      <c r="HJ132" s="565"/>
      <c r="HK132" s="565"/>
      <c r="HL132" s="565"/>
      <c r="HM132" s="565"/>
      <c r="HN132" s="565"/>
      <c r="HO132" s="565"/>
      <c r="HP132" s="565"/>
      <c r="HQ132" s="565"/>
      <c r="HR132" s="565"/>
      <c r="HS132" s="565"/>
      <c r="HT132" s="565"/>
      <c r="HU132" s="565"/>
      <c r="HV132" s="565"/>
      <c r="HW132" s="565"/>
      <c r="HX132" s="565"/>
      <c r="HY132" s="565"/>
      <c r="HZ132" s="565"/>
      <c r="IA132" s="565"/>
      <c r="IB132" s="565"/>
      <c r="IC132" s="565"/>
      <c r="ID132" s="565"/>
      <c r="IE132" s="565"/>
      <c r="IF132" s="1138"/>
      <c r="IG132" s="555"/>
      <c r="IH132" s="555"/>
      <c r="II132" s="555"/>
      <c r="IJ132" s="555"/>
      <c r="IK132" s="555"/>
      <c r="IL132" s="555"/>
      <c r="IM132" s="555"/>
    </row>
    <row r="133" spans="1:247">
      <c r="A133" s="503">
        <v>250</v>
      </c>
      <c r="B133" s="503">
        <f>COUNTIFS($D$4:D133,D133,$F$4:F133,F133)</f>
        <v>6</v>
      </c>
      <c r="C133" s="841">
        <v>11442</v>
      </c>
      <c r="D133" s="838" t="s">
        <v>793</v>
      </c>
      <c r="E133" s="839" t="s">
        <v>467</v>
      </c>
      <c r="F133" s="839">
        <v>5712091671</v>
      </c>
      <c r="G133" s="840">
        <f>LEFT(H133,4)-CONCATENATE(19,LEFT(F133,2))</f>
        <v>62</v>
      </c>
      <c r="H133" s="838" t="s">
        <v>1033</v>
      </c>
      <c r="I133" s="405" t="s">
        <v>399</v>
      </c>
      <c r="J133" s="200" t="s">
        <v>427</v>
      </c>
      <c r="K133" s="91" t="s">
        <v>385</v>
      </c>
      <c r="L133" s="88">
        <v>36</v>
      </c>
      <c r="M133" s="91">
        <v>3</v>
      </c>
      <c r="N133" s="91" t="s">
        <v>386</v>
      </c>
      <c r="O133" s="503"/>
      <c r="P133" s="88" t="s">
        <v>1009</v>
      </c>
      <c r="Q133" s="510"/>
      <c r="R133" s="510"/>
      <c r="S133" s="234"/>
      <c r="T133" s="475" t="s">
        <v>1034</v>
      </c>
      <c r="U133" s="472"/>
      <c r="V133" s="474" t="s">
        <v>1031</v>
      </c>
      <c r="W133" s="471"/>
      <c r="X133" s="474" t="s">
        <v>1032</v>
      </c>
      <c r="Y133" s="222"/>
      <c r="Z133" s="536"/>
      <c r="AA133" s="503" t="s">
        <v>951</v>
      </c>
      <c r="AC133" s="568">
        <v>156</v>
      </c>
      <c r="AD133" s="568">
        <v>5600</v>
      </c>
      <c r="AE133" s="565"/>
      <c r="AF133" s="565"/>
      <c r="AG133" s="565" t="s">
        <v>444</v>
      </c>
      <c r="AH133" s="568">
        <v>450</v>
      </c>
      <c r="AI133" s="565"/>
      <c r="AJ133" s="503"/>
      <c r="AK133" s="568"/>
      <c r="AL133" s="503"/>
      <c r="AM133" s="503"/>
      <c r="AN133" s="503"/>
      <c r="AO133" s="574">
        <v>35.700000000000003</v>
      </c>
      <c r="AP133" s="575">
        <v>33.799999999999997</v>
      </c>
      <c r="AQ133" s="577">
        <v>28.6</v>
      </c>
      <c r="AR133" s="1100">
        <f t="shared" si="86"/>
        <v>98.1</v>
      </c>
      <c r="AS133" s="1101">
        <f t="shared" si="87"/>
        <v>1.0562130177514795</v>
      </c>
      <c r="AT133" s="750">
        <f t="shared" si="88"/>
        <v>30.207692307692316</v>
      </c>
      <c r="AU133" s="1102">
        <f t="shared" si="89"/>
        <v>0.57211538461538469</v>
      </c>
      <c r="AV133" s="579">
        <v>33.397350000000003</v>
      </c>
      <c r="AW133" s="579">
        <f t="shared" si="90"/>
        <v>93.55</v>
      </c>
      <c r="AX133" s="580">
        <v>0.51765000000000005</v>
      </c>
      <c r="AY133" s="579">
        <v>1.45</v>
      </c>
      <c r="AZ133" s="503" t="s">
        <v>387</v>
      </c>
      <c r="BA133" s="585">
        <v>41.3</v>
      </c>
      <c r="BB133" s="112" t="s">
        <v>387</v>
      </c>
      <c r="BC133" s="549" t="s">
        <v>387</v>
      </c>
      <c r="BD133" s="549"/>
      <c r="BE133" s="503"/>
      <c r="BF133" s="503"/>
      <c r="BG133" s="503"/>
      <c r="BH133" s="503"/>
      <c r="BI133" s="109">
        <v>0</v>
      </c>
      <c r="BJ133" s="503">
        <v>24.7</v>
      </c>
      <c r="BK133" s="503">
        <v>75.3</v>
      </c>
      <c r="BL133" s="598">
        <f t="shared" si="91"/>
        <v>0.32802124833997343</v>
      </c>
      <c r="BM133" s="600">
        <v>0.19</v>
      </c>
      <c r="BN133" s="614">
        <f t="shared" si="96"/>
        <v>0.53221288515406162</v>
      </c>
      <c r="BO133" s="503" t="s">
        <v>387</v>
      </c>
      <c r="BP133" s="503">
        <v>66.099999999999994</v>
      </c>
      <c r="BQ133" s="112">
        <v>56.1</v>
      </c>
      <c r="BR133" s="607"/>
      <c r="BS133" s="614">
        <f t="shared" si="92"/>
        <v>50.599999999999994</v>
      </c>
      <c r="BT133" s="549">
        <v>89</v>
      </c>
      <c r="BU133" s="549">
        <v>13388</v>
      </c>
      <c r="BV133" s="614">
        <f>100-BT133</f>
        <v>11</v>
      </c>
      <c r="BW133" s="614">
        <f t="shared" si="93"/>
        <v>33.360599999999998</v>
      </c>
      <c r="BX133" s="549">
        <v>14.7</v>
      </c>
      <c r="BY133" s="566">
        <f>BX133*AP133/100</f>
        <v>4.9685999999999995</v>
      </c>
      <c r="BZ133" s="549">
        <v>35.9</v>
      </c>
      <c r="CA133" s="566">
        <f>BZ133*AP133/100</f>
        <v>12.134199999999998</v>
      </c>
      <c r="CB133" s="549">
        <v>48.1</v>
      </c>
      <c r="CC133" s="566">
        <f>CB133*AP133/100</f>
        <v>16.2578</v>
      </c>
      <c r="CD133" s="614">
        <v>0.83</v>
      </c>
      <c r="CE133" s="601"/>
      <c r="CF133" s="601"/>
      <c r="CG133" s="601"/>
      <c r="CH133" s="601"/>
      <c r="CI133" s="601"/>
      <c r="CJ133" s="601">
        <v>92.8</v>
      </c>
      <c r="CK133" s="601">
        <v>6531</v>
      </c>
      <c r="CL133" s="579">
        <f t="shared" si="94"/>
        <v>0.40947075208913647</v>
      </c>
      <c r="CM133" s="503"/>
      <c r="CN133" s="503"/>
      <c r="CP133" s="510"/>
      <c r="CQ133" s="510"/>
      <c r="CR133" s="510"/>
      <c r="CS133" s="510"/>
      <c r="CT133" s="510"/>
      <c r="CU133" s="510"/>
      <c r="CV133" s="620"/>
      <c r="CX133" s="503"/>
      <c r="CY133" s="503"/>
      <c r="CZ133" s="623">
        <v>3</v>
      </c>
      <c r="DA133" s="625" t="s">
        <v>398</v>
      </c>
      <c r="DB133" s="783" t="s">
        <v>398</v>
      </c>
      <c r="DC133" s="531"/>
      <c r="DD133" s="794" t="s">
        <v>1035</v>
      </c>
      <c r="DE133" s="503"/>
      <c r="DF133" s="503"/>
      <c r="DG133" s="503"/>
      <c r="DH133" s="503"/>
      <c r="DI133" s="88" t="s">
        <v>390</v>
      </c>
      <c r="DJ133" s="853" t="s">
        <v>444</v>
      </c>
      <c r="DK133" s="117">
        <v>2</v>
      </c>
      <c r="DL133" s="325" t="s">
        <v>399</v>
      </c>
      <c r="DM133" s="325" t="s">
        <v>399</v>
      </c>
      <c r="DN133" s="117"/>
      <c r="DO133" s="117"/>
      <c r="DP133" s="117"/>
      <c r="DQ133" s="117"/>
      <c r="DR133" s="149" t="s">
        <v>386</v>
      </c>
      <c r="DS133" s="88" t="s">
        <v>386</v>
      </c>
      <c r="DT133" s="88">
        <v>173</v>
      </c>
      <c r="DU133" s="88">
        <v>19.100000000000001</v>
      </c>
      <c r="DV133" s="88">
        <v>80.900000000000006</v>
      </c>
      <c r="DW133" s="88" t="s">
        <v>386</v>
      </c>
      <c r="DX133" s="88" t="s">
        <v>386</v>
      </c>
      <c r="DY133" s="88" t="s">
        <v>386</v>
      </c>
      <c r="DZ133" s="88" t="s">
        <v>386</v>
      </c>
      <c r="EA133" s="88">
        <v>0</v>
      </c>
      <c r="EB133" s="503" t="s">
        <v>992</v>
      </c>
      <c r="EC133" s="143"/>
      <c r="ED133" s="143"/>
      <c r="EE133" s="143"/>
      <c r="EF133" s="863"/>
      <c r="EG133" s="117">
        <v>3</v>
      </c>
      <c r="EH133" s="863"/>
      <c r="EI133" s="863">
        <v>99</v>
      </c>
      <c r="EJ133" s="863" t="e">
        <f t="shared" si="95"/>
        <v>#DIV/0!</v>
      </c>
      <c r="EK133" s="863"/>
      <c r="EL133" s="143"/>
      <c r="EM133" s="863">
        <v>3</v>
      </c>
      <c r="EN133" s="863">
        <v>2</v>
      </c>
      <c r="EO133" s="325">
        <v>0</v>
      </c>
      <c r="EP133" s="143"/>
      <c r="EQ133" s="632">
        <v>11442</v>
      </c>
      <c r="ER133" s="469">
        <v>75</v>
      </c>
      <c r="ES133" s="469">
        <v>9759</v>
      </c>
      <c r="ET133" s="469">
        <v>4000</v>
      </c>
      <c r="EU133" s="469">
        <v>38220</v>
      </c>
      <c r="EV133" s="469">
        <v>1343</v>
      </c>
      <c r="EW133" s="470">
        <f>EV133/ET133*EU133/ER133</f>
        <v>171.09819999999999</v>
      </c>
      <c r="EX133" s="377">
        <f>L133*EW133</f>
        <v>6159.5351999999993</v>
      </c>
      <c r="EY133" s="555"/>
      <c r="EZ133" s="555"/>
      <c r="FA133" s="555"/>
      <c r="FB133" s="555"/>
      <c r="FC133" s="655"/>
      <c r="FD133" s="655"/>
      <c r="FE133" s="655"/>
      <c r="FF133" s="248"/>
      <c r="FG133" s="672"/>
      <c r="FH133" s="672"/>
      <c r="FI133" s="688"/>
      <c r="FJ133" s="554"/>
      <c r="FK133" s="555"/>
      <c r="FL133" s="503"/>
      <c r="FM133" s="693">
        <f>AC133/1000</f>
        <v>0.156</v>
      </c>
      <c r="FN133" s="555"/>
      <c r="FO133" s="750">
        <f>EV133*100/ES133</f>
        <v>13.761655907367558</v>
      </c>
      <c r="FP133" s="803">
        <f>EW133/1000</f>
        <v>0.17109819999999998</v>
      </c>
      <c r="FQ133" s="696"/>
      <c r="FR133" s="1680" t="s">
        <v>1159</v>
      </c>
      <c r="FS133" s="1132"/>
      <c r="FT133" s="1680" t="s">
        <v>1294</v>
      </c>
      <c r="FU133" s="1312">
        <v>0</v>
      </c>
      <c r="FV133" s="1312">
        <v>2</v>
      </c>
      <c r="FW133" s="1125">
        <v>0</v>
      </c>
      <c r="FX133" s="1316" t="s">
        <v>938</v>
      </c>
      <c r="FY133" s="1130">
        <v>0</v>
      </c>
      <c r="FZ133" s="1130">
        <v>0</v>
      </c>
      <c r="GA133" s="1130">
        <v>0</v>
      </c>
      <c r="GB133" s="1130">
        <v>1</v>
      </c>
      <c r="GC133" s="1130" t="s">
        <v>1294</v>
      </c>
      <c r="GD133" s="1130"/>
      <c r="GE133" s="1316" t="s">
        <v>871</v>
      </c>
      <c r="GF133" s="555"/>
      <c r="GG133" s="699"/>
      <c r="GK133" s="565"/>
      <c r="GL133" s="565"/>
      <c r="GM133" s="565"/>
      <c r="GN133" s="565"/>
      <c r="GO133" s="565"/>
      <c r="GP133" s="565"/>
      <c r="GQ133" s="565"/>
      <c r="GR133" s="565"/>
      <c r="GS133" s="565"/>
      <c r="GT133" s="565"/>
      <c r="GU133" s="565"/>
      <c r="GV133" s="565"/>
      <c r="GW133" s="565"/>
      <c r="GX133" s="565"/>
      <c r="GY133" s="565"/>
      <c r="GZ133" s="565"/>
      <c r="HA133" s="565"/>
      <c r="HB133" s="565"/>
      <c r="HC133" s="565"/>
      <c r="HD133" s="565"/>
      <c r="HE133" s="565"/>
      <c r="HF133" s="565"/>
      <c r="HG133" s="565"/>
      <c r="HH133" s="565"/>
      <c r="HI133" s="565"/>
      <c r="HJ133" s="565"/>
      <c r="HK133" s="565"/>
      <c r="HL133" s="565"/>
      <c r="HM133" s="565"/>
      <c r="HN133" s="565"/>
      <c r="HO133" s="565"/>
      <c r="HP133" s="565"/>
      <c r="HQ133" s="565"/>
      <c r="HR133" s="565"/>
      <c r="HS133" s="565"/>
      <c r="HT133" s="565"/>
      <c r="HU133" s="565"/>
      <c r="HV133" s="565"/>
      <c r="HW133" s="565"/>
      <c r="HX133" s="565"/>
      <c r="HY133" s="565"/>
      <c r="HZ133" s="565"/>
      <c r="IA133" s="565"/>
      <c r="IB133" s="565"/>
      <c r="IC133" s="565"/>
      <c r="ID133" s="565"/>
      <c r="IE133" s="565"/>
      <c r="IF133" s="555"/>
      <c r="IG133" s="555"/>
      <c r="IH133" s="555"/>
      <c r="II133" s="555"/>
      <c r="IJ133" s="555"/>
      <c r="IK133" s="555"/>
      <c r="IL133" s="555"/>
      <c r="IM133" s="555"/>
    </row>
    <row r="134" spans="1:247" s="418" customFormat="1" ht="15.75" thickBot="1">
      <c r="A134" s="162">
        <v>329</v>
      </c>
      <c r="B134" s="503">
        <f>COUNTIFS($D$4:D134,D134,$F$4:F134,F134)</f>
        <v>7</v>
      </c>
      <c r="C134" s="960">
        <v>11849</v>
      </c>
      <c r="D134" s="923" t="s">
        <v>793</v>
      </c>
      <c r="E134" s="924" t="s">
        <v>467</v>
      </c>
      <c r="F134" s="924" t="s">
        <v>1081</v>
      </c>
      <c r="G134" s="925">
        <v>62</v>
      </c>
      <c r="H134" s="923" t="s">
        <v>1080</v>
      </c>
      <c r="I134" s="480" t="s">
        <v>399</v>
      </c>
      <c r="J134" s="166" t="s">
        <v>427</v>
      </c>
      <c r="K134" s="164" t="s">
        <v>385</v>
      </c>
      <c r="L134" s="163">
        <v>17</v>
      </c>
      <c r="M134" s="164" t="s">
        <v>611</v>
      </c>
      <c r="N134" s="164" t="s">
        <v>386</v>
      </c>
      <c r="O134" s="162"/>
      <c r="P134" s="163" t="s">
        <v>1078</v>
      </c>
      <c r="Q134" s="188"/>
      <c r="R134" s="188"/>
      <c r="S134" s="164"/>
      <c r="T134" s="481" t="s">
        <v>1039</v>
      </c>
      <c r="U134" s="481"/>
      <c r="V134" s="482" t="s">
        <v>1079</v>
      </c>
      <c r="W134" s="1042"/>
      <c r="X134" s="482"/>
      <c r="Y134" s="482"/>
      <c r="Z134" s="798"/>
      <c r="AA134" s="162" t="s">
        <v>1045</v>
      </c>
      <c r="AB134" s="189"/>
      <c r="AC134" s="484">
        <v>112</v>
      </c>
      <c r="AD134" s="484">
        <v>1900</v>
      </c>
      <c r="AG134" s="418" t="s">
        <v>444</v>
      </c>
      <c r="AH134" s="484">
        <v>150</v>
      </c>
      <c r="AJ134" s="162"/>
      <c r="AK134" s="484"/>
      <c r="AL134" s="162"/>
      <c r="AM134" s="162"/>
      <c r="AN134" s="162"/>
      <c r="AO134" s="357">
        <v>36.4</v>
      </c>
      <c r="AP134" s="176">
        <v>57</v>
      </c>
      <c r="AQ134" s="358">
        <v>5.8</v>
      </c>
      <c r="AR134" s="899">
        <f t="shared" si="86"/>
        <v>99.2</v>
      </c>
      <c r="AS134" s="900">
        <f t="shared" si="87"/>
        <v>0.63859649122807016</v>
      </c>
      <c r="AT134" s="440">
        <f t="shared" si="88"/>
        <v>3.7038596491228066</v>
      </c>
      <c r="AU134" s="901">
        <f t="shared" si="89"/>
        <v>0.57961783439490444</v>
      </c>
      <c r="AV134" s="178">
        <v>33.524399999999993</v>
      </c>
      <c r="AW134" s="178">
        <f t="shared" si="90"/>
        <v>92.1</v>
      </c>
      <c r="AX134" s="177">
        <v>1.0555999999999999</v>
      </c>
      <c r="AY134" s="178">
        <v>2.9</v>
      </c>
      <c r="AZ134" s="162" t="s">
        <v>387</v>
      </c>
      <c r="BA134" s="731">
        <v>55.5</v>
      </c>
      <c r="BB134" s="184" t="s">
        <v>387</v>
      </c>
      <c r="BC134" s="427">
        <v>0.2</v>
      </c>
      <c r="BD134" s="427"/>
      <c r="BE134" s="178"/>
      <c r="BF134" s="178"/>
      <c r="BG134" s="178"/>
      <c r="BH134" s="178"/>
      <c r="BI134" s="181">
        <v>0</v>
      </c>
      <c r="BJ134" s="178">
        <v>41.9</v>
      </c>
      <c r="BK134" s="162">
        <v>58.1</v>
      </c>
      <c r="BL134" s="182">
        <f t="shared" si="91"/>
        <v>0.72117039586919096</v>
      </c>
      <c r="BM134" s="183">
        <v>0.2</v>
      </c>
      <c r="BN134" s="427">
        <f t="shared" si="96"/>
        <v>0.5494505494505495</v>
      </c>
      <c r="BO134" s="162" t="s">
        <v>387</v>
      </c>
      <c r="BP134" s="162">
        <v>15.2</v>
      </c>
      <c r="BQ134" s="184">
        <v>14</v>
      </c>
      <c r="BR134" s="485"/>
      <c r="BS134" s="427">
        <f t="shared" si="92"/>
        <v>46</v>
      </c>
      <c r="BT134" s="366">
        <v>87.8</v>
      </c>
      <c r="BU134" s="366">
        <v>7797</v>
      </c>
      <c r="BV134" s="427">
        <f>100-BT134</f>
        <v>12.200000000000003</v>
      </c>
      <c r="BW134" s="427">
        <f t="shared" si="93"/>
        <v>56.715000000000003</v>
      </c>
      <c r="BX134" s="366">
        <v>12.9</v>
      </c>
      <c r="BY134" s="173">
        <f>BX134*AP134/100</f>
        <v>7.3530000000000006</v>
      </c>
      <c r="BZ134" s="366">
        <v>33.1</v>
      </c>
      <c r="CA134" s="173">
        <f>BZ134*AP134/100</f>
        <v>18.867000000000001</v>
      </c>
      <c r="CB134" s="366">
        <v>53.5</v>
      </c>
      <c r="CC134" s="173">
        <f>CB134*AP134/100</f>
        <v>30.495000000000001</v>
      </c>
      <c r="CD134" s="427">
        <v>0.1</v>
      </c>
      <c r="CE134" s="486">
        <v>97.5</v>
      </c>
      <c r="CF134" s="486">
        <v>5646</v>
      </c>
      <c r="CG134" s="486">
        <v>85.6</v>
      </c>
      <c r="CH134" s="486">
        <v>3977</v>
      </c>
      <c r="CI134" s="486">
        <v>32.799999999999997</v>
      </c>
      <c r="CJ134" s="486">
        <v>58.9</v>
      </c>
      <c r="CK134" s="486">
        <v>3731</v>
      </c>
      <c r="CL134" s="178">
        <f t="shared" si="94"/>
        <v>0.38972809667673713</v>
      </c>
      <c r="CM134" s="162"/>
      <c r="CN134" s="162"/>
      <c r="CO134" s="187"/>
      <c r="CP134" s="188"/>
      <c r="CQ134" s="188"/>
      <c r="CR134" s="188"/>
      <c r="CS134" s="188"/>
      <c r="CT134" s="188"/>
      <c r="CU134" s="188"/>
      <c r="CV134" s="487"/>
      <c r="CW134" s="189"/>
      <c r="CX134" s="162"/>
      <c r="CY134" s="162"/>
      <c r="CZ134" s="365">
        <v>3</v>
      </c>
      <c r="DA134" s="190"/>
      <c r="DB134" s="488" t="s">
        <v>398</v>
      </c>
      <c r="DC134" s="489"/>
      <c r="DD134" s="490" t="s">
        <v>1082</v>
      </c>
      <c r="DE134" s="162"/>
      <c r="DF134" s="162"/>
      <c r="DG134" s="162"/>
      <c r="DH134" s="162"/>
      <c r="DI134" s="163" t="s">
        <v>390</v>
      </c>
      <c r="DJ134" s="904" t="s">
        <v>444</v>
      </c>
      <c r="DK134" s="905">
        <v>2</v>
      </c>
      <c r="DL134" s="906" t="s">
        <v>399</v>
      </c>
      <c r="DM134" s="906" t="s">
        <v>399</v>
      </c>
      <c r="DN134" s="905"/>
      <c r="DO134" s="905"/>
      <c r="DP134" s="905"/>
      <c r="DQ134" s="905"/>
      <c r="DR134" s="430" t="s">
        <v>386</v>
      </c>
      <c r="DS134" s="163" t="s">
        <v>386</v>
      </c>
      <c r="DT134" s="163">
        <v>114</v>
      </c>
      <c r="DU134" s="163">
        <v>27.2</v>
      </c>
      <c r="DV134" s="163">
        <v>72.8</v>
      </c>
      <c r="DW134" s="163" t="s">
        <v>386</v>
      </c>
      <c r="DX134" s="163" t="s">
        <v>386</v>
      </c>
      <c r="DY134" s="163" t="s">
        <v>386</v>
      </c>
      <c r="DZ134" s="163" t="s">
        <v>386</v>
      </c>
      <c r="EA134" s="163">
        <v>0</v>
      </c>
      <c r="EB134" s="162" t="s">
        <v>992</v>
      </c>
      <c r="EC134" s="907"/>
      <c r="ED134" s="907"/>
      <c r="EE134" s="907"/>
      <c r="EF134" s="909"/>
      <c r="EG134" s="907"/>
      <c r="EH134" s="909"/>
      <c r="EI134" s="909">
        <v>99</v>
      </c>
      <c r="EJ134" s="909" t="e">
        <f t="shared" si="95"/>
        <v>#DIV/0!</v>
      </c>
      <c r="EK134" s="909"/>
      <c r="EL134" s="907"/>
      <c r="EM134" s="909">
        <v>3</v>
      </c>
      <c r="EN134" s="909">
        <v>2</v>
      </c>
      <c r="EO134" s="906">
        <v>0</v>
      </c>
      <c r="EP134" s="907"/>
      <c r="EQ134" s="491">
        <v>11849</v>
      </c>
      <c r="ER134" s="493">
        <v>75</v>
      </c>
      <c r="ES134" s="493">
        <v>58638</v>
      </c>
      <c r="ET134" s="493">
        <v>12001</v>
      </c>
      <c r="EU134" s="493">
        <v>42120</v>
      </c>
      <c r="EV134" s="493">
        <v>1729</v>
      </c>
      <c r="EW134" s="494">
        <f>EV134/ET134*EU134/ER134</f>
        <v>80.910457461878181</v>
      </c>
      <c r="EX134" s="435">
        <f>L134*EW134</f>
        <v>1375.4777768519291</v>
      </c>
      <c r="EY134" s="172"/>
      <c r="EZ134" s="172"/>
      <c r="FA134" s="172"/>
      <c r="FB134" s="172"/>
      <c r="FC134" s="347"/>
      <c r="FD134" s="347"/>
      <c r="FE134" s="347"/>
      <c r="FF134" s="495"/>
      <c r="FG134" s="441"/>
      <c r="FH134" s="441"/>
      <c r="FI134" s="442"/>
      <c r="FJ134" s="417"/>
      <c r="FK134" s="172"/>
      <c r="FL134" s="162"/>
      <c r="FM134" s="444">
        <f>AC134/1000</f>
        <v>0.112</v>
      </c>
      <c r="FN134" s="172"/>
      <c r="FO134" s="440">
        <f>EV134*100/ES134</f>
        <v>2.9485998840342442</v>
      </c>
      <c r="FP134" s="799">
        <f>EW134/1000</f>
        <v>8.091045746187818E-2</v>
      </c>
      <c r="FQ134" s="172"/>
      <c r="FR134" s="1682" t="s">
        <v>1159</v>
      </c>
      <c r="FS134" s="1123"/>
      <c r="FT134" s="1682" t="s">
        <v>1294</v>
      </c>
      <c r="FU134" s="1320">
        <v>0</v>
      </c>
      <c r="FV134" s="1320">
        <v>2</v>
      </c>
      <c r="FW134" s="1123">
        <v>0</v>
      </c>
      <c r="FX134" s="1682" t="s">
        <v>938</v>
      </c>
      <c r="FY134" s="1141">
        <v>0</v>
      </c>
      <c r="FZ134" s="1141">
        <v>0</v>
      </c>
      <c r="GA134" s="1141">
        <v>0</v>
      </c>
      <c r="GB134" s="1141">
        <v>1</v>
      </c>
      <c r="GC134" s="1683" t="s">
        <v>1294</v>
      </c>
      <c r="GD134" s="1683" t="s">
        <v>1372</v>
      </c>
      <c r="GE134" s="1682" t="s">
        <v>871</v>
      </c>
      <c r="GF134" s="172"/>
      <c r="GG134" s="938"/>
      <c r="GH134" s="163"/>
      <c r="GI134" s="163"/>
      <c r="GJ134" s="163"/>
      <c r="IF134" s="172"/>
      <c r="IG134" s="172"/>
      <c r="IH134" s="172"/>
      <c r="II134" s="172"/>
      <c r="IJ134" s="172"/>
      <c r="IK134" s="172"/>
      <c r="IL134" s="172"/>
      <c r="IM134" s="172"/>
    </row>
    <row r="135" spans="1:247">
      <c r="A135" s="503">
        <v>130</v>
      </c>
      <c r="B135" s="503">
        <f>COUNTIFS($D$4:D135,D135,$F$4:F135,F135)</f>
        <v>1</v>
      </c>
      <c r="C135" s="810">
        <v>10564</v>
      </c>
      <c r="D135" s="823" t="s">
        <v>941</v>
      </c>
      <c r="E135" s="87" t="s">
        <v>422</v>
      </c>
      <c r="F135" s="87">
        <v>5504181903</v>
      </c>
      <c r="G135" s="195">
        <f>LEFT(H135,4)-CONCATENATE(19,LEFT(F135,2))</f>
        <v>64</v>
      </c>
      <c r="H135" s="367" t="s">
        <v>939</v>
      </c>
      <c r="I135" s="464" t="s">
        <v>399</v>
      </c>
      <c r="J135" s="369" t="s">
        <v>427</v>
      </c>
      <c r="K135" s="87" t="s">
        <v>385</v>
      </c>
      <c r="L135" s="195">
        <v>12</v>
      </c>
      <c r="M135" s="87" t="s">
        <v>482</v>
      </c>
      <c r="N135" s="87" t="s">
        <v>645</v>
      </c>
      <c r="O135" s="503"/>
      <c r="P135" s="195" t="s">
        <v>934</v>
      </c>
      <c r="Q135" s="503"/>
      <c r="R135" s="503"/>
      <c r="S135" s="372" t="s">
        <v>548</v>
      </c>
      <c r="T135" s="372" t="s">
        <v>656</v>
      </c>
      <c r="U135" s="372" t="s">
        <v>548</v>
      </c>
      <c r="V135" s="447" t="s">
        <v>673</v>
      </c>
      <c r="W135" s="372" t="s">
        <v>620</v>
      </c>
      <c r="X135" s="1063" t="s">
        <v>919</v>
      </c>
      <c r="Y135" s="451" t="s">
        <v>548</v>
      </c>
      <c r="Z135" s="536" t="s">
        <v>428</v>
      </c>
      <c r="AA135" s="505" t="s">
        <v>940</v>
      </c>
      <c r="AB135" s="250"/>
      <c r="AC135" s="552">
        <v>15906</v>
      </c>
      <c r="AD135" s="551">
        <v>1192</v>
      </c>
      <c r="AE135" s="552" t="s">
        <v>548</v>
      </c>
      <c r="AF135" s="552" t="s">
        <v>548</v>
      </c>
      <c r="AG135" s="557" t="s">
        <v>433</v>
      </c>
      <c r="AH135" s="552">
        <v>3000</v>
      </c>
      <c r="AI135" s="503"/>
      <c r="AJ135" s="503"/>
      <c r="AK135" s="568"/>
      <c r="AL135" s="503"/>
      <c r="AM135" s="503"/>
      <c r="AN135" s="503"/>
      <c r="AO135" s="574">
        <v>3.7</v>
      </c>
      <c r="AP135" s="575">
        <v>9.8000000000000007</v>
      </c>
      <c r="AQ135" s="577">
        <v>85.7</v>
      </c>
      <c r="AR135" s="1100">
        <f t="shared" si="86"/>
        <v>99.2</v>
      </c>
      <c r="AS135" s="1101">
        <f t="shared" si="87"/>
        <v>0.37755102040816324</v>
      </c>
      <c r="AT135" s="750">
        <f t="shared" si="88"/>
        <v>32.35612244897959</v>
      </c>
      <c r="AU135" s="1102">
        <f t="shared" si="89"/>
        <v>3.8743455497382201E-2</v>
      </c>
      <c r="AV135" s="579">
        <v>3.2523</v>
      </c>
      <c r="AW135" s="579">
        <f t="shared" si="90"/>
        <v>87.9</v>
      </c>
      <c r="AX135" s="580">
        <v>0.26269999999999999</v>
      </c>
      <c r="AY135" s="579">
        <v>7.1</v>
      </c>
      <c r="AZ135" s="505" t="s">
        <v>387</v>
      </c>
      <c r="BA135" s="584">
        <v>0</v>
      </c>
      <c r="BB135" s="112">
        <v>0.03</v>
      </c>
      <c r="BC135" s="595" t="s">
        <v>387</v>
      </c>
      <c r="BD135" s="549"/>
      <c r="BE135" s="503"/>
      <c r="BF135" s="503"/>
      <c r="BG135" s="503"/>
      <c r="BH135" s="503"/>
      <c r="BJ135" s="503">
        <v>41.3</v>
      </c>
      <c r="BK135" s="503">
        <v>58.5</v>
      </c>
      <c r="BL135" s="599">
        <f t="shared" si="91"/>
        <v>0.70598290598290592</v>
      </c>
      <c r="BM135" s="600">
        <v>0.1</v>
      </c>
      <c r="BN135" s="614">
        <f t="shared" si="96"/>
        <v>2.7027027027027026</v>
      </c>
      <c r="BO135" s="505" t="s">
        <v>387</v>
      </c>
      <c r="BP135" s="503">
        <v>0</v>
      </c>
      <c r="BQ135" s="112">
        <v>0.2</v>
      </c>
      <c r="BR135" s="607"/>
      <c r="BS135" s="614">
        <f t="shared" si="92"/>
        <v>83.3</v>
      </c>
      <c r="BT135" s="549">
        <v>90.1</v>
      </c>
      <c r="BU135" s="610">
        <v>42935</v>
      </c>
      <c r="BV135" s="614">
        <f>100-BT135</f>
        <v>9.9000000000000057</v>
      </c>
      <c r="BW135" s="614">
        <f t="shared" si="93"/>
        <v>8.7670800000000018</v>
      </c>
      <c r="BX135" s="566">
        <v>20.2</v>
      </c>
      <c r="BY135" s="566">
        <f>BX135*AP135/100</f>
        <v>1.9796</v>
      </c>
      <c r="BZ135" s="566">
        <v>63.1</v>
      </c>
      <c r="CA135" s="566">
        <f>BZ135*AP135/100</f>
        <v>6.1838000000000015</v>
      </c>
      <c r="CB135" s="566">
        <v>6.16</v>
      </c>
      <c r="CC135" s="566">
        <f>CB135*AP135/100</f>
        <v>0.60368000000000011</v>
      </c>
      <c r="CD135" s="549">
        <v>7.0000000000000007E-2</v>
      </c>
      <c r="CE135" s="503"/>
      <c r="CF135" s="503"/>
      <c r="CG135" s="503"/>
      <c r="CH135" s="503"/>
      <c r="CI135" s="503"/>
      <c r="CJ135" s="503"/>
      <c r="CK135" s="503"/>
      <c r="CL135" s="579">
        <f t="shared" si="94"/>
        <v>0.32012678288431062</v>
      </c>
      <c r="CM135" s="503"/>
      <c r="CN135" s="503"/>
      <c r="CP135" s="510"/>
      <c r="CQ135" s="510"/>
      <c r="CR135" s="510"/>
      <c r="CS135" s="510"/>
      <c r="CT135" s="510"/>
      <c r="CU135" s="510"/>
      <c r="CV135" s="620"/>
      <c r="CX135" s="503"/>
      <c r="CY135" s="503"/>
      <c r="CZ135" s="623">
        <v>5</v>
      </c>
      <c r="DA135" s="625" t="s">
        <v>388</v>
      </c>
      <c r="DB135" s="505" t="s">
        <v>388</v>
      </c>
      <c r="DC135" s="1111"/>
      <c r="DD135" s="626" t="s">
        <v>838</v>
      </c>
      <c r="DE135" s="503"/>
      <c r="DF135" s="503"/>
      <c r="DG135" s="503"/>
      <c r="DH135" s="503"/>
      <c r="DI135" s="195" t="s">
        <v>390</v>
      </c>
      <c r="DJ135" s="967" t="s">
        <v>433</v>
      </c>
      <c r="DK135" s="875">
        <v>2</v>
      </c>
      <c r="DL135" s="874" t="s">
        <v>399</v>
      </c>
      <c r="DM135" s="875" t="s">
        <v>399</v>
      </c>
      <c r="DN135" s="875"/>
      <c r="DO135" s="875"/>
      <c r="DP135" s="875"/>
      <c r="DQ135" s="875"/>
      <c r="DR135" s="448">
        <v>14.6</v>
      </c>
      <c r="DS135" s="195" t="s">
        <v>386</v>
      </c>
      <c r="DT135" s="195">
        <v>2080</v>
      </c>
      <c r="DU135" s="195">
        <v>76.599999999999994</v>
      </c>
      <c r="DV135" s="195">
        <v>23.4</v>
      </c>
      <c r="DW135" s="195" t="s">
        <v>386</v>
      </c>
      <c r="DX135" s="195" t="s">
        <v>386</v>
      </c>
      <c r="DY135" s="195" t="s">
        <v>386</v>
      </c>
      <c r="DZ135" s="195" t="s">
        <v>386</v>
      </c>
      <c r="EA135" s="195">
        <v>0</v>
      </c>
      <c r="EB135" s="503"/>
      <c r="EC135" s="969"/>
      <c r="ED135" s="969"/>
      <c r="EE135" s="969"/>
      <c r="EF135" s="875">
        <v>100</v>
      </c>
      <c r="EG135" s="875">
        <v>3</v>
      </c>
      <c r="EH135" s="875">
        <v>175</v>
      </c>
      <c r="EI135" s="875">
        <v>100</v>
      </c>
      <c r="EJ135" s="876">
        <f t="shared" si="95"/>
        <v>32.653061224489797</v>
      </c>
      <c r="EK135" s="875">
        <v>1</v>
      </c>
      <c r="EL135" s="875"/>
      <c r="EM135" s="875">
        <v>2</v>
      </c>
      <c r="EN135" s="875">
        <v>2</v>
      </c>
      <c r="EO135" s="874">
        <v>0</v>
      </c>
      <c r="EP135" s="969"/>
      <c r="EQ135" s="624">
        <v>10564</v>
      </c>
      <c r="ER135" s="450">
        <v>67</v>
      </c>
      <c r="ES135" s="451">
        <v>68440</v>
      </c>
      <c r="ET135" s="451">
        <v>2</v>
      </c>
      <c r="EU135" s="452">
        <v>2042.9850746268658</v>
      </c>
      <c r="EV135" s="451">
        <v>49135</v>
      </c>
      <c r="EW135" s="453">
        <v>1466.7164179104477</v>
      </c>
      <c r="EX135" s="453">
        <v>17600.597014925374</v>
      </c>
      <c r="EY135" s="555"/>
      <c r="EZ135" s="555"/>
      <c r="FA135" s="555"/>
      <c r="FB135" s="555"/>
      <c r="FC135" s="655"/>
      <c r="FD135" s="655"/>
      <c r="FE135" s="655"/>
      <c r="FF135" s="248"/>
      <c r="FG135" s="672"/>
      <c r="FH135" s="672"/>
      <c r="FI135" s="688"/>
      <c r="FJ135" s="554"/>
      <c r="FK135" s="555"/>
      <c r="FL135" s="692">
        <f>EV135*100/ES135</f>
        <v>71.79281122150789</v>
      </c>
      <c r="FM135" s="693">
        <f>EW135/1000</f>
        <v>1.4667164179104477</v>
      </c>
      <c r="FN135" s="555"/>
      <c r="FO135" s="692">
        <v>71.79281122150789</v>
      </c>
      <c r="FP135" s="693">
        <v>1.4667164179104477</v>
      </c>
      <c r="FQ135" s="696">
        <f>DT135/EW135</f>
        <v>1.4181337132390353</v>
      </c>
      <c r="FR135" s="1679"/>
      <c r="FS135" s="1134" t="s">
        <v>1159</v>
      </c>
      <c r="FT135" s="1134" t="s">
        <v>1294</v>
      </c>
      <c r="FU135" s="1116">
        <v>1</v>
      </c>
      <c r="FV135" s="874">
        <v>2</v>
      </c>
      <c r="FW135" s="1116">
        <v>1</v>
      </c>
      <c r="FX135" s="1129" t="s">
        <v>1373</v>
      </c>
      <c r="FY135" s="1117">
        <v>0</v>
      </c>
      <c r="FZ135" s="1117">
        <v>0</v>
      </c>
      <c r="GA135" s="1117">
        <v>0</v>
      </c>
      <c r="GB135" s="1117">
        <v>1</v>
      </c>
      <c r="GC135" s="1129" t="s">
        <v>1294</v>
      </c>
      <c r="GD135" s="1117" t="s">
        <v>942</v>
      </c>
      <c r="GE135" s="1117" t="s">
        <v>943</v>
      </c>
      <c r="GF135" s="760">
        <v>10564</v>
      </c>
      <c r="GG135" s="761" t="s">
        <v>840</v>
      </c>
      <c r="GH135" s="880">
        <v>15.8738171875</v>
      </c>
      <c r="GI135" s="878">
        <v>5.3038280400000009</v>
      </c>
      <c r="GJ135" s="880">
        <v>0.72613331299999984</v>
      </c>
      <c r="GK135" s="549">
        <v>6.08</v>
      </c>
      <c r="GL135" s="549">
        <v>9.43</v>
      </c>
      <c r="GM135" s="549">
        <v>2150000</v>
      </c>
      <c r="GN135" s="614">
        <v>81.3</v>
      </c>
      <c r="GO135" s="614">
        <v>46</v>
      </c>
      <c r="GP135" s="549">
        <v>1970000</v>
      </c>
      <c r="GQ135" s="646">
        <v>17600.597014925374</v>
      </c>
      <c r="GR135" s="763">
        <f>GN135*GQ135/100</f>
        <v>14309.285373134329</v>
      </c>
      <c r="GS135" s="549">
        <v>1.26</v>
      </c>
      <c r="GT135" s="549">
        <v>1360000</v>
      </c>
      <c r="GU135" s="764">
        <f>GO135-GS135</f>
        <v>44.74</v>
      </c>
      <c r="GV135" s="549">
        <f>GP135-GT135</f>
        <v>610000</v>
      </c>
      <c r="GW135" s="763">
        <f>GR135*GO135/100</f>
        <v>6582.2712716417909</v>
      </c>
      <c r="GX135" s="763">
        <f>GS135*GR135/100</f>
        <v>180.29699570149256</v>
      </c>
      <c r="GY135" s="763">
        <f>GW135-GX135</f>
        <v>6401.974275940298</v>
      </c>
      <c r="GZ135" s="704">
        <v>32</v>
      </c>
      <c r="HA135" s="763">
        <f>GW135/GZ135</f>
        <v>205.69597723880597</v>
      </c>
      <c r="HB135" s="763">
        <f>GX135/GZ135</f>
        <v>5.6342811156716426</v>
      </c>
      <c r="HC135" s="763">
        <f>GR135/GZ135</f>
        <v>447.16516791044779</v>
      </c>
      <c r="HD135" s="614">
        <v>84.7</v>
      </c>
      <c r="HE135" s="614">
        <v>74.8</v>
      </c>
      <c r="HF135" s="549">
        <v>2701</v>
      </c>
      <c r="HG135" s="549">
        <v>0.61</v>
      </c>
      <c r="HH135" s="549">
        <v>4561</v>
      </c>
      <c r="HI135" s="549">
        <v>88.1</v>
      </c>
      <c r="HJ135" s="549">
        <v>7381</v>
      </c>
      <c r="HK135" s="549">
        <v>0.56000000000000005</v>
      </c>
      <c r="HL135" s="549">
        <v>40268</v>
      </c>
      <c r="HM135" s="549">
        <v>98.3</v>
      </c>
      <c r="HN135" s="549">
        <v>5137</v>
      </c>
      <c r="HO135" s="549">
        <v>98.3</v>
      </c>
      <c r="HP135" s="549">
        <v>12017</v>
      </c>
      <c r="HQ135" s="614">
        <v>4.37</v>
      </c>
      <c r="HR135" s="549">
        <v>10</v>
      </c>
      <c r="HS135" s="549">
        <v>95</v>
      </c>
      <c r="HT135" s="549">
        <v>8491</v>
      </c>
      <c r="HU135" s="549">
        <v>88.9</v>
      </c>
      <c r="HV135" s="549">
        <v>1399</v>
      </c>
      <c r="HW135" s="549">
        <v>18.7</v>
      </c>
      <c r="HX135" s="549">
        <v>1807</v>
      </c>
      <c r="HY135" s="549">
        <v>96.7</v>
      </c>
      <c r="HZ135" s="549">
        <v>15009</v>
      </c>
      <c r="IA135" s="549">
        <v>5.9</v>
      </c>
      <c r="IB135" s="549">
        <v>16546</v>
      </c>
      <c r="IC135" s="549">
        <v>2.17</v>
      </c>
      <c r="ID135" s="549">
        <v>8648</v>
      </c>
      <c r="IE135" s="549">
        <v>10.199999999999999</v>
      </c>
      <c r="IF135" s="503">
        <f>EK135+EM135+EN135</f>
        <v>5</v>
      </c>
      <c r="IG135" s="555"/>
      <c r="IH135" s="555"/>
      <c r="II135" s="555"/>
      <c r="IJ135" s="555"/>
      <c r="IK135" s="555"/>
      <c r="IL135" s="555"/>
      <c r="IM135" s="555"/>
    </row>
    <row r="136" spans="1:247" ht="14.45" customHeight="1">
      <c r="A136" s="503">
        <v>52</v>
      </c>
      <c r="B136" s="503">
        <f>COUNTIFS($D$4:D136,D136,$F$4:F136,F136)</f>
        <v>1</v>
      </c>
      <c r="C136" s="805">
        <v>8117</v>
      </c>
      <c r="D136" s="812" t="s">
        <v>676</v>
      </c>
      <c r="E136" s="91" t="s">
        <v>473</v>
      </c>
      <c r="F136" s="91">
        <v>525827007</v>
      </c>
      <c r="G136" s="88">
        <v>66</v>
      </c>
      <c r="H136" s="161" t="s">
        <v>677</v>
      </c>
      <c r="I136" s="318" t="s">
        <v>678</v>
      </c>
      <c r="J136" s="200" t="s">
        <v>427</v>
      </c>
      <c r="K136" s="122" t="s">
        <v>385</v>
      </c>
      <c r="L136" s="88">
        <v>5</v>
      </c>
      <c r="M136" s="88">
        <v>3</v>
      </c>
      <c r="N136" s="91" t="s">
        <v>649</v>
      </c>
      <c r="O136" s="503"/>
      <c r="P136" s="91" t="s">
        <v>670</v>
      </c>
      <c r="Q136" s="503"/>
      <c r="R136" s="503"/>
      <c r="S136" s="380" t="s">
        <v>618</v>
      </c>
      <c r="T136" s="297" t="s">
        <v>656</v>
      </c>
      <c r="U136" s="312" t="s">
        <v>548</v>
      </c>
      <c r="V136" s="382" t="s">
        <v>673</v>
      </c>
      <c r="W136" s="288" t="s">
        <v>620</v>
      </c>
      <c r="X136" s="288" t="s">
        <v>548</v>
      </c>
      <c r="Y136" s="288" t="s">
        <v>548</v>
      </c>
      <c r="Z136" s="531"/>
      <c r="AA136" s="537"/>
      <c r="AC136" s="503"/>
      <c r="AD136" s="503"/>
      <c r="AE136" s="503"/>
      <c r="AF136" s="503"/>
      <c r="AG136" s="557" t="s">
        <v>433</v>
      </c>
      <c r="AH136" s="565"/>
      <c r="AI136" s="503"/>
      <c r="AJ136" s="503"/>
      <c r="AK136" s="568"/>
      <c r="AL136" s="503"/>
      <c r="AM136" s="503"/>
      <c r="AN136" s="503"/>
      <c r="AO136" s="574">
        <v>16</v>
      </c>
      <c r="AP136" s="575">
        <v>81</v>
      </c>
      <c r="AQ136" s="577">
        <v>2.69</v>
      </c>
      <c r="AR136" s="1100">
        <f t="shared" si="86"/>
        <v>99.69</v>
      </c>
      <c r="AS136" s="1101">
        <f t="shared" si="87"/>
        <v>0.19753086419753085</v>
      </c>
      <c r="AT136" s="750">
        <f t="shared" si="88"/>
        <v>0.53135802469135796</v>
      </c>
      <c r="AU136" s="1102">
        <f t="shared" si="89"/>
        <v>0.19118174214362529</v>
      </c>
      <c r="AV136" s="579">
        <v>14.249600000000001</v>
      </c>
      <c r="AW136" s="579">
        <f t="shared" si="90"/>
        <v>89.06</v>
      </c>
      <c r="AX136" s="580">
        <v>0.95040000000000002</v>
      </c>
      <c r="AY136" s="579">
        <v>5.94</v>
      </c>
      <c r="AZ136" s="505" t="s">
        <v>387</v>
      </c>
      <c r="BA136" s="583">
        <v>7.8</v>
      </c>
      <c r="BB136" s="107">
        <v>3.5000000000000003E-2</v>
      </c>
      <c r="BC136" s="592">
        <v>1.6019999999999999</v>
      </c>
      <c r="BD136" s="592"/>
      <c r="BE136" s="503"/>
      <c r="BF136" s="503"/>
      <c r="BG136" s="503"/>
      <c r="BH136" s="503"/>
      <c r="BJ136" s="503">
        <v>48.1</v>
      </c>
      <c r="BK136" s="503">
        <v>51.9</v>
      </c>
      <c r="BL136" s="599">
        <v>0.92678227360308285</v>
      </c>
      <c r="BM136" s="600">
        <v>0.12</v>
      </c>
      <c r="BN136" s="614">
        <f t="shared" si="96"/>
        <v>0.75</v>
      </c>
      <c r="BO136" s="505" t="s">
        <v>387</v>
      </c>
      <c r="BP136" s="579">
        <v>15.4</v>
      </c>
      <c r="BQ136" s="109">
        <v>14</v>
      </c>
      <c r="BR136" s="607"/>
      <c r="BS136" s="614">
        <f t="shared" si="92"/>
        <v>63.6</v>
      </c>
      <c r="BT136" s="566">
        <v>90.3</v>
      </c>
      <c r="BU136" s="772">
        <v>46752</v>
      </c>
      <c r="BV136" s="566">
        <v>9.7000000000000028</v>
      </c>
      <c r="BW136" s="566">
        <v>70.599999999999994</v>
      </c>
      <c r="BX136" s="566">
        <v>49.7</v>
      </c>
      <c r="BY136" s="566">
        <v>40.299999999999997</v>
      </c>
      <c r="BZ136" s="566">
        <v>13.9</v>
      </c>
      <c r="CA136" s="566">
        <v>11.3</v>
      </c>
      <c r="CB136" s="566">
        <v>23.5</v>
      </c>
      <c r="CC136" s="566">
        <v>19</v>
      </c>
      <c r="CD136" s="566">
        <v>0.91</v>
      </c>
      <c r="CE136" s="503"/>
      <c r="CF136" s="503"/>
      <c r="CG136" s="503"/>
      <c r="CH136" s="503"/>
      <c r="CI136" s="503"/>
      <c r="CJ136" s="503"/>
      <c r="CK136" s="503"/>
      <c r="CL136" s="579">
        <f t="shared" si="94"/>
        <v>3.5755395683453237</v>
      </c>
      <c r="CM136" s="503"/>
      <c r="CN136" s="503"/>
      <c r="CO136" s="618">
        <v>80.5</v>
      </c>
      <c r="CP136" s="618">
        <v>65.099999999999994</v>
      </c>
      <c r="CQ136" s="618">
        <v>52.4</v>
      </c>
      <c r="CR136" s="618">
        <v>8.6300000000000008</v>
      </c>
      <c r="CS136" s="618">
        <v>6.95</v>
      </c>
      <c r="CT136" s="618">
        <v>22.4</v>
      </c>
      <c r="CU136" s="618">
        <v>18</v>
      </c>
      <c r="CV136" s="618">
        <v>0.27</v>
      </c>
      <c r="CW136" s="579"/>
      <c r="CX136" s="503"/>
      <c r="CY136" s="623"/>
      <c r="CZ136" s="623">
        <v>4</v>
      </c>
      <c r="DA136" s="625" t="s">
        <v>212</v>
      </c>
      <c r="DB136" s="783" t="s">
        <v>212</v>
      </c>
      <c r="DC136" s="531"/>
      <c r="DD136" s="531"/>
      <c r="DE136" s="503"/>
      <c r="DF136" s="503"/>
      <c r="DG136" s="503"/>
      <c r="DH136" s="503"/>
      <c r="DI136" s="141" t="s">
        <v>393</v>
      </c>
      <c r="DJ136" s="850" t="s">
        <v>433</v>
      </c>
      <c r="DK136" s="218">
        <v>2</v>
      </c>
      <c r="DL136" s="325" t="s">
        <v>399</v>
      </c>
      <c r="DM136" s="325" t="s">
        <v>399</v>
      </c>
      <c r="DN136" s="117"/>
      <c r="DO136" s="117"/>
      <c r="DP136" s="117"/>
      <c r="DQ136" s="117"/>
      <c r="DR136" s="149" t="s">
        <v>386</v>
      </c>
      <c r="DS136" s="88" t="s">
        <v>386</v>
      </c>
      <c r="DT136" s="88">
        <v>349</v>
      </c>
      <c r="DU136" s="88">
        <v>7.2</v>
      </c>
      <c r="DV136" s="88">
        <v>92.8</v>
      </c>
      <c r="DW136" s="88" t="s">
        <v>386</v>
      </c>
      <c r="DX136" s="88" t="s">
        <v>386</v>
      </c>
      <c r="DY136" s="88" t="s">
        <v>386</v>
      </c>
      <c r="DZ136" s="88" t="s">
        <v>386</v>
      </c>
      <c r="EA136" s="88">
        <v>0</v>
      </c>
      <c r="EB136" s="503"/>
      <c r="EC136" s="117"/>
      <c r="ED136" s="117">
        <v>3</v>
      </c>
      <c r="EE136" s="117">
        <v>5</v>
      </c>
      <c r="EF136" s="325">
        <v>20</v>
      </c>
      <c r="EG136" s="117">
        <v>2</v>
      </c>
      <c r="EH136" s="117">
        <v>162</v>
      </c>
      <c r="EI136" s="117">
        <v>55</v>
      </c>
      <c r="EJ136" s="144">
        <f t="shared" si="95"/>
        <v>20.957171162932479</v>
      </c>
      <c r="EK136" s="117">
        <v>2</v>
      </c>
      <c r="EL136" s="117" t="s">
        <v>386</v>
      </c>
      <c r="EM136" s="117">
        <v>2</v>
      </c>
      <c r="EN136" s="117">
        <v>1</v>
      </c>
      <c r="EO136" s="117">
        <v>0</v>
      </c>
      <c r="EP136" s="117"/>
      <c r="EQ136" s="655">
        <v>8117</v>
      </c>
      <c r="ER136" s="451">
        <v>75</v>
      </c>
      <c r="ES136" s="376">
        <v>23520</v>
      </c>
      <c r="ET136" s="376">
        <v>2</v>
      </c>
      <c r="EU136" s="452">
        <v>627.20000000000005</v>
      </c>
      <c r="EV136" s="376">
        <v>3605</v>
      </c>
      <c r="EW136" s="453">
        <v>96.13333333333334</v>
      </c>
      <c r="EX136" s="377">
        <v>480.66666666666669</v>
      </c>
      <c r="EY136" s="555"/>
      <c r="EZ136" s="555"/>
      <c r="FA136" s="555"/>
      <c r="FB136" s="555"/>
      <c r="FC136" s="655"/>
      <c r="FD136" s="655"/>
      <c r="FE136" s="655"/>
      <c r="FF136" s="248"/>
      <c r="FG136" s="677"/>
      <c r="FH136" s="672"/>
      <c r="FI136" s="758"/>
      <c r="FJ136" s="557" t="s">
        <v>433</v>
      </c>
      <c r="FK136" s="555"/>
      <c r="FL136" s="692">
        <v>15.327380952380953</v>
      </c>
      <c r="FM136" s="693">
        <f>EW136/1000</f>
        <v>9.6133333333333335E-2</v>
      </c>
      <c r="FN136" s="555"/>
      <c r="FO136" s="692">
        <v>15.327380952380953</v>
      </c>
      <c r="FP136" s="693">
        <v>9.6133333333333335E-2</v>
      </c>
      <c r="FQ136" s="696">
        <f>DT136/EW136</f>
        <v>3.6303744798890429</v>
      </c>
      <c r="FR136" s="1132"/>
      <c r="FS136" s="1132" t="s">
        <v>1159</v>
      </c>
      <c r="FT136" s="1680" t="s">
        <v>1374</v>
      </c>
      <c r="FU136" s="1312">
        <v>0</v>
      </c>
      <c r="FV136" s="1312">
        <v>3</v>
      </c>
      <c r="FW136" s="1125">
        <v>0</v>
      </c>
      <c r="FX136" s="1316" t="s">
        <v>1375</v>
      </c>
      <c r="FY136" s="1130">
        <v>0</v>
      </c>
      <c r="FZ136" s="1130">
        <v>0</v>
      </c>
      <c r="GA136" s="1130">
        <v>0</v>
      </c>
      <c r="GB136" s="1130">
        <v>1</v>
      </c>
      <c r="GC136" s="1687" t="s">
        <v>386</v>
      </c>
      <c r="GD136" s="1130"/>
      <c r="GE136" s="1316" t="s">
        <v>1376</v>
      </c>
      <c r="GF136" s="555"/>
      <c r="GG136" s="699"/>
      <c r="GI136" s="216">
        <v>5.2146421021747207</v>
      </c>
      <c r="GK136" s="565"/>
      <c r="GL136" s="565"/>
      <c r="GM136" s="565"/>
      <c r="GN136" s="565"/>
      <c r="GO136" s="565"/>
      <c r="GP136" s="565"/>
      <c r="GQ136" s="565"/>
      <c r="GR136" s="565"/>
      <c r="GS136" s="565"/>
      <c r="GT136" s="565"/>
      <c r="GU136" s="565"/>
      <c r="GV136" s="565"/>
      <c r="GW136" s="565"/>
      <c r="GX136" s="565"/>
      <c r="GY136" s="565"/>
      <c r="GZ136" s="565"/>
      <c r="HA136" s="565"/>
      <c r="HB136" s="565"/>
      <c r="HC136" s="565"/>
      <c r="HD136" s="565"/>
      <c r="HE136" s="565"/>
      <c r="HF136" s="565"/>
      <c r="HG136" s="565"/>
      <c r="HH136" s="565"/>
      <c r="HI136" s="565"/>
      <c r="HJ136" s="565"/>
      <c r="HK136" s="565"/>
      <c r="HL136" s="565"/>
      <c r="HM136" s="565"/>
      <c r="HN136" s="565"/>
      <c r="HO136" s="565"/>
      <c r="HP136" s="565"/>
      <c r="HQ136" s="565"/>
      <c r="HR136" s="565"/>
      <c r="HS136" s="565"/>
      <c r="HT136" s="565"/>
      <c r="HU136" s="565"/>
      <c r="HV136" s="565"/>
      <c r="HW136" s="565"/>
      <c r="HX136" s="565"/>
      <c r="HY136" s="565"/>
      <c r="HZ136" s="565"/>
      <c r="IA136" s="565"/>
      <c r="IB136" s="565"/>
      <c r="IC136" s="565"/>
      <c r="ID136" s="565"/>
      <c r="IE136" s="565"/>
      <c r="IF136" s="503">
        <f>EK136+EM136+EN136</f>
        <v>5</v>
      </c>
      <c r="IG136" s="555"/>
      <c r="IH136" s="555"/>
      <c r="II136" s="555"/>
      <c r="IJ136" s="555"/>
      <c r="IK136" s="555"/>
      <c r="IL136" s="555"/>
      <c r="IM136" s="555"/>
    </row>
    <row r="137" spans="1:247" ht="14.45" customHeight="1">
      <c r="A137" s="503">
        <v>277</v>
      </c>
      <c r="B137" s="503">
        <f>COUNTIFS($D$4:D137,D137,$F$4:F137,F137)</f>
        <v>1</v>
      </c>
      <c r="C137" s="805">
        <v>11680</v>
      </c>
      <c r="D137" s="812" t="s">
        <v>1053</v>
      </c>
      <c r="E137" s="91" t="s">
        <v>481</v>
      </c>
      <c r="F137" s="91" t="s">
        <v>1054</v>
      </c>
      <c r="G137" s="88">
        <f>LEFT(H137,4)-CONCATENATE(IF(LEFT(F137, 2)&lt;MID(H137, 3, 4), 20, 19),LEFT(F137,2))</f>
        <v>59</v>
      </c>
      <c r="H137" s="161" t="s">
        <v>1052</v>
      </c>
      <c r="I137" s="405" t="s">
        <v>636</v>
      </c>
      <c r="J137" s="200" t="s">
        <v>427</v>
      </c>
      <c r="K137" s="91" t="s">
        <v>385</v>
      </c>
      <c r="L137" s="88">
        <v>6</v>
      </c>
      <c r="M137" s="91" t="s">
        <v>482</v>
      </c>
      <c r="N137" s="91" t="s">
        <v>386</v>
      </c>
      <c r="O137" s="503"/>
      <c r="P137" s="88" t="s">
        <v>1036</v>
      </c>
      <c r="Q137" s="510"/>
      <c r="R137" s="510"/>
      <c r="S137" s="91"/>
      <c r="T137" s="476" t="s">
        <v>1039</v>
      </c>
      <c r="U137" s="476"/>
      <c r="V137" s="477" t="s">
        <v>1049</v>
      </c>
      <c r="W137" s="527"/>
      <c r="X137" s="477"/>
      <c r="Y137" s="477"/>
      <c r="Z137" s="536" t="s">
        <v>428</v>
      </c>
      <c r="AA137" s="503" t="s">
        <v>1045</v>
      </c>
      <c r="AC137" s="568">
        <v>6857</v>
      </c>
      <c r="AD137" s="568">
        <v>41000</v>
      </c>
      <c r="AE137" s="565"/>
      <c r="AF137" s="565"/>
      <c r="AG137" s="565" t="s">
        <v>444</v>
      </c>
      <c r="AH137" s="568">
        <v>4000</v>
      </c>
      <c r="AI137" s="565"/>
      <c r="AJ137" s="503"/>
      <c r="AK137" s="568"/>
      <c r="AL137" s="503"/>
      <c r="AM137" s="503"/>
      <c r="AN137" s="503"/>
      <c r="AO137" s="574">
        <v>7.4</v>
      </c>
      <c r="AP137" s="575">
        <v>3.8</v>
      </c>
      <c r="AQ137" s="577">
        <v>88.3</v>
      </c>
      <c r="AR137" s="1100">
        <f t="shared" si="86"/>
        <v>99.5</v>
      </c>
      <c r="AS137" s="1101">
        <f t="shared" si="87"/>
        <v>1.9473684210526319</v>
      </c>
      <c r="AT137" s="750">
        <f t="shared" si="88"/>
        <v>171.95263157894738</v>
      </c>
      <c r="AU137" s="1102">
        <f t="shared" si="89"/>
        <v>8.0347448425624329E-2</v>
      </c>
      <c r="AV137" s="579">
        <v>6.5416000000000007</v>
      </c>
      <c r="AW137" s="579">
        <f t="shared" si="90"/>
        <v>88.4</v>
      </c>
      <c r="AX137" s="580">
        <v>0.48839999999999995</v>
      </c>
      <c r="AY137" s="579">
        <v>6.6</v>
      </c>
      <c r="AZ137" s="503" t="s">
        <v>387</v>
      </c>
      <c r="BA137" s="585">
        <v>25.3</v>
      </c>
      <c r="BB137" s="112" t="s">
        <v>387</v>
      </c>
      <c r="BC137" s="614">
        <v>0.14000000000000001</v>
      </c>
      <c r="BD137" s="614"/>
      <c r="BE137" s="579"/>
      <c r="BF137" s="579"/>
      <c r="BG137" s="579"/>
      <c r="BH137" s="579"/>
      <c r="BI137" s="109">
        <v>2.68</v>
      </c>
      <c r="BJ137" s="579">
        <v>52.4</v>
      </c>
      <c r="BK137" s="503">
        <v>47.6</v>
      </c>
      <c r="BL137" s="599">
        <f>BJ137/BK137</f>
        <v>1.1008403361344536</v>
      </c>
      <c r="BM137" s="600">
        <v>0.1</v>
      </c>
      <c r="BN137" s="614">
        <f t="shared" si="96"/>
        <v>1.3513513513513513</v>
      </c>
      <c r="BO137" s="503" t="s">
        <v>387</v>
      </c>
      <c r="BP137" s="503">
        <v>53.9</v>
      </c>
      <c r="BQ137" s="112">
        <v>62.2</v>
      </c>
      <c r="BR137" s="607"/>
      <c r="BS137" s="614">
        <f t="shared" si="92"/>
        <v>50.8</v>
      </c>
      <c r="BT137" s="549">
        <v>88.5</v>
      </c>
      <c r="BU137" s="549">
        <v>10319</v>
      </c>
      <c r="BV137" s="614">
        <f>100-BT137</f>
        <v>11.5</v>
      </c>
      <c r="BW137" s="614">
        <f>BY137+CA137+CC137</f>
        <v>3.6897999999999995</v>
      </c>
      <c r="BX137" s="549">
        <v>13.8</v>
      </c>
      <c r="BY137" s="566">
        <f>BX137*AP137/100</f>
        <v>0.52439999999999998</v>
      </c>
      <c r="BZ137" s="549">
        <v>37</v>
      </c>
      <c r="CA137" s="566">
        <f>BZ137*AP137/100</f>
        <v>1.4059999999999999</v>
      </c>
      <c r="CB137" s="549">
        <v>46.3</v>
      </c>
      <c r="CC137" s="566">
        <f>CB137*AP137/100</f>
        <v>1.7593999999999996</v>
      </c>
      <c r="CD137" s="614">
        <v>0.01</v>
      </c>
      <c r="CE137" s="601">
        <v>100</v>
      </c>
      <c r="CF137" s="601">
        <v>11001</v>
      </c>
      <c r="CG137" s="601">
        <v>99.2</v>
      </c>
      <c r="CH137" s="601">
        <v>6696</v>
      </c>
      <c r="CI137" s="601">
        <v>94.6</v>
      </c>
      <c r="CJ137" s="601">
        <v>94.3</v>
      </c>
      <c r="CK137" s="601">
        <v>6716</v>
      </c>
      <c r="CL137" s="579">
        <f t="shared" si="94"/>
        <v>0.37297297297297299</v>
      </c>
      <c r="CM137" s="503"/>
      <c r="CN137" s="503"/>
      <c r="CP137" s="510"/>
      <c r="CQ137" s="510"/>
      <c r="CR137" s="510"/>
      <c r="CS137" s="510"/>
      <c r="CT137" s="510"/>
      <c r="CU137" s="510"/>
      <c r="CV137" s="620"/>
      <c r="CX137" s="503"/>
      <c r="CY137" s="503"/>
      <c r="CZ137" s="623">
        <v>5</v>
      </c>
      <c r="DA137" s="625" t="s">
        <v>408</v>
      </c>
      <c r="DB137" s="783" t="s">
        <v>408</v>
      </c>
      <c r="DC137" s="1110"/>
      <c r="DD137" s="794" t="s">
        <v>838</v>
      </c>
      <c r="DE137" s="503"/>
      <c r="DF137" s="503"/>
      <c r="DG137" s="503"/>
      <c r="DH137" s="503"/>
      <c r="DI137" s="88" t="s">
        <v>393</v>
      </c>
      <c r="DJ137" s="853" t="s">
        <v>444</v>
      </c>
      <c r="DK137" s="117">
        <v>2</v>
      </c>
      <c r="DL137" s="325" t="s">
        <v>399</v>
      </c>
      <c r="DM137" s="117" t="s">
        <v>636</v>
      </c>
      <c r="DN137" s="117"/>
      <c r="DO137" s="117"/>
      <c r="DP137" s="117"/>
      <c r="DQ137" s="117"/>
      <c r="DR137" s="149" t="s">
        <v>386</v>
      </c>
      <c r="DS137" s="88" t="s">
        <v>386</v>
      </c>
      <c r="DT137" s="88">
        <v>14225</v>
      </c>
      <c r="DU137" s="88">
        <v>78.8</v>
      </c>
      <c r="DV137" s="88">
        <v>21.2</v>
      </c>
      <c r="DW137" s="88" t="s">
        <v>386</v>
      </c>
      <c r="DX137" s="88" t="s">
        <v>386</v>
      </c>
      <c r="DY137" s="88" t="s">
        <v>386</v>
      </c>
      <c r="DZ137" s="88" t="s">
        <v>386</v>
      </c>
      <c r="EA137" s="88">
        <v>0</v>
      </c>
      <c r="EB137" s="503"/>
      <c r="EC137" s="117">
        <v>0</v>
      </c>
      <c r="ED137" s="117"/>
      <c r="EE137" s="117"/>
      <c r="EF137" s="117">
        <v>12</v>
      </c>
      <c r="EG137" s="117">
        <v>2</v>
      </c>
      <c r="EH137" s="325" t="s">
        <v>386</v>
      </c>
      <c r="EI137" s="325" t="s">
        <v>386</v>
      </c>
      <c r="EJ137" s="325" t="e">
        <f t="shared" si="95"/>
        <v>#VALUE!</v>
      </c>
      <c r="EK137" s="117">
        <v>2</v>
      </c>
      <c r="EL137" s="117"/>
      <c r="EM137" s="117">
        <v>2</v>
      </c>
      <c r="EN137" s="117">
        <v>2</v>
      </c>
      <c r="EO137" s="325">
        <v>0</v>
      </c>
      <c r="EP137" s="143"/>
      <c r="EQ137" s="632">
        <v>11680</v>
      </c>
      <c r="ER137" s="469">
        <v>75</v>
      </c>
      <c r="ES137" s="469">
        <v>60494</v>
      </c>
      <c r="ET137" s="469">
        <v>4000</v>
      </c>
      <c r="EU137" s="469">
        <v>42120</v>
      </c>
      <c r="EV137" s="469">
        <v>48694</v>
      </c>
      <c r="EW137" s="470">
        <f>EV137/ET137*EU137/ER137</f>
        <v>6836.6376</v>
      </c>
      <c r="EX137" s="377">
        <f>L137*EW137</f>
        <v>41019.825599999996</v>
      </c>
      <c r="EY137" s="555"/>
      <c r="EZ137" s="555"/>
      <c r="FA137" s="555"/>
      <c r="FB137" s="555"/>
      <c r="FC137" s="655"/>
      <c r="FD137" s="655"/>
      <c r="FE137" s="655"/>
      <c r="FF137" s="248"/>
      <c r="FG137" s="672"/>
      <c r="FH137" s="672"/>
      <c r="FI137" s="688"/>
      <c r="FJ137" s="554"/>
      <c r="FK137" s="555"/>
      <c r="FL137" s="503"/>
      <c r="FM137" s="693">
        <f>AC137/1000</f>
        <v>6.8570000000000002</v>
      </c>
      <c r="FN137" s="555"/>
      <c r="FO137" s="750">
        <f>EV137*100/ES137</f>
        <v>80.493933282639603</v>
      </c>
      <c r="FP137" s="803">
        <f>EW137/1000</f>
        <v>6.8366376000000004</v>
      </c>
      <c r="FQ137" s="555"/>
      <c r="FR137" s="1316" t="s">
        <v>1159</v>
      </c>
      <c r="FS137" s="1125"/>
      <c r="FT137" s="1316" t="s">
        <v>1294</v>
      </c>
      <c r="FU137" s="1119">
        <v>0</v>
      </c>
      <c r="FV137" s="325">
        <v>4</v>
      </c>
      <c r="FW137" s="1119">
        <v>0</v>
      </c>
      <c r="FX137" s="1120" t="s">
        <v>1055</v>
      </c>
      <c r="FY137" s="1120">
        <v>0</v>
      </c>
      <c r="FZ137" s="1120">
        <v>0</v>
      </c>
      <c r="GA137" s="1120">
        <v>0</v>
      </c>
      <c r="GB137" s="1120">
        <v>1</v>
      </c>
      <c r="GC137" s="1127" t="s">
        <v>1377</v>
      </c>
      <c r="GD137" s="1120" t="s">
        <v>1056</v>
      </c>
      <c r="GE137" s="1120" t="s">
        <v>1057</v>
      </c>
      <c r="GF137" s="760">
        <v>11680</v>
      </c>
      <c r="GG137" s="761" t="s">
        <v>954</v>
      </c>
      <c r="GH137" s="379">
        <v>39.721182854400006</v>
      </c>
      <c r="GI137" s="379">
        <v>8.3421707712133593</v>
      </c>
      <c r="GJ137" s="119">
        <v>0.34952350000000071</v>
      </c>
      <c r="GK137" s="549" t="s">
        <v>387</v>
      </c>
      <c r="GL137" s="549" t="s">
        <v>387</v>
      </c>
      <c r="GM137" s="549" t="s">
        <v>387</v>
      </c>
      <c r="GN137" s="549" t="s">
        <v>387</v>
      </c>
      <c r="GO137" s="549" t="s">
        <v>387</v>
      </c>
      <c r="GP137" s="549" t="s">
        <v>387</v>
      </c>
      <c r="GQ137" s="762">
        <v>41019.825599999996</v>
      </c>
      <c r="GR137" s="763">
        <f>IE137*GQ137/100</f>
        <v>2305.3141987200001</v>
      </c>
      <c r="GS137" s="549" t="s">
        <v>387</v>
      </c>
      <c r="GT137" s="549" t="s">
        <v>387</v>
      </c>
      <c r="GU137" s="549" t="s">
        <v>387</v>
      </c>
      <c r="GV137" s="549" t="s">
        <v>387</v>
      </c>
      <c r="GW137" s="763" t="s">
        <v>387</v>
      </c>
      <c r="GX137" s="549" t="s">
        <v>387</v>
      </c>
      <c r="GY137" s="549" t="s">
        <v>387</v>
      </c>
      <c r="GZ137" s="704"/>
      <c r="HA137" s="549"/>
      <c r="HB137" s="549"/>
      <c r="HC137" s="549"/>
      <c r="HD137" s="614">
        <v>76.900000000000006</v>
      </c>
      <c r="HE137" s="614">
        <v>90.2</v>
      </c>
      <c r="HF137" s="549">
        <v>3405</v>
      </c>
      <c r="HG137" s="549">
        <v>7.35</v>
      </c>
      <c r="HH137" s="549">
        <v>3374</v>
      </c>
      <c r="HI137" s="549">
        <v>37.5</v>
      </c>
      <c r="HJ137" s="549">
        <v>3194</v>
      </c>
      <c r="HK137" s="549">
        <v>3.71</v>
      </c>
      <c r="HL137" s="549">
        <v>20168</v>
      </c>
      <c r="HM137" s="549">
        <v>72.3</v>
      </c>
      <c r="HN137" s="549">
        <v>2768</v>
      </c>
      <c r="HO137" s="549">
        <v>90.2</v>
      </c>
      <c r="HP137" s="549">
        <v>8287</v>
      </c>
      <c r="HQ137" s="614">
        <v>11.6</v>
      </c>
      <c r="HR137" s="549">
        <v>3.29</v>
      </c>
      <c r="HS137" s="549"/>
      <c r="HT137" s="549"/>
      <c r="HU137" s="549"/>
      <c r="HV137" s="549"/>
      <c r="HW137" s="549"/>
      <c r="HX137" s="549"/>
      <c r="HY137" s="549"/>
      <c r="HZ137" s="549"/>
      <c r="IA137" s="549"/>
      <c r="IB137" s="549"/>
      <c r="IC137" s="549"/>
      <c r="ID137" s="549"/>
      <c r="IE137" s="549">
        <v>5.62</v>
      </c>
      <c r="IF137" s="503">
        <f>EK137+EM137+EN137</f>
        <v>6</v>
      </c>
      <c r="IG137" s="555"/>
      <c r="IH137" s="555"/>
      <c r="II137" s="555"/>
      <c r="IJ137" s="555"/>
      <c r="IK137" s="555"/>
      <c r="IL137" s="555"/>
      <c r="IM137" s="555"/>
    </row>
    <row r="138" spans="1:247" ht="14.45" customHeight="1">
      <c r="A138" s="503">
        <v>147</v>
      </c>
      <c r="B138" s="503">
        <f>COUNTIFS($D$4:D138,D138,$F$4:F138,F138)</f>
        <v>1</v>
      </c>
      <c r="C138" s="805">
        <v>8823</v>
      </c>
      <c r="D138" s="812" t="s">
        <v>744</v>
      </c>
      <c r="E138" s="91" t="s">
        <v>440</v>
      </c>
      <c r="F138" s="91">
        <v>5807071039</v>
      </c>
      <c r="G138" s="88">
        <v>60</v>
      </c>
      <c r="H138" s="161" t="s">
        <v>745</v>
      </c>
      <c r="I138" s="318" t="s">
        <v>407</v>
      </c>
      <c r="J138" s="200" t="s">
        <v>427</v>
      </c>
      <c r="K138" s="122" t="s">
        <v>385</v>
      </c>
      <c r="L138" s="88">
        <v>41</v>
      </c>
      <c r="M138" s="91">
        <v>1</v>
      </c>
      <c r="N138" s="91" t="s">
        <v>386</v>
      </c>
      <c r="O138" s="503"/>
      <c r="P138" s="91" t="s">
        <v>746</v>
      </c>
      <c r="Q138" s="503"/>
      <c r="R138" s="503"/>
      <c r="S138" s="395" t="s">
        <v>682</v>
      </c>
      <c r="T138" s="297" t="s">
        <v>656</v>
      </c>
      <c r="U138" s="312" t="s">
        <v>548</v>
      </c>
      <c r="V138" s="382" t="s">
        <v>673</v>
      </c>
      <c r="W138" s="288" t="s">
        <v>620</v>
      </c>
      <c r="X138" s="288" t="s">
        <v>548</v>
      </c>
      <c r="Y138" s="288" t="s">
        <v>548</v>
      </c>
      <c r="Z138" s="533" t="s">
        <v>548</v>
      </c>
      <c r="AA138" s="538" t="s">
        <v>548</v>
      </c>
      <c r="AC138" s="549"/>
      <c r="AD138" s="726"/>
      <c r="AE138" s="505">
        <v>0</v>
      </c>
      <c r="AF138" s="503">
        <v>0</v>
      </c>
      <c r="AG138" s="557" t="s">
        <v>433</v>
      </c>
      <c r="AH138" s="565"/>
      <c r="AI138" s="503"/>
      <c r="AJ138" s="503"/>
      <c r="AK138" s="567">
        <v>32</v>
      </c>
      <c r="AL138" s="503"/>
      <c r="AM138" s="503"/>
      <c r="AN138" s="503"/>
      <c r="AO138" s="574">
        <v>27.1</v>
      </c>
      <c r="AP138" s="575">
        <v>60.3</v>
      </c>
      <c r="AQ138" s="577">
        <v>10.4</v>
      </c>
      <c r="AR138" s="1100">
        <f t="shared" si="86"/>
        <v>97.800000000000011</v>
      </c>
      <c r="AS138" s="1101">
        <f t="shared" si="87"/>
        <v>0.44941956882255396</v>
      </c>
      <c r="AT138" s="750">
        <f t="shared" si="88"/>
        <v>4.6739635157545614</v>
      </c>
      <c r="AU138" s="1102">
        <f t="shared" si="89"/>
        <v>0.38330975954738333</v>
      </c>
      <c r="AV138" s="579">
        <v>24.959099999999999</v>
      </c>
      <c r="AW138" s="579">
        <f t="shared" si="90"/>
        <v>92.1</v>
      </c>
      <c r="AX138" s="580">
        <v>0.78590000000000004</v>
      </c>
      <c r="AY138" s="579">
        <v>2.9</v>
      </c>
      <c r="AZ138" s="505" t="s">
        <v>387</v>
      </c>
      <c r="BA138" s="585">
        <v>12.6</v>
      </c>
      <c r="BB138" s="204">
        <v>0.34</v>
      </c>
      <c r="BC138" s="595"/>
      <c r="BD138" s="595"/>
      <c r="BE138" s="503"/>
      <c r="BF138" s="503"/>
      <c r="BG138" s="503"/>
      <c r="BH138" s="503"/>
      <c r="BJ138" s="503">
        <v>48.3</v>
      </c>
      <c r="BK138" s="503">
        <v>50.8</v>
      </c>
      <c r="BL138" s="599">
        <v>0.95078740157480313</v>
      </c>
      <c r="BM138" s="600">
        <v>0.4</v>
      </c>
      <c r="BN138" s="614">
        <f t="shared" si="96"/>
        <v>1.4760147601476015</v>
      </c>
      <c r="BO138" s="505" t="s">
        <v>387</v>
      </c>
      <c r="BP138" s="503">
        <v>3.6</v>
      </c>
      <c r="BQ138" s="109">
        <v>3.1</v>
      </c>
      <c r="BR138" s="607"/>
      <c r="BS138" s="614">
        <f t="shared" si="92"/>
        <v>58.099999999999994</v>
      </c>
      <c r="BT138" s="566">
        <v>94.5</v>
      </c>
      <c r="BU138" s="772">
        <v>65894</v>
      </c>
      <c r="BV138" s="566">
        <v>5.5</v>
      </c>
      <c r="BW138" s="614">
        <v>56.4</v>
      </c>
      <c r="BX138" s="566">
        <v>28.4</v>
      </c>
      <c r="BY138" s="566">
        <v>17.100000000000001</v>
      </c>
      <c r="BZ138" s="566">
        <v>29.7</v>
      </c>
      <c r="CA138" s="566">
        <v>17.899999999999999</v>
      </c>
      <c r="CB138" s="566">
        <v>35.4</v>
      </c>
      <c r="CC138" s="566">
        <v>21.4</v>
      </c>
      <c r="CD138" s="566">
        <v>1.71</v>
      </c>
      <c r="CE138" s="503"/>
      <c r="CF138" s="503"/>
      <c r="CG138" s="503"/>
      <c r="CH138" s="503"/>
      <c r="CI138" s="503"/>
      <c r="CJ138" s="503"/>
      <c r="CK138" s="503"/>
      <c r="CL138" s="579">
        <f t="shared" si="94"/>
        <v>0.95622895622895621</v>
      </c>
      <c r="CM138" s="503"/>
      <c r="CN138" s="503"/>
      <c r="CO138" s="328"/>
      <c r="CP138" s="618"/>
      <c r="CQ138" s="618"/>
      <c r="CR138" s="618"/>
      <c r="CS138" s="618"/>
      <c r="CT138" s="618"/>
      <c r="CU138" s="618"/>
      <c r="CV138" s="618"/>
      <c r="CX138" s="503"/>
      <c r="CY138" s="623"/>
      <c r="CZ138" s="623">
        <v>3</v>
      </c>
      <c r="DA138" s="625" t="s">
        <v>398</v>
      </c>
      <c r="DB138" s="783" t="s">
        <v>398</v>
      </c>
      <c r="DC138" s="531"/>
      <c r="DD138" s="531"/>
      <c r="DE138" s="503"/>
      <c r="DF138" s="503"/>
      <c r="DG138" s="503"/>
      <c r="DH138" s="503"/>
      <c r="DI138" s="116" t="s">
        <v>390</v>
      </c>
      <c r="DJ138" s="850" t="s">
        <v>433</v>
      </c>
      <c r="DK138" s="218">
        <v>2</v>
      </c>
      <c r="DL138" s="325" t="s">
        <v>399</v>
      </c>
      <c r="DM138" s="325" t="s">
        <v>1295</v>
      </c>
      <c r="DN138" s="117"/>
      <c r="DO138" s="117"/>
      <c r="DP138" s="117"/>
      <c r="DQ138" s="117"/>
      <c r="DR138" s="149" t="s">
        <v>386</v>
      </c>
      <c r="DS138" s="88" t="s">
        <v>386</v>
      </c>
      <c r="DT138" s="88">
        <v>464</v>
      </c>
      <c r="DU138" s="88">
        <v>8</v>
      </c>
      <c r="DV138" s="88">
        <v>92</v>
      </c>
      <c r="DW138" s="88" t="s">
        <v>386</v>
      </c>
      <c r="DX138" s="88" t="s">
        <v>386</v>
      </c>
      <c r="DY138" s="88" t="s">
        <v>386</v>
      </c>
      <c r="DZ138" s="88" t="s">
        <v>386</v>
      </c>
      <c r="EA138" s="88" t="s">
        <v>424</v>
      </c>
      <c r="EB138" s="503"/>
      <c r="EC138" s="117"/>
      <c r="ED138" s="117">
        <v>1</v>
      </c>
      <c r="EE138" s="117">
        <v>41</v>
      </c>
      <c r="EF138" s="325">
        <v>50</v>
      </c>
      <c r="EG138" s="117">
        <v>3</v>
      </c>
      <c r="EH138" s="117">
        <v>188</v>
      </c>
      <c r="EI138" s="117">
        <v>120</v>
      </c>
      <c r="EJ138" s="144">
        <f t="shared" si="95"/>
        <v>33.952014486192844</v>
      </c>
      <c r="EK138" s="117">
        <v>1</v>
      </c>
      <c r="EL138" s="117" t="s">
        <v>386</v>
      </c>
      <c r="EM138" s="117">
        <v>3</v>
      </c>
      <c r="EN138" s="117">
        <v>1</v>
      </c>
      <c r="EO138" s="117">
        <v>0</v>
      </c>
      <c r="EP138" s="346" t="s">
        <v>747</v>
      </c>
      <c r="EQ138" s="651">
        <v>8823</v>
      </c>
      <c r="ER138" s="450">
        <v>50</v>
      </c>
      <c r="ES138" s="451">
        <v>20062</v>
      </c>
      <c r="ET138" s="451">
        <v>2</v>
      </c>
      <c r="EU138" s="452">
        <v>802.48</v>
      </c>
      <c r="EV138" s="451">
        <v>8876</v>
      </c>
      <c r="EW138" s="453">
        <v>355.04</v>
      </c>
      <c r="EX138" s="377">
        <v>14556.640000000001</v>
      </c>
      <c r="EY138" s="744">
        <v>22</v>
      </c>
      <c r="EZ138" s="746">
        <v>9468</v>
      </c>
      <c r="FA138" s="746">
        <v>3000</v>
      </c>
      <c r="FB138" s="555"/>
      <c r="FC138" s="748">
        <v>430.36363636363637</v>
      </c>
      <c r="FD138" s="748">
        <v>1291.0909090909092</v>
      </c>
      <c r="FE138" s="750">
        <v>11.274682439093084</v>
      </c>
      <c r="FF138" s="248"/>
      <c r="FG138" s="672"/>
      <c r="FH138" s="672"/>
      <c r="FI138" s="688"/>
      <c r="FJ138" s="554"/>
      <c r="FK138" s="555"/>
      <c r="FL138" s="692">
        <v>44.242847173761341</v>
      </c>
      <c r="FM138" s="693">
        <f>EW138/1000</f>
        <v>0.35504000000000002</v>
      </c>
      <c r="FN138" s="555"/>
      <c r="FO138" s="692">
        <v>44.242847173761341</v>
      </c>
      <c r="FP138" s="693">
        <v>0.35504000000000002</v>
      </c>
      <c r="FQ138" s="696">
        <f>DT138/EW138</f>
        <v>1.3068949977467328</v>
      </c>
      <c r="FR138" s="1132"/>
      <c r="FS138" s="1132"/>
      <c r="FT138" s="1680" t="s">
        <v>1378</v>
      </c>
      <c r="FU138" s="325">
        <v>0</v>
      </c>
      <c r="FV138" s="325">
        <v>2</v>
      </c>
      <c r="FW138" s="325">
        <v>0</v>
      </c>
      <c r="FX138" s="1127" t="s">
        <v>1379</v>
      </c>
      <c r="FY138" s="1130">
        <v>1</v>
      </c>
      <c r="FZ138" s="1127">
        <v>0</v>
      </c>
      <c r="GA138" s="1127">
        <v>0</v>
      </c>
      <c r="GB138" s="1130">
        <v>1</v>
      </c>
      <c r="GC138" s="1687" t="s">
        <v>1380</v>
      </c>
      <c r="GD138" s="1127" t="s">
        <v>1294</v>
      </c>
      <c r="GE138" s="1127" t="s">
        <v>1381</v>
      </c>
      <c r="GF138" s="626"/>
      <c r="GG138" s="699"/>
      <c r="GH138" s="117"/>
      <c r="GI138" s="216">
        <v>5.9069887362499998</v>
      </c>
      <c r="GJ138" s="117"/>
      <c r="GK138" s="565"/>
      <c r="GL138" s="565"/>
      <c r="GM138" s="565"/>
      <c r="GN138" s="565"/>
      <c r="GO138" s="565"/>
      <c r="GP138" s="565"/>
      <c r="GQ138" s="565"/>
      <c r="GR138" s="565"/>
      <c r="GS138" s="565"/>
      <c r="GT138" s="565"/>
      <c r="GU138" s="565"/>
      <c r="GV138" s="565"/>
      <c r="GW138" s="565"/>
      <c r="GX138" s="565"/>
      <c r="GY138" s="565"/>
      <c r="GZ138" s="565"/>
      <c r="HA138" s="565"/>
      <c r="HB138" s="565"/>
      <c r="HC138" s="565"/>
      <c r="HD138" s="565"/>
      <c r="HE138" s="565"/>
      <c r="HF138" s="565"/>
      <c r="HG138" s="565"/>
      <c r="HH138" s="565"/>
      <c r="HI138" s="565"/>
      <c r="HJ138" s="565"/>
      <c r="HK138" s="565"/>
      <c r="HL138" s="565"/>
      <c r="HM138" s="565"/>
      <c r="HN138" s="565"/>
      <c r="HO138" s="565"/>
      <c r="HP138" s="565"/>
      <c r="HQ138" s="565"/>
      <c r="HR138" s="565"/>
      <c r="HS138" s="565"/>
      <c r="HT138" s="565"/>
      <c r="HU138" s="565"/>
      <c r="HV138" s="565"/>
      <c r="HW138" s="565"/>
      <c r="HX138" s="565"/>
      <c r="HY138" s="565"/>
      <c r="HZ138" s="565"/>
      <c r="IA138" s="565"/>
      <c r="IB138" s="565"/>
      <c r="IC138" s="565"/>
      <c r="ID138" s="565"/>
      <c r="IE138" s="565"/>
      <c r="IF138" s="503">
        <f>EK138+EM138+EN138</f>
        <v>5</v>
      </c>
      <c r="IG138" s="555"/>
      <c r="IH138" s="555"/>
      <c r="II138" s="555"/>
      <c r="IJ138" s="555"/>
      <c r="IK138" s="555"/>
      <c r="IL138" s="555"/>
      <c r="IM138" s="555"/>
    </row>
    <row r="139" spans="1:247" s="418" customFormat="1" ht="14.45" customHeight="1" thickBot="1">
      <c r="A139" s="162">
        <v>106</v>
      </c>
      <c r="B139" s="503">
        <f>COUNTIFS($D$4:D139,D139,$F$4:F139,F139)</f>
        <v>1</v>
      </c>
      <c r="C139" s="1065">
        <v>8637</v>
      </c>
      <c r="D139" s="896" t="s">
        <v>713</v>
      </c>
      <c r="E139" s="164" t="s">
        <v>454</v>
      </c>
      <c r="F139" s="164">
        <v>7802185303</v>
      </c>
      <c r="G139" s="163">
        <v>40</v>
      </c>
      <c r="H139" s="348" t="s">
        <v>714</v>
      </c>
      <c r="I139" s="349" t="s">
        <v>715</v>
      </c>
      <c r="J139" s="166" t="s">
        <v>427</v>
      </c>
      <c r="K139" s="350" t="s">
        <v>385</v>
      </c>
      <c r="L139" s="163">
        <v>5</v>
      </c>
      <c r="M139" s="164">
        <v>5</v>
      </c>
      <c r="N139" s="164" t="s">
        <v>386</v>
      </c>
      <c r="O139" s="162"/>
      <c r="P139" s="164" t="s">
        <v>704</v>
      </c>
      <c r="Q139" s="162"/>
      <c r="R139" s="162"/>
      <c r="S139" s="516" t="s">
        <v>682</v>
      </c>
      <c r="T139" s="352" t="s">
        <v>656</v>
      </c>
      <c r="U139" s="353" t="s">
        <v>548</v>
      </c>
      <c r="V139" s="414" t="s">
        <v>673</v>
      </c>
      <c r="W139" s="351" t="s">
        <v>620</v>
      </c>
      <c r="X139" s="352"/>
      <c r="Y139" s="352"/>
      <c r="Z139" s="927"/>
      <c r="AA139" s="928"/>
      <c r="AB139" s="1066"/>
      <c r="AC139" s="162">
        <v>91677</v>
      </c>
      <c r="AD139" s="175">
        <v>12223.6</v>
      </c>
      <c r="AE139" s="162">
        <v>3</v>
      </c>
      <c r="AF139" s="162">
        <v>3800</v>
      </c>
      <c r="AG139" s="562" t="s">
        <v>444</v>
      </c>
      <c r="AH139" s="562" t="s">
        <v>716</v>
      </c>
      <c r="AI139" s="172"/>
      <c r="AJ139" s="162"/>
      <c r="AK139" s="162"/>
      <c r="AL139" s="172"/>
      <c r="AM139" s="162"/>
      <c r="AN139" s="162"/>
      <c r="AO139" s="357">
        <v>0.56999999999999995</v>
      </c>
      <c r="AP139" s="176">
        <v>16.600000000000001</v>
      </c>
      <c r="AQ139" s="358">
        <v>81</v>
      </c>
      <c r="AR139" s="899">
        <f t="shared" si="86"/>
        <v>98.17</v>
      </c>
      <c r="AS139" s="900">
        <f t="shared" si="87"/>
        <v>3.4337349397590353E-2</v>
      </c>
      <c r="AT139" s="440">
        <f t="shared" si="88"/>
        <v>2.7813253012048187</v>
      </c>
      <c r="AU139" s="901">
        <f t="shared" si="89"/>
        <v>5.8401639344262297E-3</v>
      </c>
      <c r="AV139" s="177">
        <v>0.51499499999999987</v>
      </c>
      <c r="AW139" s="178">
        <f t="shared" si="90"/>
        <v>90.35</v>
      </c>
      <c r="AX139" s="177">
        <v>2.6505000000000001E-2</v>
      </c>
      <c r="AY139" s="178">
        <v>4.6500000000000004</v>
      </c>
      <c r="AZ139" s="167" t="s">
        <v>387</v>
      </c>
      <c r="BA139" s="359" t="s">
        <v>387</v>
      </c>
      <c r="BB139" s="591">
        <v>0.14000000000000001</v>
      </c>
      <c r="BC139" s="594"/>
      <c r="BD139" s="594"/>
      <c r="BE139" s="162"/>
      <c r="BF139" s="162"/>
      <c r="BG139" s="162"/>
      <c r="BH139" s="162"/>
      <c r="BI139" s="184"/>
      <c r="BJ139" s="162">
        <v>30</v>
      </c>
      <c r="BK139" s="162">
        <v>70</v>
      </c>
      <c r="BL139" s="360">
        <v>0.42857142857142855</v>
      </c>
      <c r="BM139" s="183">
        <v>0</v>
      </c>
      <c r="BN139" s="427">
        <f t="shared" si="96"/>
        <v>0</v>
      </c>
      <c r="BO139" s="167" t="s">
        <v>387</v>
      </c>
      <c r="BP139" s="167" t="s">
        <v>387</v>
      </c>
      <c r="BQ139" s="591" t="s">
        <v>387</v>
      </c>
      <c r="BR139" s="485"/>
      <c r="BS139" s="427">
        <f t="shared" si="92"/>
        <v>92.9</v>
      </c>
      <c r="BT139" s="173">
        <v>98.1</v>
      </c>
      <c r="BU139" s="553">
        <v>72076</v>
      </c>
      <c r="BV139" s="173">
        <v>1.9000000000000057</v>
      </c>
      <c r="BW139" s="173">
        <v>16.11</v>
      </c>
      <c r="BX139" s="173">
        <v>30.4</v>
      </c>
      <c r="BY139" s="173">
        <v>5.12</v>
      </c>
      <c r="BZ139" s="173">
        <v>62.5</v>
      </c>
      <c r="CA139" s="173">
        <v>10.5</v>
      </c>
      <c r="CB139" s="173">
        <v>2.93</v>
      </c>
      <c r="CC139" s="173">
        <v>0.49</v>
      </c>
      <c r="CD139" s="173">
        <v>0</v>
      </c>
      <c r="CE139" s="162"/>
      <c r="CF139" s="162"/>
      <c r="CG139" s="162"/>
      <c r="CH139" s="162"/>
      <c r="CI139" s="162"/>
      <c r="CJ139" s="162"/>
      <c r="CK139" s="162"/>
      <c r="CL139" s="178">
        <f t="shared" si="94"/>
        <v>0.4864</v>
      </c>
      <c r="CM139" s="162"/>
      <c r="CN139" s="162"/>
      <c r="CO139" s="187"/>
      <c r="CP139" s="188"/>
      <c r="CQ139" s="188"/>
      <c r="CR139" s="188"/>
      <c r="CS139" s="188"/>
      <c r="CT139" s="188"/>
      <c r="CU139" s="188"/>
      <c r="CV139" s="188"/>
      <c r="CW139" s="189"/>
      <c r="CX139" s="162"/>
      <c r="CY139" s="365"/>
      <c r="CZ139" s="365">
        <v>5</v>
      </c>
      <c r="DA139" s="190" t="s">
        <v>388</v>
      </c>
      <c r="DB139" s="167" t="s">
        <v>388</v>
      </c>
      <c r="DC139" s="191"/>
      <c r="DD139" s="191"/>
      <c r="DE139" s="162"/>
      <c r="DF139" s="162"/>
      <c r="DG139" s="162"/>
      <c r="DH139" s="162"/>
      <c r="DI139" s="931" t="s">
        <v>390</v>
      </c>
      <c r="DJ139" s="854" t="s">
        <v>444</v>
      </c>
      <c r="DK139" s="933">
        <v>2</v>
      </c>
      <c r="DL139" s="906" t="s">
        <v>512</v>
      </c>
      <c r="DM139" s="905" t="s">
        <v>717</v>
      </c>
      <c r="DN139" s="905"/>
      <c r="DO139" s="905"/>
      <c r="DP139" s="905"/>
      <c r="DQ139" s="905"/>
      <c r="DR139" s="430">
        <v>8.4</v>
      </c>
      <c r="DS139" s="163" t="s">
        <v>386</v>
      </c>
      <c r="DT139" s="163">
        <v>3700</v>
      </c>
      <c r="DU139" s="163">
        <v>72.5</v>
      </c>
      <c r="DV139" s="163">
        <v>27.5</v>
      </c>
      <c r="DW139" s="163" t="s">
        <v>386</v>
      </c>
      <c r="DX139" s="163" t="s">
        <v>386</v>
      </c>
      <c r="DY139" s="163" t="s">
        <v>386</v>
      </c>
      <c r="DZ139" s="163" t="s">
        <v>386</v>
      </c>
      <c r="EA139" s="163">
        <v>0</v>
      </c>
      <c r="EB139" s="162"/>
      <c r="EC139" s="905"/>
      <c r="ED139" s="905">
        <v>5</v>
      </c>
      <c r="EE139" s="905">
        <v>5</v>
      </c>
      <c r="EF139" s="905">
        <v>16</v>
      </c>
      <c r="EG139" s="905">
        <v>2</v>
      </c>
      <c r="EH139" s="905">
        <v>182</v>
      </c>
      <c r="EI139" s="905">
        <v>109</v>
      </c>
      <c r="EJ139" s="934">
        <f t="shared" si="95"/>
        <v>32.906653785774665</v>
      </c>
      <c r="EK139" s="905">
        <v>2</v>
      </c>
      <c r="EL139" s="905" t="s">
        <v>386</v>
      </c>
      <c r="EM139" s="905">
        <v>1</v>
      </c>
      <c r="EN139" s="905">
        <v>1</v>
      </c>
      <c r="EO139" s="905">
        <v>0</v>
      </c>
      <c r="EP139" s="905"/>
      <c r="EQ139" s="1067">
        <v>8637</v>
      </c>
      <c r="ER139" s="1068">
        <v>75</v>
      </c>
      <c r="ES139" s="1068">
        <v>110813</v>
      </c>
      <c r="ET139" s="1068">
        <v>2</v>
      </c>
      <c r="EU139" s="1069">
        <v>2955.0133333333333</v>
      </c>
      <c r="EV139" s="1068">
        <v>94004</v>
      </c>
      <c r="EW139" s="1070">
        <v>2506.7733333333335</v>
      </c>
      <c r="EX139" s="435">
        <v>12533.866666666669</v>
      </c>
      <c r="EY139" s="162"/>
      <c r="EZ139" s="438"/>
      <c r="FA139" s="438"/>
      <c r="FB139" s="172"/>
      <c r="FC139" s="439"/>
      <c r="FD139" s="439"/>
      <c r="FE139" s="440"/>
      <c r="FF139" s="495"/>
      <c r="FG139" s="441"/>
      <c r="FH139" s="441"/>
      <c r="FI139" s="442"/>
      <c r="FJ139" s="417"/>
      <c r="FK139" s="172"/>
      <c r="FL139" s="443">
        <v>84.831202115275289</v>
      </c>
      <c r="FM139" s="444">
        <f>EW139/1000</f>
        <v>2.5067733333333337</v>
      </c>
      <c r="FN139" s="172"/>
      <c r="FO139" s="443">
        <v>84.831202115275289</v>
      </c>
      <c r="FP139" s="444">
        <v>2.5067733333333337</v>
      </c>
      <c r="FQ139" s="445">
        <f>DT139/EW139</f>
        <v>1.4760010212331389</v>
      </c>
      <c r="FR139" s="1681" t="s">
        <v>1382</v>
      </c>
      <c r="FS139" s="1133"/>
      <c r="FT139" s="1133">
        <v>0</v>
      </c>
      <c r="FU139" s="1114">
        <v>0</v>
      </c>
      <c r="FV139" s="906">
        <v>5</v>
      </c>
      <c r="FW139" s="1114">
        <v>1</v>
      </c>
      <c r="FX139" s="1128" t="s">
        <v>1383</v>
      </c>
      <c r="FY139" s="1115">
        <v>0</v>
      </c>
      <c r="FZ139" s="1115">
        <v>0</v>
      </c>
      <c r="GA139" s="1115">
        <v>0</v>
      </c>
      <c r="GB139" s="1115">
        <v>0</v>
      </c>
      <c r="GC139" s="1115">
        <v>0</v>
      </c>
      <c r="GD139" s="1122">
        <v>0</v>
      </c>
      <c r="GE139" s="1115" t="s">
        <v>1384</v>
      </c>
      <c r="GF139" s="785">
        <v>8637</v>
      </c>
      <c r="GG139" s="916" t="s">
        <v>665</v>
      </c>
      <c r="GH139" s="918">
        <v>27.574034179600005</v>
      </c>
      <c r="GI139" s="918">
        <v>1.186249091916</v>
      </c>
      <c r="GJ139" s="917">
        <v>17.138664000000009</v>
      </c>
      <c r="GK139" s="366"/>
      <c r="GL139" s="366"/>
      <c r="GM139" s="366"/>
      <c r="GN139" s="366"/>
      <c r="GO139" s="366"/>
      <c r="GP139" s="366"/>
      <c r="GQ139" s="366"/>
      <c r="GR139" s="366"/>
      <c r="GS139" s="366"/>
      <c r="GT139" s="366"/>
      <c r="GU139" s="366"/>
      <c r="GV139" s="366"/>
      <c r="GW139" s="366"/>
      <c r="GX139" s="366"/>
      <c r="GY139" s="366"/>
      <c r="GZ139" s="921"/>
      <c r="HA139" s="366"/>
      <c r="HB139" s="366"/>
      <c r="HC139" s="366"/>
      <c r="HD139" s="366"/>
      <c r="HE139" s="366"/>
      <c r="HF139" s="366"/>
      <c r="HG139" s="366"/>
      <c r="HH139" s="366"/>
      <c r="HI139" s="366"/>
      <c r="HJ139" s="366"/>
      <c r="HK139" s="366"/>
      <c r="HL139" s="366"/>
      <c r="HM139" s="366"/>
      <c r="HN139" s="366"/>
      <c r="HO139" s="366"/>
      <c r="HP139" s="366"/>
      <c r="HQ139" s="366"/>
      <c r="HR139" s="366"/>
      <c r="HS139" s="366"/>
      <c r="HT139" s="366"/>
      <c r="HU139" s="366"/>
      <c r="HV139" s="366"/>
      <c r="HW139" s="366"/>
      <c r="HX139" s="366"/>
      <c r="HY139" s="366"/>
      <c r="HZ139" s="366"/>
      <c r="IA139" s="366"/>
      <c r="IB139" s="366"/>
      <c r="IC139" s="366"/>
      <c r="ID139" s="366"/>
      <c r="IE139" s="366"/>
      <c r="IF139" s="162">
        <f>EK139+EM139+EN139</f>
        <v>4</v>
      </c>
      <c r="IG139" s="172"/>
      <c r="IH139" s="172"/>
      <c r="II139" s="172"/>
      <c r="IJ139" s="172"/>
      <c r="IK139" s="172"/>
      <c r="IL139" s="172"/>
      <c r="IM139" s="172"/>
    </row>
    <row r="140" spans="1:247" ht="15.6" customHeight="1">
      <c r="A140" s="503"/>
      <c r="B140" s="503">
        <f>COUNTIFS($D$4:D140,D140,$F$4:F140,F140)</f>
        <v>1</v>
      </c>
      <c r="C140" s="1064">
        <v>10429</v>
      </c>
      <c r="D140" s="865" t="s">
        <v>1167</v>
      </c>
      <c r="E140" s="868" t="s">
        <v>1168</v>
      </c>
      <c r="F140" s="866">
        <v>5805032662</v>
      </c>
      <c r="G140" s="868"/>
      <c r="H140" s="865" t="s">
        <v>927</v>
      </c>
      <c r="I140" s="446"/>
      <c r="J140" s="369"/>
      <c r="K140" s="370"/>
      <c r="L140" s="195"/>
      <c r="M140" s="195"/>
      <c r="N140" s="195"/>
      <c r="O140" s="503"/>
      <c r="P140" s="371"/>
      <c r="Q140" s="510"/>
      <c r="R140" s="510"/>
      <c r="S140" s="466"/>
      <c r="T140" s="466"/>
      <c r="U140" s="466"/>
      <c r="V140" s="466"/>
      <c r="W140" s="1353"/>
      <c r="X140" s="466"/>
      <c r="Y140" s="468"/>
      <c r="Z140" s="531"/>
      <c r="AA140" s="503"/>
      <c r="AC140" s="503"/>
      <c r="AD140" s="503"/>
      <c r="AE140" s="503"/>
      <c r="AF140" s="503"/>
      <c r="AG140" s="554"/>
      <c r="AH140" s="555"/>
      <c r="AI140" s="503"/>
      <c r="AJ140" s="503"/>
      <c r="AK140" s="568"/>
      <c r="AL140" s="503"/>
      <c r="AM140" s="503"/>
      <c r="AN140" s="503"/>
      <c r="AO140" s="570"/>
      <c r="AP140" s="571"/>
      <c r="AQ140" s="1370"/>
      <c r="AR140" s="1374"/>
      <c r="AS140" s="688"/>
      <c r="AT140" s="651"/>
      <c r="AU140" s="1383"/>
      <c r="AV140" s="503"/>
      <c r="AW140" s="503"/>
      <c r="AX140" s="800"/>
      <c r="AY140" s="503"/>
      <c r="AZ140" s="503"/>
      <c r="BA140" s="585"/>
      <c r="BC140" s="595"/>
      <c r="BD140" s="549"/>
      <c r="BE140" s="503"/>
      <c r="BF140" s="503"/>
      <c r="BG140" s="503"/>
      <c r="BH140" s="503"/>
      <c r="BJ140" s="503"/>
      <c r="BK140" s="503"/>
      <c r="BL140" s="797"/>
      <c r="BM140" s="601"/>
      <c r="BN140" s="549"/>
      <c r="BO140" s="503"/>
      <c r="BP140" s="503"/>
      <c r="BR140" s="607"/>
      <c r="BS140" s="549"/>
      <c r="BT140" s="549"/>
      <c r="BU140" s="549"/>
      <c r="BV140" s="549"/>
      <c r="BW140" s="549"/>
      <c r="BX140" s="549"/>
      <c r="BY140" s="549"/>
      <c r="BZ140" s="549"/>
      <c r="CA140" s="549"/>
      <c r="CB140" s="549"/>
      <c r="CC140" s="549"/>
      <c r="CD140" s="549"/>
      <c r="CE140" s="503"/>
      <c r="CF140" s="503"/>
      <c r="CG140" s="503"/>
      <c r="CH140" s="503"/>
      <c r="CI140" s="503"/>
      <c r="CJ140" s="503"/>
      <c r="CK140" s="503"/>
      <c r="CL140" s="503"/>
      <c r="CM140" s="503"/>
      <c r="CN140" s="503"/>
      <c r="CP140" s="510"/>
      <c r="CQ140" s="510"/>
      <c r="CR140" s="510"/>
      <c r="CS140" s="510"/>
      <c r="CT140" s="510"/>
      <c r="CU140" s="510"/>
      <c r="CV140" s="620"/>
      <c r="CX140" s="503"/>
      <c r="CY140" s="503"/>
      <c r="CZ140" s="503"/>
      <c r="DA140" s="625"/>
      <c r="DB140" s="783"/>
      <c r="DC140" s="531"/>
      <c r="DD140" s="531"/>
      <c r="DE140" s="503"/>
      <c r="DF140" s="503"/>
      <c r="DG140" s="503"/>
      <c r="DH140" s="503"/>
      <c r="DI140" s="87"/>
      <c r="DJ140" s="872" t="s">
        <v>444</v>
      </c>
      <c r="DK140" s="875"/>
      <c r="DL140" s="874" t="s">
        <v>1385</v>
      </c>
      <c r="DM140" s="874" t="s">
        <v>1385</v>
      </c>
      <c r="DN140" s="874"/>
      <c r="DO140" s="874"/>
      <c r="DP140" s="874"/>
      <c r="DQ140" s="874"/>
      <c r="DR140" s="1429"/>
      <c r="DS140" s="1309"/>
      <c r="DT140" s="1310"/>
      <c r="DU140" s="1310"/>
      <c r="DV140" s="1310"/>
      <c r="DW140" s="1310"/>
      <c r="DX140" s="1310"/>
      <c r="DY140" s="1310"/>
      <c r="DZ140" s="1310"/>
      <c r="EA140" s="1310"/>
      <c r="EB140" s="1432"/>
      <c r="EC140" s="1124"/>
      <c r="ED140" s="1124"/>
      <c r="EE140" s="1124"/>
      <c r="EF140" s="1124">
        <v>25</v>
      </c>
      <c r="EG140" s="1124"/>
      <c r="EH140" s="1124"/>
      <c r="EI140" s="1124">
        <v>107</v>
      </c>
      <c r="EJ140" s="1124"/>
      <c r="EK140" s="1124"/>
      <c r="EL140" s="1124"/>
      <c r="EM140" s="1124">
        <v>2</v>
      </c>
      <c r="EN140" s="1124">
        <v>1</v>
      </c>
      <c r="EO140" s="1309">
        <v>0</v>
      </c>
      <c r="EP140" s="1124"/>
      <c r="EQ140" s="1434"/>
      <c r="ER140" s="1124"/>
      <c r="ES140" s="1124"/>
      <c r="ET140" s="1124"/>
      <c r="EU140" s="1124"/>
      <c r="EV140" s="1124"/>
      <c r="EW140" s="1311"/>
      <c r="EX140" s="1311"/>
      <c r="EY140" s="1444"/>
      <c r="EZ140" s="1446"/>
      <c r="FA140" s="1446"/>
      <c r="FB140" s="1446"/>
      <c r="FC140" s="1446"/>
      <c r="FD140" s="1446"/>
      <c r="FE140" s="1443"/>
      <c r="FF140" s="1449"/>
      <c r="FG140" s="1454"/>
      <c r="FH140" s="1454"/>
      <c r="FI140" s="1459"/>
      <c r="FJ140" s="1434"/>
      <c r="FK140" s="1465"/>
      <c r="FL140" s="1446"/>
      <c r="FM140" s="1468"/>
      <c r="FN140" s="1446"/>
      <c r="FO140" s="1443"/>
      <c r="FP140" s="1443"/>
      <c r="FQ140" s="1446"/>
      <c r="FR140" s="1684" t="s">
        <v>1215</v>
      </c>
      <c r="FS140" s="1124"/>
      <c r="FT140" s="1124">
        <v>0</v>
      </c>
      <c r="FU140" s="1309">
        <v>0</v>
      </c>
      <c r="FV140" s="1309">
        <v>5</v>
      </c>
      <c r="FW140" s="1124">
        <v>1</v>
      </c>
      <c r="FX140" s="1684" t="s">
        <v>1386</v>
      </c>
      <c r="FY140" s="1126"/>
      <c r="FZ140" s="1126">
        <v>0</v>
      </c>
      <c r="GA140" s="1126">
        <v>0</v>
      </c>
      <c r="GB140" s="1126">
        <v>0</v>
      </c>
      <c r="GC140" s="1685" t="s">
        <v>1387</v>
      </c>
      <c r="GD140" s="1685" t="s">
        <v>1388</v>
      </c>
      <c r="GE140" s="1684" t="s">
        <v>1389</v>
      </c>
      <c r="GF140" s="555"/>
      <c r="GG140" s="699"/>
      <c r="GH140" s="195"/>
      <c r="GI140" s="195"/>
      <c r="GJ140" s="195"/>
      <c r="GK140" s="565"/>
      <c r="GL140" s="565"/>
      <c r="GM140" s="565"/>
      <c r="GN140" s="565"/>
      <c r="GO140" s="565"/>
      <c r="GP140" s="565"/>
      <c r="GQ140" s="565"/>
      <c r="GR140" s="565"/>
      <c r="GS140" s="565"/>
      <c r="GT140" s="565"/>
      <c r="GU140" s="565"/>
      <c r="GV140" s="565"/>
      <c r="GW140" s="565"/>
      <c r="GX140" s="565"/>
      <c r="GY140" s="565"/>
      <c r="GZ140" s="565"/>
      <c r="HA140" s="565"/>
      <c r="HB140" s="565"/>
      <c r="HC140" s="565"/>
      <c r="HD140" s="565"/>
      <c r="HE140" s="565"/>
      <c r="HF140" s="565"/>
      <c r="HG140" s="565"/>
      <c r="HH140" s="565"/>
      <c r="HI140" s="565"/>
      <c r="HJ140" s="565"/>
      <c r="HK140" s="565"/>
      <c r="HL140" s="565"/>
      <c r="HM140" s="565"/>
      <c r="HN140" s="565"/>
      <c r="HO140" s="565"/>
      <c r="HP140" s="565"/>
      <c r="HQ140" s="565"/>
      <c r="HR140" s="565"/>
      <c r="HS140" s="565"/>
      <c r="HT140" s="565"/>
      <c r="HU140" s="565"/>
      <c r="HV140" s="565"/>
      <c r="HW140" s="565"/>
      <c r="HX140" s="565"/>
      <c r="HY140" s="565"/>
      <c r="HZ140" s="565"/>
      <c r="IA140" s="565"/>
      <c r="IB140" s="565"/>
      <c r="IC140" s="565"/>
      <c r="ID140" s="565"/>
      <c r="IE140" s="565"/>
      <c r="IF140" s="555"/>
      <c r="IG140" s="555"/>
      <c r="IH140" s="555"/>
      <c r="II140" s="555"/>
      <c r="IJ140" s="555"/>
      <c r="IK140" s="555"/>
      <c r="IL140" s="555"/>
      <c r="IM140" s="555"/>
    </row>
    <row r="141" spans="1:247" ht="15.6" customHeight="1">
      <c r="A141" s="503"/>
      <c r="B141" s="503">
        <f>COUNTIFS($D$4:D141,D141,$F$4:F141,F141)</f>
        <v>2</v>
      </c>
      <c r="C141" s="257">
        <v>10467</v>
      </c>
      <c r="D141" s="838" t="s">
        <v>1167</v>
      </c>
      <c r="E141" s="840" t="s">
        <v>1168</v>
      </c>
      <c r="F141" s="839">
        <v>5805032662</v>
      </c>
      <c r="G141" s="840"/>
      <c r="H141" s="838" t="s">
        <v>1169</v>
      </c>
      <c r="I141" s="199"/>
      <c r="J141" s="200"/>
      <c r="K141" s="122"/>
      <c r="L141" s="88"/>
      <c r="M141" s="88"/>
      <c r="N141" s="88"/>
      <c r="O141" s="503"/>
      <c r="P141" s="201"/>
      <c r="Q141" s="510"/>
      <c r="R141" s="510"/>
      <c r="S141" s="234"/>
      <c r="T141" s="234"/>
      <c r="U141" s="234"/>
      <c r="V141" s="234"/>
      <c r="W141" s="1353"/>
      <c r="X141" s="234"/>
      <c r="Y141" s="222"/>
      <c r="Z141" s="531"/>
      <c r="AA141" s="503"/>
      <c r="AC141" s="503"/>
      <c r="AD141" s="503"/>
      <c r="AE141" s="503"/>
      <c r="AF141" s="503"/>
      <c r="AG141" s="554"/>
      <c r="AH141" s="555"/>
      <c r="AI141" s="503"/>
      <c r="AJ141" s="503"/>
      <c r="AK141" s="568"/>
      <c r="AL141" s="503"/>
      <c r="AM141" s="503"/>
      <c r="AN141" s="503"/>
      <c r="AO141" s="570"/>
      <c r="AP141" s="571"/>
      <c r="AQ141" s="1370"/>
      <c r="AR141" s="1374"/>
      <c r="AS141" s="688"/>
      <c r="AT141" s="651"/>
      <c r="AU141" s="1383"/>
      <c r="AV141" s="503"/>
      <c r="AW141" s="503"/>
      <c r="AX141" s="800"/>
      <c r="AY141" s="503"/>
      <c r="AZ141" s="503"/>
      <c r="BA141" s="585"/>
      <c r="BC141" s="595"/>
      <c r="BD141" s="549"/>
      <c r="BE141" s="503"/>
      <c r="BF141" s="503"/>
      <c r="BG141" s="503"/>
      <c r="BH141" s="503"/>
      <c r="BJ141" s="503"/>
      <c r="BK141" s="503"/>
      <c r="BL141" s="797"/>
      <c r="BM141" s="601"/>
      <c r="BN141" s="549"/>
      <c r="BO141" s="503"/>
      <c r="BP141" s="503"/>
      <c r="BR141" s="607"/>
      <c r="BS141" s="549"/>
      <c r="BT141" s="549"/>
      <c r="BU141" s="549"/>
      <c r="BV141" s="549"/>
      <c r="BW141" s="549"/>
      <c r="BX141" s="549"/>
      <c r="BY141" s="549"/>
      <c r="BZ141" s="549"/>
      <c r="CA141" s="549"/>
      <c r="CB141" s="549"/>
      <c r="CC141" s="549"/>
      <c r="CD141" s="549"/>
      <c r="CE141" s="503"/>
      <c r="CF141" s="503"/>
      <c r="CG141" s="503"/>
      <c r="CH141" s="503"/>
      <c r="CI141" s="503"/>
      <c r="CJ141" s="503"/>
      <c r="CK141" s="503"/>
      <c r="CL141" s="503"/>
      <c r="CM141" s="503"/>
      <c r="CN141" s="503"/>
      <c r="CP141" s="510"/>
      <c r="CQ141" s="510"/>
      <c r="CR141" s="510"/>
      <c r="CS141" s="510"/>
      <c r="CT141" s="510"/>
      <c r="CU141" s="510"/>
      <c r="CV141" s="620"/>
      <c r="CX141" s="503"/>
      <c r="CY141" s="503"/>
      <c r="CZ141" s="503"/>
      <c r="DA141" s="625"/>
      <c r="DB141" s="783"/>
      <c r="DC141" s="531"/>
      <c r="DD141" s="531"/>
      <c r="DE141" s="503"/>
      <c r="DF141" s="503"/>
      <c r="DG141" s="503"/>
      <c r="DH141" s="503"/>
      <c r="DI141" s="91"/>
      <c r="DJ141" s="854" t="s">
        <v>444</v>
      </c>
      <c r="DK141" s="117"/>
      <c r="DL141" s="325" t="s">
        <v>1385</v>
      </c>
      <c r="DM141" s="325" t="s">
        <v>1385</v>
      </c>
      <c r="DN141" s="325"/>
      <c r="DO141" s="325"/>
      <c r="DP141" s="325"/>
      <c r="DQ141" s="325"/>
      <c r="DR141" s="1430"/>
      <c r="DS141" s="1312"/>
      <c r="DT141" s="1313"/>
      <c r="DU141" s="1313"/>
      <c r="DV141" s="1313"/>
      <c r="DW141" s="1313"/>
      <c r="DX141" s="1313"/>
      <c r="DY141" s="1313"/>
      <c r="DZ141" s="1313"/>
      <c r="EA141" s="1313"/>
      <c r="EB141" s="1432"/>
      <c r="EC141" s="1125"/>
      <c r="ED141" s="1125"/>
      <c r="EE141" s="1125"/>
      <c r="EF141" s="1125">
        <v>10</v>
      </c>
      <c r="EG141" s="1125"/>
      <c r="EH141" s="1125"/>
      <c r="EI141" s="1125">
        <v>107</v>
      </c>
      <c r="EJ141" s="1125"/>
      <c r="EK141" s="1125"/>
      <c r="EL141" s="1125"/>
      <c r="EM141" s="1125">
        <v>2</v>
      </c>
      <c r="EN141" s="1125">
        <v>1</v>
      </c>
      <c r="EO141" s="1312">
        <v>1</v>
      </c>
      <c r="EP141" s="1125"/>
      <c r="EQ141" s="1434"/>
      <c r="ER141" s="1124"/>
      <c r="ES141" s="1124"/>
      <c r="ET141" s="1124"/>
      <c r="EU141" s="1124"/>
      <c r="EV141" s="1124"/>
      <c r="EW141" s="1311"/>
      <c r="EX141" s="1315"/>
      <c r="EY141" s="1444"/>
      <c r="EZ141" s="1446"/>
      <c r="FA141" s="1446"/>
      <c r="FB141" s="1446"/>
      <c r="FC141" s="1446"/>
      <c r="FD141" s="1446"/>
      <c r="FE141" s="1443"/>
      <c r="FF141" s="1449"/>
      <c r="FG141" s="1454"/>
      <c r="FH141" s="1454"/>
      <c r="FI141" s="1459"/>
      <c r="FJ141" s="1434"/>
      <c r="FK141" s="1465"/>
      <c r="FL141" s="1446"/>
      <c r="FM141" s="1468"/>
      <c r="FN141" s="1446"/>
      <c r="FO141" s="1443"/>
      <c r="FP141" s="1443"/>
      <c r="FQ141" s="1446"/>
      <c r="FR141" s="1125" t="s">
        <v>1215</v>
      </c>
      <c r="FS141" s="1125"/>
      <c r="FT141" s="1125"/>
      <c r="FU141" s="1312">
        <v>0</v>
      </c>
      <c r="FV141" s="1312">
        <v>0</v>
      </c>
      <c r="FW141" s="1125">
        <v>0</v>
      </c>
      <c r="FX141" s="1125"/>
      <c r="FY141" s="1130">
        <v>0</v>
      </c>
      <c r="FZ141" s="1130">
        <v>0</v>
      </c>
      <c r="GA141" s="1130">
        <v>0</v>
      </c>
      <c r="GB141" s="1130">
        <v>0</v>
      </c>
      <c r="GC141" s="1687" t="s">
        <v>1390</v>
      </c>
      <c r="GD141" s="1130"/>
      <c r="GE141" s="1125" t="s">
        <v>1389</v>
      </c>
      <c r="GF141" s="555"/>
      <c r="GG141" s="699"/>
      <c r="GK141" s="565"/>
      <c r="GL141" s="565"/>
      <c r="GM141" s="565"/>
      <c r="GN141" s="565"/>
      <c r="GO141" s="565"/>
      <c r="GP141" s="565"/>
      <c r="GQ141" s="565"/>
      <c r="GR141" s="565"/>
      <c r="GS141" s="565"/>
      <c r="GT141" s="565"/>
      <c r="GU141" s="565"/>
      <c r="GV141" s="565"/>
      <c r="GW141" s="565"/>
      <c r="GX141" s="565"/>
      <c r="GY141" s="565"/>
      <c r="GZ141" s="565"/>
      <c r="HA141" s="565"/>
      <c r="HB141" s="565"/>
      <c r="HC141" s="565"/>
      <c r="HD141" s="565"/>
      <c r="HE141" s="565"/>
      <c r="HF141" s="565"/>
      <c r="HG141" s="565"/>
      <c r="HH141" s="565"/>
      <c r="HI141" s="565"/>
      <c r="HJ141" s="565"/>
      <c r="HK141" s="565"/>
      <c r="HL141" s="565"/>
      <c r="HM141" s="565"/>
      <c r="HN141" s="565"/>
      <c r="HO141" s="565"/>
      <c r="HP141" s="565"/>
      <c r="HQ141" s="565"/>
      <c r="HR141" s="565"/>
      <c r="HS141" s="565"/>
      <c r="HT141" s="565"/>
      <c r="HU141" s="565"/>
      <c r="HV141" s="565"/>
      <c r="HW141" s="565"/>
      <c r="HX141" s="565"/>
      <c r="HY141" s="565"/>
      <c r="HZ141" s="565"/>
      <c r="IA141" s="565"/>
      <c r="IB141" s="565"/>
      <c r="IC141" s="565"/>
      <c r="ID141" s="565"/>
      <c r="IE141" s="565"/>
      <c r="IF141" s="555"/>
      <c r="IG141" s="555"/>
      <c r="IH141" s="555"/>
      <c r="II141" s="555"/>
      <c r="IJ141" s="555"/>
      <c r="IK141" s="555"/>
      <c r="IL141" s="555"/>
      <c r="IM141" s="555"/>
    </row>
    <row r="142" spans="1:247" ht="15.6" customHeight="1">
      <c r="A142" s="503"/>
      <c r="B142" s="503">
        <f>COUNTIFS($D$4:D142,D142,$F$4:F142,F142)</f>
        <v>3</v>
      </c>
      <c r="C142" s="1477">
        <v>10719</v>
      </c>
      <c r="D142" s="843" t="s">
        <v>1167</v>
      </c>
      <c r="E142" s="1199" t="s">
        <v>1168</v>
      </c>
      <c r="F142" s="844">
        <v>5805032662</v>
      </c>
      <c r="G142" s="1199"/>
      <c r="H142" s="843" t="s">
        <v>953</v>
      </c>
      <c r="I142" s="128"/>
      <c r="J142" s="129"/>
      <c r="K142" s="158"/>
      <c r="L142" s="127"/>
      <c r="M142" s="127"/>
      <c r="N142" s="127"/>
      <c r="O142" s="503"/>
      <c r="P142" s="131"/>
      <c r="Q142" s="510"/>
      <c r="R142" s="510"/>
      <c r="S142" s="134"/>
      <c r="T142" s="134"/>
      <c r="U142" s="134"/>
      <c r="V142" s="134"/>
      <c r="W142" s="1353"/>
      <c r="X142" s="134"/>
      <c r="Y142" s="135"/>
      <c r="Z142" s="531"/>
      <c r="AA142" s="503"/>
      <c r="AC142" s="503"/>
      <c r="AD142" s="503"/>
      <c r="AE142" s="503"/>
      <c r="AF142" s="503"/>
      <c r="AG142" s="554"/>
      <c r="AH142" s="555"/>
      <c r="AI142" s="503"/>
      <c r="AJ142" s="503"/>
      <c r="AK142" s="568"/>
      <c r="AL142" s="503"/>
      <c r="AM142" s="503"/>
      <c r="AN142" s="503"/>
      <c r="AO142" s="570"/>
      <c r="AP142" s="571"/>
      <c r="AQ142" s="1370"/>
      <c r="AR142" s="1374"/>
      <c r="AS142" s="688"/>
      <c r="AT142" s="651"/>
      <c r="AU142" s="1383"/>
      <c r="AV142" s="503"/>
      <c r="AW142" s="503"/>
      <c r="AX142" s="800"/>
      <c r="AY142" s="503"/>
      <c r="AZ142" s="503"/>
      <c r="BA142" s="585"/>
      <c r="BC142" s="595"/>
      <c r="BD142" s="549"/>
      <c r="BE142" s="503"/>
      <c r="BF142" s="503"/>
      <c r="BG142" s="503"/>
      <c r="BH142" s="503"/>
      <c r="BJ142" s="503"/>
      <c r="BK142" s="503"/>
      <c r="BL142" s="797"/>
      <c r="BM142" s="601"/>
      <c r="BN142" s="549"/>
      <c r="BO142" s="503"/>
      <c r="BP142" s="503"/>
      <c r="BR142" s="607"/>
      <c r="BS142" s="549"/>
      <c r="BT142" s="549"/>
      <c r="BU142" s="549"/>
      <c r="BV142" s="549"/>
      <c r="BW142" s="549"/>
      <c r="BX142" s="549"/>
      <c r="BY142" s="549"/>
      <c r="BZ142" s="549"/>
      <c r="CA142" s="549"/>
      <c r="CB142" s="549"/>
      <c r="CC142" s="549"/>
      <c r="CD142" s="549"/>
      <c r="CE142" s="503"/>
      <c r="CF142" s="503"/>
      <c r="CG142" s="503"/>
      <c r="CH142" s="503"/>
      <c r="CI142" s="503"/>
      <c r="CJ142" s="503"/>
      <c r="CK142" s="503"/>
      <c r="CL142" s="503"/>
      <c r="CM142" s="503"/>
      <c r="CN142" s="503"/>
      <c r="CP142" s="510"/>
      <c r="CQ142" s="510"/>
      <c r="CR142" s="510"/>
      <c r="CS142" s="510"/>
      <c r="CT142" s="510"/>
      <c r="CU142" s="510"/>
      <c r="CV142" s="620"/>
      <c r="CX142" s="503"/>
      <c r="CY142" s="503"/>
      <c r="CZ142" s="503"/>
      <c r="DA142" s="625"/>
      <c r="DB142" s="783"/>
      <c r="DC142" s="531"/>
      <c r="DD142" s="531"/>
      <c r="DE142" s="503"/>
      <c r="DF142" s="503"/>
      <c r="DG142" s="503"/>
      <c r="DH142" s="503"/>
      <c r="DI142" s="153"/>
      <c r="DJ142" s="1269" t="s">
        <v>444</v>
      </c>
      <c r="DK142" s="509"/>
      <c r="DL142" s="1203" t="s">
        <v>399</v>
      </c>
      <c r="DM142" s="1203" t="s">
        <v>399</v>
      </c>
      <c r="DN142" s="1203"/>
      <c r="DO142" s="1203"/>
      <c r="DP142" s="1203"/>
      <c r="DQ142" s="1203"/>
      <c r="DR142" s="1543"/>
      <c r="DS142" s="1544"/>
      <c r="DT142" s="1545"/>
      <c r="DU142" s="1545"/>
      <c r="DV142" s="1545"/>
      <c r="DW142" s="1545"/>
      <c r="DX142" s="1545"/>
      <c r="DY142" s="1545"/>
      <c r="DZ142" s="1545"/>
      <c r="EA142" s="1545"/>
      <c r="EB142" s="1432"/>
      <c r="EC142" s="1208"/>
      <c r="ED142" s="1208"/>
      <c r="EE142" s="1208"/>
      <c r="EF142" s="1208">
        <v>20</v>
      </c>
      <c r="EG142" s="1208"/>
      <c r="EH142" s="1208"/>
      <c r="EI142" s="1208">
        <v>107</v>
      </c>
      <c r="EJ142" s="1208"/>
      <c r="EK142" s="1208"/>
      <c r="EL142" s="1208"/>
      <c r="EM142" s="1208">
        <v>2</v>
      </c>
      <c r="EN142" s="1208">
        <v>1</v>
      </c>
      <c r="EO142" s="1544"/>
      <c r="EP142" s="1208"/>
      <c r="EQ142" s="1434"/>
      <c r="ER142" s="1197"/>
      <c r="ES142" s="1197"/>
      <c r="ET142" s="1197"/>
      <c r="EU142" s="1197"/>
      <c r="EV142" s="1197"/>
      <c r="EW142" s="1546"/>
      <c r="EX142" s="1547"/>
      <c r="EY142" s="1444"/>
      <c r="EZ142" s="1446"/>
      <c r="FA142" s="1446"/>
      <c r="FB142" s="1446"/>
      <c r="FC142" s="1446"/>
      <c r="FD142" s="1446"/>
      <c r="FE142" s="1443"/>
      <c r="FF142" s="1449"/>
      <c r="FG142" s="1454"/>
      <c r="FH142" s="1454"/>
      <c r="FI142" s="1459"/>
      <c r="FJ142" s="1434"/>
      <c r="FK142" s="1465"/>
      <c r="FL142" s="1446"/>
      <c r="FM142" s="1468"/>
      <c r="FN142" s="1446"/>
      <c r="FO142" s="1443"/>
      <c r="FP142" s="1443"/>
      <c r="FQ142" s="1446"/>
      <c r="FR142" s="1689" t="s">
        <v>1215</v>
      </c>
      <c r="FS142" s="1208"/>
      <c r="FT142" s="1208"/>
      <c r="FU142" s="1544">
        <v>0</v>
      </c>
      <c r="FV142" s="1544">
        <v>4</v>
      </c>
      <c r="FW142" s="1208">
        <v>1</v>
      </c>
      <c r="FX142" s="1689" t="s">
        <v>1294</v>
      </c>
      <c r="FY142" s="1209">
        <v>0</v>
      </c>
      <c r="FZ142" s="1209">
        <v>0</v>
      </c>
      <c r="GA142" s="1209">
        <v>0</v>
      </c>
      <c r="GB142" s="1209">
        <v>0</v>
      </c>
      <c r="GC142" s="1692" t="s">
        <v>1294</v>
      </c>
      <c r="GD142" s="1209" t="s">
        <v>1391</v>
      </c>
      <c r="GE142" s="1689" t="s">
        <v>1389</v>
      </c>
      <c r="GF142" s="555"/>
      <c r="GG142" s="699"/>
      <c r="GH142" s="127"/>
      <c r="GI142" s="127"/>
      <c r="GJ142" s="127"/>
      <c r="GK142" s="565"/>
      <c r="GL142" s="565"/>
      <c r="GM142" s="565"/>
      <c r="GN142" s="565"/>
      <c r="GO142" s="565"/>
      <c r="GP142" s="565"/>
      <c r="GQ142" s="565"/>
      <c r="GR142" s="565"/>
      <c r="GS142" s="565"/>
      <c r="GT142" s="565"/>
      <c r="GU142" s="565"/>
      <c r="GV142" s="565"/>
      <c r="GW142" s="565"/>
      <c r="GX142" s="565"/>
      <c r="GY142" s="565"/>
      <c r="GZ142" s="565"/>
      <c r="HA142" s="565"/>
      <c r="HB142" s="565"/>
      <c r="HC142" s="565"/>
      <c r="HD142" s="565"/>
      <c r="HE142" s="565"/>
      <c r="HF142" s="565"/>
      <c r="HG142" s="565"/>
      <c r="HH142" s="565"/>
      <c r="HI142" s="565"/>
      <c r="HJ142" s="565"/>
      <c r="HK142" s="565"/>
      <c r="HL142" s="565"/>
      <c r="HM142" s="565"/>
      <c r="HN142" s="565"/>
      <c r="HO142" s="565"/>
      <c r="HP142" s="565"/>
      <c r="HQ142" s="565"/>
      <c r="HR142" s="565"/>
      <c r="HS142" s="565"/>
      <c r="HT142" s="565"/>
      <c r="HU142" s="565"/>
      <c r="HV142" s="565"/>
      <c r="HW142" s="565"/>
      <c r="HX142" s="565"/>
      <c r="HY142" s="565"/>
      <c r="HZ142" s="565"/>
      <c r="IA142" s="565"/>
      <c r="IB142" s="565"/>
      <c r="IC142" s="565"/>
      <c r="ID142" s="565"/>
      <c r="IE142" s="565"/>
      <c r="IF142" s="555"/>
      <c r="IG142" s="555"/>
      <c r="IH142" s="555"/>
      <c r="II142" s="555"/>
      <c r="IJ142" s="555"/>
      <c r="IK142" s="555"/>
      <c r="IL142" s="555"/>
      <c r="IM142" s="555"/>
    </row>
    <row r="143" spans="1:247" s="126" customFormat="1" ht="15.6" customHeight="1">
      <c r="A143" s="88"/>
      <c r="B143" s="88">
        <f>COUNTIFS($D$4:D143,D143,$F$4:F143,F143)</f>
        <v>4</v>
      </c>
      <c r="C143" s="257">
        <v>11450</v>
      </c>
      <c r="D143" s="838" t="s">
        <v>1167</v>
      </c>
      <c r="E143" s="840" t="s">
        <v>1168</v>
      </c>
      <c r="F143" s="839">
        <v>5805032662</v>
      </c>
      <c r="G143" s="840"/>
      <c r="H143" s="838" t="s">
        <v>1170</v>
      </c>
      <c r="I143" s="199"/>
      <c r="J143" s="200"/>
      <c r="K143" s="122"/>
      <c r="L143" s="88"/>
      <c r="M143" s="88"/>
      <c r="N143" s="88"/>
      <c r="O143" s="88"/>
      <c r="P143" s="201"/>
      <c r="Q143" s="201"/>
      <c r="R143" s="201"/>
      <c r="S143" s="234"/>
      <c r="T143" s="234"/>
      <c r="U143" s="234"/>
      <c r="V143" s="234"/>
      <c r="W143" s="234"/>
      <c r="X143" s="234"/>
      <c r="Y143" s="222"/>
      <c r="Z143" s="142"/>
      <c r="AA143" s="88"/>
      <c r="AB143" s="88"/>
      <c r="AC143" s="88"/>
      <c r="AD143" s="88"/>
      <c r="AE143" s="88"/>
      <c r="AF143" s="88"/>
      <c r="AG143" s="225"/>
      <c r="AH143" s="122"/>
      <c r="AI143" s="88"/>
      <c r="AJ143" s="88"/>
      <c r="AK143" s="1210"/>
      <c r="AL143" s="88"/>
      <c r="AM143" s="88"/>
      <c r="AN143" s="88"/>
      <c r="AO143" s="1277"/>
      <c r="AP143" s="1278"/>
      <c r="AQ143" s="1279"/>
      <c r="AR143" s="1280"/>
      <c r="AS143" s="337"/>
      <c r="AT143" s="161"/>
      <c r="AU143" s="1281"/>
      <c r="AV143" s="88"/>
      <c r="AW143" s="88"/>
      <c r="AX143" s="1282"/>
      <c r="AY143" s="88"/>
      <c r="AZ143" s="88"/>
      <c r="BA143" s="402"/>
      <c r="BB143" s="88"/>
      <c r="BC143" s="1283"/>
      <c r="BD143" s="117"/>
      <c r="BE143" s="88"/>
      <c r="BF143" s="88"/>
      <c r="BG143" s="88"/>
      <c r="BH143" s="88"/>
      <c r="BI143" s="88"/>
      <c r="BJ143" s="88"/>
      <c r="BK143" s="88"/>
      <c r="BL143" s="1284"/>
      <c r="BM143" s="1223"/>
      <c r="BN143" s="117"/>
      <c r="BO143" s="88"/>
      <c r="BP143" s="88"/>
      <c r="BQ143" s="88"/>
      <c r="BR143" s="1222"/>
      <c r="BS143" s="117"/>
      <c r="BT143" s="117"/>
      <c r="BU143" s="117"/>
      <c r="BV143" s="117"/>
      <c r="BW143" s="117"/>
      <c r="BX143" s="117"/>
      <c r="BY143" s="117"/>
      <c r="BZ143" s="117"/>
      <c r="CA143" s="117"/>
      <c r="CB143" s="117"/>
      <c r="CC143" s="117"/>
      <c r="CD143" s="117"/>
      <c r="CE143" s="88"/>
      <c r="CF143" s="88"/>
      <c r="CG143" s="88"/>
      <c r="CH143" s="88"/>
      <c r="CI143" s="88"/>
      <c r="CJ143" s="88"/>
      <c r="CK143" s="88"/>
      <c r="CL143" s="88"/>
      <c r="CM143" s="88"/>
      <c r="CN143" s="88"/>
      <c r="CO143" s="201"/>
      <c r="CP143" s="201"/>
      <c r="CQ143" s="201"/>
      <c r="CR143" s="201"/>
      <c r="CS143" s="201"/>
      <c r="CT143" s="201"/>
      <c r="CU143" s="201"/>
      <c r="CV143" s="1224"/>
      <c r="CW143" s="88"/>
      <c r="CX143" s="88"/>
      <c r="CY143" s="88"/>
      <c r="CZ143" s="88"/>
      <c r="DA143" s="1225"/>
      <c r="DB143" s="1226"/>
      <c r="DC143" s="142"/>
      <c r="DD143" s="142"/>
      <c r="DE143" s="88"/>
      <c r="DF143" s="88"/>
      <c r="DG143" s="88"/>
      <c r="DH143" s="88"/>
      <c r="DI143" s="91"/>
      <c r="DJ143" s="854" t="s">
        <v>444</v>
      </c>
      <c r="DK143" s="117"/>
      <c r="DL143" s="325" t="s">
        <v>399</v>
      </c>
      <c r="DM143" s="325" t="s">
        <v>399</v>
      </c>
      <c r="DN143" s="325"/>
      <c r="DO143" s="325"/>
      <c r="DP143" s="325"/>
      <c r="DQ143" s="325"/>
      <c r="DR143" s="1312"/>
      <c r="DS143" s="1312"/>
      <c r="DT143" s="1313"/>
      <c r="DU143" s="1313"/>
      <c r="DV143" s="1313"/>
      <c r="DW143" s="1313"/>
      <c r="DX143" s="1313"/>
      <c r="DY143" s="1313"/>
      <c r="DZ143" s="1313"/>
      <c r="EA143" s="1313"/>
      <c r="EB143" s="1312"/>
      <c r="EC143" s="1125"/>
      <c r="ED143" s="1125"/>
      <c r="EE143" s="1125"/>
      <c r="EF143" s="1125">
        <v>10</v>
      </c>
      <c r="EG143" s="1125"/>
      <c r="EH143" s="1125"/>
      <c r="EI143" s="1125">
        <v>107</v>
      </c>
      <c r="EJ143" s="1125"/>
      <c r="EK143" s="1125"/>
      <c r="EL143" s="1125"/>
      <c r="EM143" s="1125">
        <v>2</v>
      </c>
      <c r="EN143" s="1125">
        <v>1</v>
      </c>
      <c r="EO143" s="1312"/>
      <c r="EP143" s="1125"/>
      <c r="EQ143" s="1314"/>
      <c r="ER143" s="1125"/>
      <c r="ES143" s="1125"/>
      <c r="ET143" s="1125"/>
      <c r="EU143" s="1125"/>
      <c r="EV143" s="1125"/>
      <c r="EW143" s="1315"/>
      <c r="EX143" s="1315"/>
      <c r="EY143" s="1316"/>
      <c r="EZ143" s="1125"/>
      <c r="FA143" s="1125"/>
      <c r="FB143" s="1125"/>
      <c r="FC143" s="1125"/>
      <c r="FD143" s="1125"/>
      <c r="FE143" s="1315"/>
      <c r="FF143" s="1315"/>
      <c r="FG143" s="1317"/>
      <c r="FH143" s="1317"/>
      <c r="FI143" s="1318"/>
      <c r="FJ143" s="1314"/>
      <c r="FK143" s="1319"/>
      <c r="FL143" s="1125"/>
      <c r="FM143" s="863"/>
      <c r="FN143" s="1125"/>
      <c r="FO143" s="1315"/>
      <c r="FP143" s="1315"/>
      <c r="FQ143" s="1125"/>
      <c r="FR143" s="1316" t="s">
        <v>1215</v>
      </c>
      <c r="FS143" s="1125"/>
      <c r="FT143" s="1125"/>
      <c r="FU143" s="1312">
        <v>0</v>
      </c>
      <c r="FV143" s="1312">
        <v>4</v>
      </c>
      <c r="FW143" s="1125">
        <v>0</v>
      </c>
      <c r="FX143" s="1316" t="s">
        <v>1254</v>
      </c>
      <c r="FY143" s="1130">
        <v>0</v>
      </c>
      <c r="FZ143" s="1130">
        <v>0</v>
      </c>
      <c r="GA143" s="1130">
        <v>0</v>
      </c>
      <c r="GB143" s="1130">
        <v>0</v>
      </c>
      <c r="GC143" s="1687" t="s">
        <v>1254</v>
      </c>
      <c r="GD143" s="1687" t="s">
        <v>1391</v>
      </c>
      <c r="GE143" s="1316" t="s">
        <v>1389</v>
      </c>
      <c r="GF143" s="122"/>
      <c r="GG143" s="1231"/>
      <c r="GH143" s="88"/>
      <c r="GI143" s="88"/>
      <c r="GJ143" s="88"/>
      <c r="IF143" s="122"/>
      <c r="IG143" s="122"/>
      <c r="IH143" s="122"/>
      <c r="II143" s="122"/>
      <c r="IJ143" s="122"/>
      <c r="IK143" s="122"/>
      <c r="IL143" s="122"/>
      <c r="IM143" s="122"/>
    </row>
    <row r="144" spans="1:247" s="1234" customFormat="1" ht="15.6" customHeight="1" thickBot="1">
      <c r="A144" s="1232"/>
      <c r="B144" s="1232">
        <f>COUNTIFS($D$4:D144,D144,$F$4:F144,F144)</f>
        <v>5</v>
      </c>
      <c r="C144" s="795">
        <v>12888</v>
      </c>
      <c r="D144" s="923" t="s">
        <v>1167</v>
      </c>
      <c r="E144" s="925" t="s">
        <v>1168</v>
      </c>
      <c r="F144" s="924">
        <v>5805032662</v>
      </c>
      <c r="G144" s="925"/>
      <c r="H144" s="923" t="s">
        <v>1171</v>
      </c>
      <c r="I144" s="165"/>
      <c r="J144" s="166"/>
      <c r="K144" s="350"/>
      <c r="L144" s="163"/>
      <c r="M144" s="163"/>
      <c r="N144" s="163"/>
      <c r="O144" s="1232"/>
      <c r="P144" s="168"/>
      <c r="Q144" s="1255"/>
      <c r="R144" s="1255"/>
      <c r="S144" s="792"/>
      <c r="T144" s="792"/>
      <c r="U144" s="792"/>
      <c r="V144" s="792"/>
      <c r="W144" s="1538"/>
      <c r="X144" s="792"/>
      <c r="Y144" s="170"/>
      <c r="Z144" s="1341"/>
      <c r="AA144" s="1232"/>
      <c r="AB144" s="903"/>
      <c r="AC144" s="1232"/>
      <c r="AD144" s="1232"/>
      <c r="AE144" s="1232"/>
      <c r="AF144" s="1232"/>
      <c r="AG144" s="1021"/>
      <c r="AH144" s="1262"/>
      <c r="AI144" s="1232"/>
      <c r="AJ144" s="1232"/>
      <c r="AK144" s="1233"/>
      <c r="AL144" s="1232"/>
      <c r="AM144" s="1232"/>
      <c r="AN144" s="1232"/>
      <c r="AO144" s="1483"/>
      <c r="AP144" s="1484"/>
      <c r="AQ144" s="1485"/>
      <c r="AR144" s="1486"/>
      <c r="AS144" s="1020"/>
      <c r="AT144" s="999"/>
      <c r="AU144" s="1487"/>
      <c r="AV144" s="1232"/>
      <c r="AW144" s="1232"/>
      <c r="AX144" s="1488"/>
      <c r="AY144" s="1232"/>
      <c r="AZ144" s="1232"/>
      <c r="BA144" s="1338"/>
      <c r="BB144" s="430"/>
      <c r="BC144" s="1340"/>
      <c r="BD144" s="1250"/>
      <c r="BE144" s="1232"/>
      <c r="BF144" s="1232"/>
      <c r="BG144" s="1232"/>
      <c r="BH144" s="1232"/>
      <c r="BI144" s="430"/>
      <c r="BJ144" s="1232"/>
      <c r="BK144" s="1232"/>
      <c r="BL144" s="1406"/>
      <c r="BM144" s="1253"/>
      <c r="BN144" s="1250"/>
      <c r="BO144" s="1232"/>
      <c r="BP144" s="1232"/>
      <c r="BQ144" s="430"/>
      <c r="BR144" s="1249"/>
      <c r="BS144" s="1250"/>
      <c r="BT144" s="1250"/>
      <c r="BU144" s="1250"/>
      <c r="BV144" s="1250"/>
      <c r="BW144" s="1250"/>
      <c r="BX144" s="1250"/>
      <c r="BY144" s="1250"/>
      <c r="BZ144" s="1250"/>
      <c r="CA144" s="1250"/>
      <c r="CB144" s="1250"/>
      <c r="CC144" s="1250"/>
      <c r="CD144" s="1250"/>
      <c r="CE144" s="1232"/>
      <c r="CF144" s="1232"/>
      <c r="CG144" s="1232"/>
      <c r="CH144" s="1232"/>
      <c r="CI144" s="1232"/>
      <c r="CJ144" s="1232"/>
      <c r="CK144" s="1232"/>
      <c r="CL144" s="1232"/>
      <c r="CM144" s="1232"/>
      <c r="CN144" s="1232"/>
      <c r="CO144" s="1254"/>
      <c r="CP144" s="1255"/>
      <c r="CQ144" s="1255"/>
      <c r="CR144" s="1255"/>
      <c r="CS144" s="1255"/>
      <c r="CT144" s="1255"/>
      <c r="CU144" s="1255"/>
      <c r="CV144" s="1256"/>
      <c r="CW144" s="903"/>
      <c r="CX144" s="1232"/>
      <c r="CY144" s="1232"/>
      <c r="CZ144" s="1232"/>
      <c r="DA144" s="1258"/>
      <c r="DB144" s="1259"/>
      <c r="DC144" s="1341"/>
      <c r="DD144" s="1341"/>
      <c r="DE144" s="1232"/>
      <c r="DF144" s="1232"/>
      <c r="DG144" s="1232"/>
      <c r="DH144" s="1232"/>
      <c r="DI144" s="164"/>
      <c r="DJ144" s="932" t="s">
        <v>444</v>
      </c>
      <c r="DK144" s="905"/>
      <c r="DL144" s="906" t="s">
        <v>399</v>
      </c>
      <c r="DM144" s="906" t="s">
        <v>399</v>
      </c>
      <c r="DN144" s="906"/>
      <c r="DO144" s="906"/>
      <c r="DP144" s="906"/>
      <c r="DQ144" s="906"/>
      <c r="DR144" s="1431"/>
      <c r="DS144" s="1320"/>
      <c r="DT144" s="1321"/>
      <c r="DU144" s="1321"/>
      <c r="DV144" s="1321"/>
      <c r="DW144" s="1321"/>
      <c r="DX144" s="1321"/>
      <c r="DY144" s="1321"/>
      <c r="DZ144" s="1321"/>
      <c r="EA144" s="1321"/>
      <c r="EB144" s="1496"/>
      <c r="EC144" s="1123"/>
      <c r="ED144" s="1123"/>
      <c r="EE144" s="1123"/>
      <c r="EF144" s="1123">
        <v>50</v>
      </c>
      <c r="EG144" s="1123"/>
      <c r="EH144" s="1123"/>
      <c r="EI144" s="1123">
        <v>107</v>
      </c>
      <c r="EJ144" s="1123"/>
      <c r="EK144" s="1123"/>
      <c r="EL144" s="1123"/>
      <c r="EM144" s="1123">
        <v>2</v>
      </c>
      <c r="EN144" s="1123">
        <v>1</v>
      </c>
      <c r="EO144" s="1320"/>
      <c r="EP144" s="1123"/>
      <c r="EQ144" s="1505"/>
      <c r="ER144" s="1123"/>
      <c r="ES144" s="1123"/>
      <c r="ET144" s="1123"/>
      <c r="EU144" s="1123"/>
      <c r="EV144" s="1123"/>
      <c r="EW144" s="1322"/>
      <c r="EX144" s="1322"/>
      <c r="EY144" s="1500"/>
      <c r="EZ144" s="1501"/>
      <c r="FA144" s="1501"/>
      <c r="FB144" s="1501"/>
      <c r="FC144" s="1501"/>
      <c r="FD144" s="1501"/>
      <c r="FE144" s="1498"/>
      <c r="FF144" s="1502"/>
      <c r="FG144" s="1503"/>
      <c r="FH144" s="1503"/>
      <c r="FI144" s="1504"/>
      <c r="FJ144" s="1505"/>
      <c r="FK144" s="1506"/>
      <c r="FL144" s="1501"/>
      <c r="FM144" s="1507"/>
      <c r="FN144" s="1501"/>
      <c r="FO144" s="1498"/>
      <c r="FP144" s="1498"/>
      <c r="FQ144" s="1501"/>
      <c r="FR144" s="1682" t="s">
        <v>1215</v>
      </c>
      <c r="FS144" s="1123"/>
      <c r="FT144" s="1123"/>
      <c r="FU144" s="1320">
        <v>0</v>
      </c>
      <c r="FV144" s="1320">
        <v>4</v>
      </c>
      <c r="FW144" s="1123">
        <v>0</v>
      </c>
      <c r="FX144" s="1682" t="s">
        <v>1278</v>
      </c>
      <c r="FY144" s="1141">
        <v>0</v>
      </c>
      <c r="FZ144" s="1141">
        <v>0</v>
      </c>
      <c r="GA144" s="1141">
        <v>0</v>
      </c>
      <c r="GB144" s="1141">
        <v>0</v>
      </c>
      <c r="GC144" s="1683" t="s">
        <v>1294</v>
      </c>
      <c r="GD144" s="1683" t="s">
        <v>1391</v>
      </c>
      <c r="GE144" s="1682" t="s">
        <v>1389</v>
      </c>
      <c r="GF144" s="1262"/>
      <c r="GG144" s="1267"/>
      <c r="GH144" s="163"/>
      <c r="GI144" s="163"/>
      <c r="GJ144" s="163"/>
      <c r="IF144" s="1262"/>
      <c r="IG144" s="1262"/>
      <c r="IH144" s="1262"/>
      <c r="II144" s="1262"/>
      <c r="IJ144" s="1262"/>
      <c r="IK144" s="1262"/>
      <c r="IL144" s="1262"/>
      <c r="IM144" s="1262"/>
    </row>
    <row r="145" spans="1:247" ht="15.6" customHeight="1">
      <c r="A145" s="503">
        <v>4</v>
      </c>
      <c r="B145" s="503">
        <f>COUNTIFS($D$4:D145,D145,$F$4:F145,F145)</f>
        <v>1</v>
      </c>
      <c r="C145" s="865">
        <v>5541</v>
      </c>
      <c r="D145" s="865" t="s">
        <v>434</v>
      </c>
      <c r="E145" s="868" t="s">
        <v>435</v>
      </c>
      <c r="F145" s="866">
        <v>6112040396</v>
      </c>
      <c r="G145" s="868">
        <v>56</v>
      </c>
      <c r="H145" s="865" t="s">
        <v>436</v>
      </c>
      <c r="I145" s="446" t="s">
        <v>437</v>
      </c>
      <c r="J145" s="369" t="s">
        <v>427</v>
      </c>
      <c r="K145" s="370" t="s">
        <v>385</v>
      </c>
      <c r="L145" s="195">
        <v>7</v>
      </c>
      <c r="M145" s="195">
        <v>3</v>
      </c>
      <c r="N145" s="195"/>
      <c r="O145" s="503"/>
      <c r="P145" s="371" t="s">
        <v>438</v>
      </c>
      <c r="Q145" s="510"/>
      <c r="R145" s="510"/>
      <c r="S145" s="468" t="s">
        <v>428</v>
      </c>
      <c r="T145" s="468" t="s">
        <v>428</v>
      </c>
      <c r="U145" s="709"/>
      <c r="V145" s="468" t="s">
        <v>428</v>
      </c>
      <c r="W145" s="525"/>
      <c r="X145" s="468"/>
      <c r="Y145" s="468"/>
      <c r="Z145" s="531"/>
      <c r="AA145" s="503"/>
      <c r="AB145" s="1520">
        <v>89</v>
      </c>
      <c r="AC145" s="1522"/>
      <c r="AD145" s="1522"/>
      <c r="AE145" s="1522"/>
      <c r="AF145" s="1522"/>
      <c r="AG145" s="554"/>
      <c r="AH145" s="555"/>
      <c r="AI145" s="503">
        <v>22.5</v>
      </c>
      <c r="AJ145" s="503">
        <v>65</v>
      </c>
      <c r="AK145" s="567">
        <v>14.625</v>
      </c>
      <c r="AL145" s="503">
        <v>5215</v>
      </c>
      <c r="AM145" s="569">
        <v>2.2349999999999999</v>
      </c>
      <c r="AN145" s="503">
        <v>3</v>
      </c>
      <c r="AO145" s="574">
        <v>16.5</v>
      </c>
      <c r="AP145" s="575">
        <v>70.900000000000006</v>
      </c>
      <c r="AQ145" s="577">
        <v>5.8</v>
      </c>
      <c r="AR145" s="1100">
        <f t="shared" ref="AR145:AR158" si="97">AO145+AP145+AQ145</f>
        <v>93.2</v>
      </c>
      <c r="AS145" s="1101">
        <f t="shared" ref="AS145:AS158" si="98">AO145/AP145</f>
        <v>0.232722143864598</v>
      </c>
      <c r="AT145" s="750">
        <f t="shared" ref="AT145:AT158" si="99">AO145/AP145*AQ145</f>
        <v>1.3497884344146684</v>
      </c>
      <c r="AU145" s="1102">
        <f t="shared" ref="AU145:AU158" si="100">AO145/(AP145+AQ145)</f>
        <v>0.2151238591916558</v>
      </c>
      <c r="AV145" s="579">
        <v>14.675000000000001</v>
      </c>
      <c r="AW145" s="579">
        <f t="shared" ref="AW145:AW158" si="101">95-AY145</f>
        <v>88.939393939393938</v>
      </c>
      <c r="AX145" s="580">
        <v>1</v>
      </c>
      <c r="AY145" s="579">
        <f>AX145*100/AO145</f>
        <v>6.0606060606060606</v>
      </c>
      <c r="AZ145" s="505" t="s">
        <v>387</v>
      </c>
      <c r="BA145" s="585" t="s">
        <v>387</v>
      </c>
      <c r="BB145" s="112">
        <v>0.1</v>
      </c>
      <c r="BC145" s="592">
        <v>0.46000000000000013</v>
      </c>
      <c r="BD145" s="592"/>
      <c r="BE145" s="505"/>
      <c r="BF145" s="505"/>
      <c r="BG145" s="505"/>
      <c r="BH145" s="505"/>
      <c r="BI145" s="204" t="s">
        <v>387</v>
      </c>
      <c r="BJ145" s="505" t="s">
        <v>387</v>
      </c>
      <c r="BK145" s="505" t="s">
        <v>387</v>
      </c>
      <c r="BL145" s="797" t="s">
        <v>387</v>
      </c>
      <c r="BM145" s="601" t="s">
        <v>387</v>
      </c>
      <c r="BN145" s="503" t="s">
        <v>387</v>
      </c>
      <c r="BO145" s="505" t="s">
        <v>387</v>
      </c>
      <c r="BP145" s="505" t="s">
        <v>387</v>
      </c>
      <c r="BQ145" s="204" t="s">
        <v>387</v>
      </c>
      <c r="BR145" s="606" t="s">
        <v>387</v>
      </c>
      <c r="BS145" s="614">
        <f>BX145+BZ145</f>
        <v>36</v>
      </c>
      <c r="BT145" s="608"/>
      <c r="BU145" s="608"/>
      <c r="BV145" s="608"/>
      <c r="BW145" s="614">
        <f>BY145+CA145+CC145</f>
        <v>68.489400000000018</v>
      </c>
      <c r="BX145" s="608">
        <v>22</v>
      </c>
      <c r="BY145" s="616">
        <f>BX145*AP145/100</f>
        <v>15.598000000000003</v>
      </c>
      <c r="BZ145" s="608">
        <v>14</v>
      </c>
      <c r="CA145" s="616">
        <f>BZ145*AP145/100</f>
        <v>9.9260000000000019</v>
      </c>
      <c r="CB145" s="608">
        <v>60.6</v>
      </c>
      <c r="CC145" s="616">
        <f>CB145*AP145/100</f>
        <v>42.96540000000001</v>
      </c>
      <c r="CD145" s="608"/>
      <c r="CE145" s="579"/>
      <c r="CF145" s="565"/>
      <c r="CG145" s="503"/>
      <c r="CH145" s="503"/>
      <c r="CI145" s="503"/>
      <c r="CJ145" s="611"/>
      <c r="CK145" s="503"/>
      <c r="CL145" s="579">
        <f>BX145/BZ145</f>
        <v>1.5714285714285714</v>
      </c>
      <c r="CM145" s="503"/>
      <c r="CN145" s="503"/>
      <c r="CP145" s="510"/>
      <c r="CQ145" s="510"/>
      <c r="CR145" s="510"/>
      <c r="CS145" s="510"/>
      <c r="CT145" s="510"/>
      <c r="CU145" s="510"/>
      <c r="CV145" s="510"/>
      <c r="CW145" s="205" t="s">
        <v>387</v>
      </c>
      <c r="CX145" s="505" t="s">
        <v>387</v>
      </c>
      <c r="CY145" s="505" t="s">
        <v>392</v>
      </c>
      <c r="CZ145" s="542" t="s">
        <v>391</v>
      </c>
      <c r="DA145" s="625" t="s">
        <v>398</v>
      </c>
      <c r="DB145" s="549" t="s">
        <v>398</v>
      </c>
      <c r="DC145" s="531"/>
      <c r="DD145" s="531"/>
      <c r="DE145" s="627">
        <v>190.21954725000001</v>
      </c>
      <c r="DF145" s="627">
        <v>28.939588279999999</v>
      </c>
      <c r="DG145" s="627">
        <v>0</v>
      </c>
      <c r="DH145" s="627">
        <v>9.6256699600000104</v>
      </c>
      <c r="DI145" s="884" t="s">
        <v>390</v>
      </c>
      <c r="DJ145" s="967" t="s">
        <v>433</v>
      </c>
      <c r="DK145" s="886">
        <v>2</v>
      </c>
      <c r="DL145" s="886" t="s">
        <v>425</v>
      </c>
      <c r="DM145" s="874" t="s">
        <v>425</v>
      </c>
      <c r="DN145" s="886">
        <v>0</v>
      </c>
      <c r="DO145" s="886">
        <v>0</v>
      </c>
      <c r="DP145" s="889" t="s">
        <v>386</v>
      </c>
      <c r="DQ145" s="886" t="s">
        <v>386</v>
      </c>
      <c r="DR145" s="448" t="s">
        <v>386</v>
      </c>
      <c r="DS145" s="195" t="s">
        <v>386</v>
      </c>
      <c r="DT145" s="195">
        <v>89</v>
      </c>
      <c r="DU145" s="195">
        <v>16.899999999999999</v>
      </c>
      <c r="DV145" s="195">
        <v>83.1</v>
      </c>
      <c r="DW145" s="195" t="s">
        <v>386</v>
      </c>
      <c r="DX145" s="195" t="s">
        <v>386</v>
      </c>
      <c r="DY145" s="195" t="s">
        <v>386</v>
      </c>
      <c r="DZ145" s="195" t="s">
        <v>386</v>
      </c>
      <c r="EA145" s="195">
        <v>0</v>
      </c>
      <c r="EB145" s="503"/>
      <c r="EC145" s="886" t="s">
        <v>391</v>
      </c>
      <c r="ED145" s="886">
        <v>2</v>
      </c>
      <c r="EE145" s="886">
        <v>7</v>
      </c>
      <c r="EF145" s="888">
        <v>15</v>
      </c>
      <c r="EG145" s="886">
        <v>2</v>
      </c>
      <c r="EH145" s="888">
        <v>179</v>
      </c>
      <c r="EI145" s="888">
        <v>79</v>
      </c>
      <c r="EJ145" s="888">
        <f t="shared" ref="EJ145:EJ159" si="102">EI145/(EH145*EH145*0.01*0.01)</f>
        <v>24.655909615804749</v>
      </c>
      <c r="EK145" s="886">
        <v>0</v>
      </c>
      <c r="EL145" s="889" t="s">
        <v>386</v>
      </c>
      <c r="EM145" s="886">
        <v>2</v>
      </c>
      <c r="EN145" s="886">
        <v>2</v>
      </c>
      <c r="EO145" s="888">
        <v>0</v>
      </c>
      <c r="EP145" s="891"/>
      <c r="EQ145" s="632">
        <v>5541</v>
      </c>
      <c r="ER145" s="195"/>
      <c r="ES145" s="195"/>
      <c r="ET145" s="195"/>
      <c r="EU145" s="195"/>
      <c r="EV145" s="195"/>
      <c r="EW145" s="367"/>
      <c r="EX145" s="367"/>
      <c r="EY145" s="503"/>
      <c r="EZ145" s="503"/>
      <c r="FA145" s="503"/>
      <c r="FB145" s="503"/>
      <c r="FC145" s="651"/>
      <c r="FD145" s="651"/>
      <c r="FE145" s="651"/>
      <c r="FF145" s="263"/>
      <c r="FG145" s="673"/>
      <c r="FH145" s="683" t="e">
        <v>#DIV/0!</v>
      </c>
      <c r="FI145" s="1537">
        <v>89</v>
      </c>
      <c r="FJ145" s="554"/>
      <c r="FK145" s="555"/>
      <c r="FL145" s="503">
        <v>22.5</v>
      </c>
      <c r="FM145" s="694"/>
      <c r="FN145" s="555"/>
      <c r="FO145" s="692">
        <v>22.5</v>
      </c>
      <c r="FP145" s="695">
        <f>DT145/1000</f>
        <v>8.8999999999999996E-2</v>
      </c>
      <c r="FQ145" s="555"/>
      <c r="FR145" s="1684"/>
      <c r="FS145" s="1124" t="s">
        <v>1159</v>
      </c>
      <c r="FT145" s="1684" t="s">
        <v>1392</v>
      </c>
      <c r="FU145" s="1309">
        <v>0</v>
      </c>
      <c r="FV145" s="1309">
        <v>4</v>
      </c>
      <c r="FW145" s="1124">
        <v>0</v>
      </c>
      <c r="FX145" s="1684" t="s">
        <v>1294</v>
      </c>
      <c r="FY145" s="1126">
        <v>0</v>
      </c>
      <c r="FZ145" s="1126">
        <v>0</v>
      </c>
      <c r="GA145" s="1126">
        <v>0</v>
      </c>
      <c r="GB145" s="1126">
        <v>0</v>
      </c>
      <c r="GC145" s="1685" t="s">
        <v>1294</v>
      </c>
      <c r="GD145" s="1685" t="s">
        <v>1393</v>
      </c>
      <c r="GE145" s="1684" t="s">
        <v>1394</v>
      </c>
      <c r="GF145" s="555"/>
      <c r="GG145" s="699"/>
      <c r="GH145" s="195"/>
      <c r="GI145" s="894">
        <v>1.2771439304674999</v>
      </c>
      <c r="GJ145" s="195"/>
      <c r="GK145" s="565"/>
      <c r="GL145" s="565"/>
      <c r="GM145" s="565"/>
      <c r="GN145" s="565"/>
      <c r="GO145" s="565"/>
      <c r="GP145" s="565"/>
      <c r="GQ145" s="565"/>
      <c r="GR145" s="565"/>
      <c r="GS145" s="565"/>
      <c r="GT145" s="565"/>
      <c r="GU145" s="565"/>
      <c r="GV145" s="565"/>
      <c r="GW145" s="565"/>
      <c r="GX145" s="565"/>
      <c r="GY145" s="565"/>
      <c r="GZ145" s="565"/>
      <c r="HA145" s="565"/>
      <c r="HB145" s="565"/>
      <c r="HC145" s="565"/>
      <c r="HD145" s="565"/>
      <c r="HE145" s="565"/>
      <c r="HF145" s="565"/>
      <c r="HG145" s="565"/>
      <c r="HH145" s="565"/>
      <c r="HI145" s="565"/>
      <c r="HJ145" s="565"/>
      <c r="HK145" s="565"/>
      <c r="HL145" s="565"/>
      <c r="HM145" s="565"/>
      <c r="HN145" s="565"/>
      <c r="HO145" s="565"/>
      <c r="HP145" s="565"/>
      <c r="HQ145" s="565"/>
      <c r="HR145" s="565"/>
      <c r="HS145" s="565"/>
      <c r="HT145" s="565"/>
      <c r="HU145" s="565"/>
      <c r="HV145" s="565"/>
      <c r="HW145" s="565"/>
      <c r="HX145" s="565"/>
      <c r="HY145" s="565"/>
      <c r="HZ145" s="565"/>
      <c r="IA145" s="565"/>
      <c r="IB145" s="565"/>
      <c r="IC145" s="565"/>
      <c r="ID145" s="565"/>
      <c r="IE145" s="565"/>
      <c r="IF145" s="503">
        <f>EK145+EM145+EN145</f>
        <v>4</v>
      </c>
      <c r="IG145" s="555"/>
      <c r="IH145" s="555"/>
      <c r="II145" s="555"/>
      <c r="IJ145" s="555"/>
      <c r="IK145" s="555"/>
      <c r="IL145" s="555"/>
      <c r="IM145" s="555"/>
    </row>
    <row r="146" spans="1:247" ht="15.6" customHeight="1">
      <c r="A146" s="503">
        <v>70</v>
      </c>
      <c r="B146" s="503">
        <f>COUNTIFS($D$4:D146,D146,$F$4:F146,F146)</f>
        <v>2</v>
      </c>
      <c r="C146" s="257">
        <v>6071</v>
      </c>
      <c r="D146" s="838" t="s">
        <v>434</v>
      </c>
      <c r="E146" s="840" t="s">
        <v>435</v>
      </c>
      <c r="F146" s="839">
        <v>6112040396</v>
      </c>
      <c r="G146" s="840">
        <v>56</v>
      </c>
      <c r="H146" s="838" t="s">
        <v>484</v>
      </c>
      <c r="I146" s="199" t="s">
        <v>437</v>
      </c>
      <c r="J146" s="200" t="s">
        <v>427</v>
      </c>
      <c r="K146" s="122" t="s">
        <v>385</v>
      </c>
      <c r="L146" s="88">
        <v>6</v>
      </c>
      <c r="M146" s="88">
        <v>2</v>
      </c>
      <c r="N146" s="88"/>
      <c r="O146" s="503"/>
      <c r="P146" s="201" t="s">
        <v>478</v>
      </c>
      <c r="Q146" s="510"/>
      <c r="R146" s="510"/>
      <c r="S146" s="222" t="s">
        <v>428</v>
      </c>
      <c r="T146" s="222" t="s">
        <v>462</v>
      </c>
      <c r="U146" s="230" t="s">
        <v>429</v>
      </c>
      <c r="V146" s="222" t="s">
        <v>462</v>
      </c>
      <c r="W146" s="1354" t="s">
        <v>485</v>
      </c>
      <c r="X146" s="222" t="s">
        <v>462</v>
      </c>
      <c r="Y146" s="222" t="s">
        <v>480</v>
      </c>
      <c r="Z146" s="531"/>
      <c r="AA146" s="503"/>
      <c r="AB146" s="283">
        <v>114</v>
      </c>
      <c r="AC146" s="544"/>
      <c r="AD146" s="544"/>
      <c r="AE146" s="544"/>
      <c r="AF146" s="544"/>
      <c r="AG146" s="531" t="s">
        <v>433</v>
      </c>
      <c r="AH146" s="555"/>
      <c r="AI146" s="503">
        <v>32.4</v>
      </c>
      <c r="AJ146" s="503">
        <v>71.5</v>
      </c>
      <c r="AK146" s="567">
        <v>23.166</v>
      </c>
      <c r="AL146" s="503">
        <v>1249</v>
      </c>
      <c r="AM146" s="569">
        <v>0.83266666666666667</v>
      </c>
      <c r="AN146" s="503">
        <v>4</v>
      </c>
      <c r="AO146" s="574">
        <v>32.799999999999997</v>
      </c>
      <c r="AP146" s="575">
        <v>44.3</v>
      </c>
      <c r="AQ146" s="577">
        <v>19.100000000000001</v>
      </c>
      <c r="AR146" s="1100">
        <f t="shared" si="97"/>
        <v>96.199999999999989</v>
      </c>
      <c r="AS146" s="1101">
        <f t="shared" si="98"/>
        <v>0.7404063205417607</v>
      </c>
      <c r="AT146" s="750">
        <f t="shared" si="99"/>
        <v>14.14176072234763</v>
      </c>
      <c r="AU146" s="1102">
        <f t="shared" si="100"/>
        <v>0.51735015772870663</v>
      </c>
      <c r="AV146" s="579">
        <v>29.76</v>
      </c>
      <c r="AW146" s="579">
        <f t="shared" si="101"/>
        <v>90.731707317073173</v>
      </c>
      <c r="AX146" s="580">
        <v>1.4</v>
      </c>
      <c r="AY146" s="579">
        <f>AX146*100/AO146</f>
        <v>4.2682926829268295</v>
      </c>
      <c r="AZ146" s="588" t="s">
        <v>387</v>
      </c>
      <c r="BA146" s="585" t="s">
        <v>387</v>
      </c>
      <c r="BB146" s="251" t="s">
        <v>387</v>
      </c>
      <c r="BC146" s="592">
        <v>1.7399999999999991</v>
      </c>
      <c r="BD146" s="592"/>
      <c r="BE146" s="503"/>
      <c r="BF146" s="503"/>
      <c r="BG146" s="503"/>
      <c r="BH146" s="503"/>
      <c r="BJ146" s="503">
        <v>18</v>
      </c>
      <c r="BK146" s="503">
        <v>82</v>
      </c>
      <c r="BL146" s="598">
        <v>0.21951219512195122</v>
      </c>
      <c r="BM146" s="601" t="s">
        <v>387</v>
      </c>
      <c r="BN146" s="503" t="s">
        <v>387</v>
      </c>
      <c r="BO146" s="503">
        <v>2.1</v>
      </c>
      <c r="BP146" s="505" t="s">
        <v>387</v>
      </c>
      <c r="BQ146" s="204" t="s">
        <v>387</v>
      </c>
      <c r="BR146" s="606" t="s">
        <v>387</v>
      </c>
      <c r="BS146" s="614" t="s">
        <v>387</v>
      </c>
      <c r="BT146" s="608">
        <v>93.9</v>
      </c>
      <c r="BU146" s="608" t="s">
        <v>387</v>
      </c>
      <c r="BV146" s="611">
        <v>2.2000000000000002</v>
      </c>
      <c r="BW146" s="611">
        <v>38.299999999999997</v>
      </c>
      <c r="BX146" s="611" t="s">
        <v>387</v>
      </c>
      <c r="BY146" s="611" t="s">
        <v>387</v>
      </c>
      <c r="BZ146" s="611" t="s">
        <v>387</v>
      </c>
      <c r="CA146" s="611" t="s">
        <v>387</v>
      </c>
      <c r="CB146" s="611">
        <v>48.2</v>
      </c>
      <c r="CC146" s="611">
        <v>18.600000000000001</v>
      </c>
      <c r="CD146" s="611">
        <v>0.5</v>
      </c>
      <c r="CE146" s="503"/>
      <c r="CF146" s="503"/>
      <c r="CG146" s="503"/>
      <c r="CH146" s="588"/>
      <c r="CI146" s="588"/>
      <c r="CJ146" s="588"/>
      <c r="CK146" s="588"/>
      <c r="CL146" s="588"/>
      <c r="CM146" s="588"/>
      <c r="CN146" s="588"/>
      <c r="CO146" s="259"/>
      <c r="CP146" s="619"/>
      <c r="CQ146" s="619"/>
      <c r="CR146" s="619"/>
      <c r="CS146" s="619"/>
      <c r="CT146" s="619"/>
      <c r="CU146" s="619"/>
      <c r="CV146" s="619"/>
      <c r="CW146" s="95">
        <v>0.08</v>
      </c>
      <c r="CX146" s="503">
        <v>22</v>
      </c>
      <c r="CY146" s="505" t="s">
        <v>397</v>
      </c>
      <c r="CZ146" s="505">
        <v>3</v>
      </c>
      <c r="DA146" s="625" t="s">
        <v>398</v>
      </c>
      <c r="DB146" s="549" t="s">
        <v>398</v>
      </c>
      <c r="DC146" s="531"/>
      <c r="DD146" s="531"/>
      <c r="DE146" s="627">
        <v>202.14446101000004</v>
      </c>
      <c r="DF146" s="627">
        <v>27.497878429999997</v>
      </c>
      <c r="DG146" s="627">
        <v>0</v>
      </c>
      <c r="DH146" s="627">
        <v>15.545212360000022</v>
      </c>
      <c r="DI146" s="116" t="s">
        <v>390</v>
      </c>
      <c r="DJ146" s="849" t="s">
        <v>433</v>
      </c>
      <c r="DK146" s="218">
        <v>2</v>
      </c>
      <c r="DL146" s="118" t="s">
        <v>399</v>
      </c>
      <c r="DM146" s="325" t="s">
        <v>453</v>
      </c>
      <c r="DN146" s="118">
        <v>0</v>
      </c>
      <c r="DO146" s="118">
        <v>0</v>
      </c>
      <c r="DP146" s="118" t="s">
        <v>386</v>
      </c>
      <c r="DQ146" s="118" t="s">
        <v>386</v>
      </c>
      <c r="DR146" s="149" t="s">
        <v>386</v>
      </c>
      <c r="DS146" s="88" t="s">
        <v>386</v>
      </c>
      <c r="DT146" s="88">
        <v>114</v>
      </c>
      <c r="DU146" s="88">
        <v>29.8</v>
      </c>
      <c r="DV146" s="88">
        <v>70.2</v>
      </c>
      <c r="DW146" s="88" t="s">
        <v>386</v>
      </c>
      <c r="DX146" s="88" t="s">
        <v>386</v>
      </c>
      <c r="DY146" s="88" t="s">
        <v>386</v>
      </c>
      <c r="DZ146" s="88" t="s">
        <v>386</v>
      </c>
      <c r="EA146" s="88">
        <v>0</v>
      </c>
      <c r="EB146" s="503"/>
      <c r="EC146" s="219">
        <v>3</v>
      </c>
      <c r="ED146" s="219">
        <v>2</v>
      </c>
      <c r="EE146" s="219">
        <v>6</v>
      </c>
      <c r="EF146" s="862">
        <v>5</v>
      </c>
      <c r="EG146" s="118">
        <v>1</v>
      </c>
      <c r="EH146" s="862">
        <v>179</v>
      </c>
      <c r="EI146" s="862">
        <v>79</v>
      </c>
      <c r="EJ146" s="862">
        <f t="shared" si="102"/>
        <v>24.655909615804749</v>
      </c>
      <c r="EK146" s="118">
        <v>0</v>
      </c>
      <c r="EL146" s="148" t="s">
        <v>386</v>
      </c>
      <c r="EM146" s="155">
        <v>2</v>
      </c>
      <c r="EN146" s="118">
        <v>2</v>
      </c>
      <c r="EO146" s="118">
        <v>0</v>
      </c>
      <c r="EP146" s="120"/>
      <c r="EQ146" s="630">
        <v>6071</v>
      </c>
      <c r="ER146" s="195"/>
      <c r="ES146" s="195"/>
      <c r="ET146" s="195"/>
      <c r="EU146" s="195"/>
      <c r="EV146" s="195"/>
      <c r="EW146" s="367"/>
      <c r="EX146" s="161"/>
      <c r="EY146" s="503"/>
      <c r="EZ146" s="503"/>
      <c r="FA146" s="503"/>
      <c r="FB146" s="503"/>
      <c r="FC146" s="651"/>
      <c r="FD146" s="651"/>
      <c r="FE146" s="651"/>
      <c r="FF146" s="263"/>
      <c r="FG146" s="673"/>
      <c r="FH146" s="683" t="e">
        <v>#DIV/0!</v>
      </c>
      <c r="FI146" s="687">
        <v>114</v>
      </c>
      <c r="FJ146" s="531" t="s">
        <v>433</v>
      </c>
      <c r="FK146" s="555"/>
      <c r="FL146" s="503">
        <v>32.4</v>
      </c>
      <c r="FM146" s="694"/>
      <c r="FN146" s="555"/>
      <c r="FO146" s="692">
        <v>32.4</v>
      </c>
      <c r="FP146" s="695">
        <f>DT146/1000</f>
        <v>0.114</v>
      </c>
      <c r="FQ146" s="555"/>
      <c r="FR146" s="1125"/>
      <c r="FS146" s="1316" t="s">
        <v>1159</v>
      </c>
      <c r="FT146" s="1316" t="s">
        <v>1395</v>
      </c>
      <c r="FU146" s="1312">
        <v>0</v>
      </c>
      <c r="FV146" s="1312">
        <v>0</v>
      </c>
      <c r="FW146" s="1125">
        <v>0</v>
      </c>
      <c r="FX146" s="1125"/>
      <c r="FY146" s="1130">
        <v>0</v>
      </c>
      <c r="FZ146" s="1130">
        <v>0</v>
      </c>
      <c r="GA146" s="1130">
        <v>0</v>
      </c>
      <c r="GB146" s="1130">
        <v>0</v>
      </c>
      <c r="GC146" s="1130"/>
      <c r="GD146" s="1130"/>
      <c r="GE146" s="1316" t="s">
        <v>1396</v>
      </c>
      <c r="GF146" s="555"/>
      <c r="GG146" s="699"/>
      <c r="GI146" s="216">
        <v>2.0893951827500035E-2</v>
      </c>
      <c r="GK146" s="565"/>
      <c r="GL146" s="565"/>
      <c r="GM146" s="565"/>
      <c r="GN146" s="565"/>
      <c r="GO146" s="565"/>
      <c r="GP146" s="565"/>
      <c r="GQ146" s="565"/>
      <c r="GR146" s="565"/>
      <c r="GS146" s="565"/>
      <c r="GT146" s="565"/>
      <c r="GU146" s="565"/>
      <c r="GV146" s="565"/>
      <c r="GW146" s="565"/>
      <c r="GX146" s="565"/>
      <c r="GY146" s="565"/>
      <c r="GZ146" s="565"/>
      <c r="HA146" s="565"/>
      <c r="HB146" s="565"/>
      <c r="HC146" s="565"/>
      <c r="HD146" s="565"/>
      <c r="HE146" s="565"/>
      <c r="HF146" s="565"/>
      <c r="HG146" s="565"/>
      <c r="HH146" s="565"/>
      <c r="HI146" s="565"/>
      <c r="HJ146" s="565"/>
      <c r="HK146" s="565"/>
      <c r="HL146" s="565"/>
      <c r="HM146" s="565"/>
      <c r="HN146" s="565"/>
      <c r="HO146" s="565"/>
      <c r="HP146" s="565"/>
      <c r="HQ146" s="565"/>
      <c r="HR146" s="565"/>
      <c r="HS146" s="565"/>
      <c r="HT146" s="565"/>
      <c r="HU146" s="565"/>
      <c r="HV146" s="565"/>
      <c r="HW146" s="565"/>
      <c r="HX146" s="565"/>
      <c r="HY146" s="565"/>
      <c r="HZ146" s="565"/>
      <c r="IA146" s="565"/>
      <c r="IB146" s="565"/>
      <c r="IC146" s="565"/>
      <c r="ID146" s="565"/>
      <c r="IE146" s="565"/>
      <c r="IF146" s="503">
        <f>EK146+EM146+EN146</f>
        <v>4</v>
      </c>
      <c r="IG146" s="555"/>
      <c r="IH146" s="555"/>
      <c r="II146" s="555"/>
      <c r="IJ146" s="555"/>
      <c r="IK146" s="555"/>
      <c r="IL146" s="555"/>
      <c r="IM146" s="555"/>
    </row>
    <row r="147" spans="1:247">
      <c r="A147" s="503">
        <v>191</v>
      </c>
      <c r="B147" s="503">
        <f>COUNTIFS($D$4:D147,D147,$F$4:F147,F147)</f>
        <v>3</v>
      </c>
      <c r="C147" s="842">
        <v>9152</v>
      </c>
      <c r="D147" s="843" t="s">
        <v>434</v>
      </c>
      <c r="E147" s="844" t="s">
        <v>435</v>
      </c>
      <c r="F147" s="1516">
        <v>6112040396</v>
      </c>
      <c r="G147" s="1199">
        <v>57</v>
      </c>
      <c r="H147" s="843" t="s">
        <v>771</v>
      </c>
      <c r="I147" s="319" t="s">
        <v>453</v>
      </c>
      <c r="J147" s="129" t="s">
        <v>427</v>
      </c>
      <c r="K147" s="158" t="s">
        <v>385</v>
      </c>
      <c r="L147" s="153">
        <v>12</v>
      </c>
      <c r="M147" s="153" t="s">
        <v>604</v>
      </c>
      <c r="N147" s="153" t="s">
        <v>386</v>
      </c>
      <c r="O147" s="503"/>
      <c r="P147" s="153" t="s">
        <v>761</v>
      </c>
      <c r="Q147" s="503"/>
      <c r="R147" s="503"/>
      <c r="S147" s="311" t="s">
        <v>548</v>
      </c>
      <c r="T147" s="316" t="s">
        <v>656</v>
      </c>
      <c r="U147" s="311" t="s">
        <v>548</v>
      </c>
      <c r="V147" s="385" t="s">
        <v>673</v>
      </c>
      <c r="W147" s="513" t="s">
        <v>620</v>
      </c>
      <c r="X147" s="311" t="s">
        <v>548</v>
      </c>
      <c r="Y147" s="311" t="s">
        <v>548</v>
      </c>
      <c r="Z147" s="536"/>
      <c r="AA147" s="538"/>
      <c r="AC147" s="552"/>
      <c r="AD147" s="551"/>
      <c r="AE147" s="552"/>
      <c r="AF147" s="552"/>
      <c r="AG147" s="557" t="s">
        <v>433</v>
      </c>
      <c r="AH147" s="503"/>
      <c r="AI147" s="567"/>
      <c r="AJ147" s="567"/>
      <c r="AK147" s="567"/>
      <c r="AL147" s="567"/>
      <c r="AM147" s="567"/>
      <c r="AN147" s="503"/>
      <c r="AO147" s="574">
        <v>38.299999999999997</v>
      </c>
      <c r="AP147" s="575">
        <v>49.1</v>
      </c>
      <c r="AQ147" s="577">
        <v>10.7</v>
      </c>
      <c r="AR147" s="1100">
        <f t="shared" si="97"/>
        <v>98.100000000000009</v>
      </c>
      <c r="AS147" s="1101">
        <f t="shared" si="98"/>
        <v>0.78004073319755596</v>
      </c>
      <c r="AT147" s="750">
        <f t="shared" si="99"/>
        <v>8.3464358452138487</v>
      </c>
      <c r="AU147" s="1102">
        <f t="shared" si="100"/>
        <v>0.64046822742474918</v>
      </c>
      <c r="AV147" s="566">
        <v>35.852629999999998</v>
      </c>
      <c r="AW147" s="579">
        <f t="shared" si="101"/>
        <v>93.61</v>
      </c>
      <c r="AX147" s="566">
        <v>0.5323699999999999</v>
      </c>
      <c r="AY147" s="566">
        <v>1.39</v>
      </c>
      <c r="AZ147" s="1104" t="s">
        <v>387</v>
      </c>
      <c r="BA147" s="566">
        <v>25.4</v>
      </c>
      <c r="BB147" s="340">
        <v>0.25</v>
      </c>
      <c r="BC147" s="590"/>
      <c r="BD147" s="590"/>
      <c r="BE147" s="590"/>
      <c r="BF147" s="590"/>
      <c r="BG147" s="590"/>
      <c r="BH147" s="590"/>
      <c r="BI147" s="340"/>
      <c r="BJ147" s="566">
        <v>22.3</v>
      </c>
      <c r="BK147" s="566">
        <v>78.2</v>
      </c>
      <c r="BL147" s="598">
        <v>0.28516624040920718</v>
      </c>
      <c r="BM147" s="600">
        <v>0.52</v>
      </c>
      <c r="BN147" s="614">
        <f t="shared" ref="BN147:BN153" si="103">BM147*100/AO147</f>
        <v>1.3577023498694518</v>
      </c>
      <c r="BO147" s="605" t="s">
        <v>387</v>
      </c>
      <c r="BP147" s="566">
        <v>15.2</v>
      </c>
      <c r="BQ147" s="344">
        <v>21.1</v>
      </c>
      <c r="BR147" s="607"/>
      <c r="BS147" s="614">
        <f t="shared" ref="BS147:BS154" si="104">BX147+BZ147</f>
        <v>22.48</v>
      </c>
      <c r="BT147" s="614">
        <v>88.3</v>
      </c>
      <c r="BU147" s="772">
        <v>40588</v>
      </c>
      <c r="BV147" s="614">
        <v>11.700000000000003</v>
      </c>
      <c r="BW147" s="614">
        <v>39.019999999999996</v>
      </c>
      <c r="BX147" s="614">
        <v>16.600000000000001</v>
      </c>
      <c r="BY147" s="614">
        <v>8.14</v>
      </c>
      <c r="BZ147" s="614">
        <v>5.88</v>
      </c>
      <c r="CA147" s="614">
        <v>2.88</v>
      </c>
      <c r="CB147" s="614">
        <v>57.1</v>
      </c>
      <c r="CC147" s="614">
        <v>28</v>
      </c>
      <c r="CD147" s="614">
        <v>1.1100000000000001</v>
      </c>
      <c r="CE147" s="503"/>
      <c r="CF147" s="503"/>
      <c r="CG147" s="503"/>
      <c r="CH147" s="503"/>
      <c r="CI147" s="503"/>
      <c r="CJ147" s="503"/>
      <c r="CK147" s="503"/>
      <c r="CL147" s="579">
        <f t="shared" ref="CL147:CL154" si="105">BX147/BZ147</f>
        <v>2.8231292517006805</v>
      </c>
      <c r="CM147" s="503"/>
      <c r="CN147" s="503"/>
      <c r="CO147" s="328"/>
      <c r="CP147" s="618"/>
      <c r="CQ147" s="618"/>
      <c r="CR147" s="618"/>
      <c r="CS147" s="618"/>
      <c r="CT147" s="618"/>
      <c r="CU147" s="618"/>
      <c r="CV147" s="618"/>
      <c r="CX147" s="503"/>
      <c r="CY147" s="623"/>
      <c r="CZ147" s="623">
        <v>3</v>
      </c>
      <c r="DA147" s="625" t="s">
        <v>398</v>
      </c>
      <c r="DB147" s="505" t="s">
        <v>398</v>
      </c>
      <c r="DC147" s="531"/>
      <c r="DD147" s="531"/>
      <c r="DE147" s="503"/>
      <c r="DF147" s="503"/>
      <c r="DG147" s="503"/>
      <c r="DH147" s="503"/>
      <c r="DI147" s="1426" t="s">
        <v>390</v>
      </c>
      <c r="DJ147" s="1427" t="s">
        <v>433</v>
      </c>
      <c r="DK147" s="509">
        <v>2</v>
      </c>
      <c r="DL147" s="1203" t="s">
        <v>399</v>
      </c>
      <c r="DM147" s="509" t="s">
        <v>453</v>
      </c>
      <c r="DN147" s="509"/>
      <c r="DO147" s="509"/>
      <c r="DP147" s="509"/>
      <c r="DQ147" s="509"/>
      <c r="DR147" s="130" t="s">
        <v>386</v>
      </c>
      <c r="DS147" s="127" t="s">
        <v>386</v>
      </c>
      <c r="DT147" s="127">
        <v>266</v>
      </c>
      <c r="DU147" s="127">
        <v>9</v>
      </c>
      <c r="DV147" s="127">
        <v>91</v>
      </c>
      <c r="DW147" s="127" t="s">
        <v>386</v>
      </c>
      <c r="DX147" s="127" t="s">
        <v>386</v>
      </c>
      <c r="DY147" s="127" t="s">
        <v>386</v>
      </c>
      <c r="DZ147" s="127" t="s">
        <v>386</v>
      </c>
      <c r="EA147" s="127">
        <v>0</v>
      </c>
      <c r="EB147" s="503"/>
      <c r="EC147" s="509"/>
      <c r="ED147" s="509"/>
      <c r="EE147" s="509"/>
      <c r="EF147" s="1203">
        <v>10</v>
      </c>
      <c r="EG147" s="509"/>
      <c r="EH147" s="509">
        <v>179</v>
      </c>
      <c r="EI147" s="509">
        <v>79</v>
      </c>
      <c r="EJ147" s="1271">
        <f t="shared" si="102"/>
        <v>24.655909615804749</v>
      </c>
      <c r="EK147" s="509">
        <v>1</v>
      </c>
      <c r="EL147" s="509"/>
      <c r="EM147" s="509">
        <v>2</v>
      </c>
      <c r="EN147" s="509">
        <v>2</v>
      </c>
      <c r="EO147" s="1534">
        <v>0</v>
      </c>
      <c r="EP147" s="1205"/>
      <c r="EQ147" s="631">
        <v>9152</v>
      </c>
      <c r="ER147" s="1326">
        <v>29</v>
      </c>
      <c r="ES147" s="1272">
        <v>20189</v>
      </c>
      <c r="ET147" s="1272">
        <v>2</v>
      </c>
      <c r="EU147" s="1273">
        <v>1392.344827586207</v>
      </c>
      <c r="EV147" s="1272">
        <v>2850</v>
      </c>
      <c r="EW147" s="1274">
        <v>196.55172413793105</v>
      </c>
      <c r="EX147" s="1275">
        <v>2358.6206896551726</v>
      </c>
      <c r="EY147" s="744">
        <v>29</v>
      </c>
      <c r="EZ147" s="746">
        <v>15134</v>
      </c>
      <c r="FA147" s="623">
        <v>400</v>
      </c>
      <c r="FB147" s="555"/>
      <c r="FC147" s="748">
        <v>521.86206896551721</v>
      </c>
      <c r="FD147" s="748">
        <v>208.7448275862069</v>
      </c>
      <c r="FE147" s="750">
        <v>11.299061715342937</v>
      </c>
      <c r="FF147" s="248"/>
      <c r="FG147" s="672"/>
      <c r="FH147" s="672"/>
      <c r="FI147" s="688"/>
      <c r="FJ147" s="554"/>
      <c r="FK147" s="555"/>
      <c r="FL147" s="692">
        <v>14.116598147506068</v>
      </c>
      <c r="FM147" s="693">
        <f>EW147/1000</f>
        <v>0.19655172413793104</v>
      </c>
      <c r="FN147" s="555"/>
      <c r="FO147" s="692">
        <v>14.116598147506068</v>
      </c>
      <c r="FP147" s="693">
        <v>0.19655172413793104</v>
      </c>
      <c r="FQ147" s="696">
        <f>DT147/EW147</f>
        <v>1.3533333333333333</v>
      </c>
      <c r="FR147" s="1276"/>
      <c r="FS147" s="1693" t="s">
        <v>1159</v>
      </c>
      <c r="FT147" s="1693" t="s">
        <v>1294</v>
      </c>
      <c r="FU147" s="1509">
        <v>1</v>
      </c>
      <c r="FV147" s="1203">
        <v>2</v>
      </c>
      <c r="FW147" s="1509">
        <v>0</v>
      </c>
      <c r="FX147" s="1510" t="s">
        <v>772</v>
      </c>
      <c r="FY147" s="1510">
        <v>0</v>
      </c>
      <c r="FZ147" s="1510">
        <v>0</v>
      </c>
      <c r="GA147" s="1510">
        <v>0</v>
      </c>
      <c r="GB147" s="1510">
        <v>1</v>
      </c>
      <c r="GC147" s="1511" t="s">
        <v>1294</v>
      </c>
      <c r="GD147" s="1510" t="s">
        <v>773</v>
      </c>
      <c r="GE147" s="1510" t="s">
        <v>774</v>
      </c>
      <c r="GF147" s="760">
        <v>9152</v>
      </c>
      <c r="GG147" s="761" t="s">
        <v>775</v>
      </c>
      <c r="GH147" s="1514">
        <v>0.46763699039999995</v>
      </c>
      <c r="GI147" s="1514">
        <v>5.1070936486500004E-2</v>
      </c>
      <c r="GJ147" s="1515">
        <v>0.14214400000000069</v>
      </c>
      <c r="GK147" s="549"/>
      <c r="GL147" s="549"/>
      <c r="GM147" s="549"/>
      <c r="GN147" s="549"/>
      <c r="GO147" s="549"/>
      <c r="GP147" s="549"/>
      <c r="GQ147" s="549"/>
      <c r="GR147" s="549"/>
      <c r="GS147" s="549"/>
      <c r="GT147" s="549"/>
      <c r="GU147" s="549"/>
      <c r="GV147" s="549"/>
      <c r="GW147" s="549"/>
      <c r="GX147" s="549"/>
      <c r="GY147" s="549"/>
      <c r="GZ147" s="704"/>
      <c r="HA147" s="549"/>
      <c r="HB147" s="549"/>
      <c r="HC147" s="549"/>
      <c r="HD147" s="549"/>
      <c r="HE147" s="549"/>
      <c r="HF147" s="549"/>
      <c r="HG147" s="549"/>
      <c r="HH147" s="549"/>
      <c r="HI147" s="549"/>
      <c r="HJ147" s="549"/>
      <c r="HK147" s="549"/>
      <c r="HL147" s="549"/>
      <c r="HM147" s="549"/>
      <c r="HN147" s="549"/>
      <c r="HO147" s="549"/>
      <c r="HP147" s="549"/>
      <c r="HQ147" s="549"/>
      <c r="HR147" s="549"/>
      <c r="HS147" s="549"/>
      <c r="HT147" s="549"/>
      <c r="HU147" s="549"/>
      <c r="HV147" s="549"/>
      <c r="HW147" s="549"/>
      <c r="HX147" s="549"/>
      <c r="HY147" s="549"/>
      <c r="HZ147" s="549"/>
      <c r="IA147" s="549"/>
      <c r="IB147" s="549"/>
      <c r="IC147" s="549"/>
      <c r="ID147" s="549"/>
      <c r="IE147" s="549"/>
      <c r="IF147" s="503">
        <f>EK147+EM147+EN147</f>
        <v>5</v>
      </c>
      <c r="IG147" s="555"/>
      <c r="IH147" s="555"/>
      <c r="II147" s="555"/>
      <c r="IJ147" s="555"/>
      <c r="IK147" s="555"/>
      <c r="IL147" s="555"/>
      <c r="IM147" s="555"/>
    </row>
    <row r="148" spans="1:247" s="126" customFormat="1">
      <c r="A148" s="88">
        <v>211</v>
      </c>
      <c r="B148" s="503">
        <f>COUNTIFS($D$4:D148,D148,$F$4:F148,F148)</f>
        <v>4</v>
      </c>
      <c r="C148" s="841">
        <v>9279</v>
      </c>
      <c r="D148" s="838" t="s">
        <v>434</v>
      </c>
      <c r="E148" s="839" t="s">
        <v>435</v>
      </c>
      <c r="F148" s="839">
        <v>6112040396</v>
      </c>
      <c r="G148" s="840">
        <v>57</v>
      </c>
      <c r="H148" s="838" t="s">
        <v>785</v>
      </c>
      <c r="I148" s="199" t="s">
        <v>453</v>
      </c>
      <c r="J148" s="200" t="s">
        <v>427</v>
      </c>
      <c r="K148" s="91" t="s">
        <v>385</v>
      </c>
      <c r="L148" s="88">
        <v>21</v>
      </c>
      <c r="M148" s="91" t="s">
        <v>786</v>
      </c>
      <c r="N148" s="91" t="s">
        <v>386</v>
      </c>
      <c r="O148" s="88"/>
      <c r="P148" s="91" t="s">
        <v>761</v>
      </c>
      <c r="Q148" s="88"/>
      <c r="R148" s="88"/>
      <c r="S148" s="288" t="s">
        <v>548</v>
      </c>
      <c r="T148" s="297" t="s">
        <v>656</v>
      </c>
      <c r="U148" s="288" t="s">
        <v>548</v>
      </c>
      <c r="V148" s="382" t="s">
        <v>783</v>
      </c>
      <c r="W148" s="288" t="s">
        <v>784</v>
      </c>
      <c r="X148" s="288" t="s">
        <v>548</v>
      </c>
      <c r="Y148" s="288" t="s">
        <v>548</v>
      </c>
      <c r="Z148" s="142"/>
      <c r="AA148" s="88"/>
      <c r="AB148" s="224"/>
      <c r="AC148" s="1436">
        <v>13942</v>
      </c>
      <c r="AD148" s="1436">
        <v>349</v>
      </c>
      <c r="AE148" s="548" t="s">
        <v>548</v>
      </c>
      <c r="AF148" s="548" t="s">
        <v>548</v>
      </c>
      <c r="AG148" s="245" t="s">
        <v>433</v>
      </c>
      <c r="AH148" s="122"/>
      <c r="AI148" s="122"/>
      <c r="AJ148" s="122"/>
      <c r="AK148" s="122"/>
      <c r="AL148" s="122"/>
      <c r="AM148" s="122"/>
      <c r="AN148" s="122"/>
      <c r="AO148" s="1211">
        <v>27.3</v>
      </c>
      <c r="AP148" s="1212">
        <v>60.4</v>
      </c>
      <c r="AQ148" s="1213">
        <v>11.3</v>
      </c>
      <c r="AR148" s="1214">
        <f t="shared" si="97"/>
        <v>99</v>
      </c>
      <c r="AS148" s="1215">
        <f t="shared" si="98"/>
        <v>0.45198675496688745</v>
      </c>
      <c r="AT148" s="752">
        <f t="shared" si="99"/>
        <v>5.1074503311258281</v>
      </c>
      <c r="AU148" s="1216">
        <f t="shared" si="100"/>
        <v>0.3807531380753138</v>
      </c>
      <c r="AV148" s="216">
        <v>25.225200000000005</v>
      </c>
      <c r="AW148" s="1217">
        <f t="shared" si="101"/>
        <v>92.4</v>
      </c>
      <c r="AX148" s="216">
        <v>0.70979999999999999</v>
      </c>
      <c r="AY148" s="216">
        <v>2.6</v>
      </c>
      <c r="AZ148" s="1414" t="s">
        <v>387</v>
      </c>
      <c r="BA148" s="216">
        <v>34.9</v>
      </c>
      <c r="BB148" s="379">
        <v>9.6000000000000002E-2</v>
      </c>
      <c r="BC148" s="379"/>
      <c r="BD148" s="379"/>
      <c r="BE148" s="379"/>
      <c r="BF148" s="379"/>
      <c r="BG148" s="379"/>
      <c r="BH148" s="379"/>
      <c r="BI148" s="379"/>
      <c r="BJ148" s="216">
        <v>26.7</v>
      </c>
      <c r="BK148" s="216">
        <v>73.900000000000006</v>
      </c>
      <c r="BL148" s="1405">
        <v>0.36129905277401891</v>
      </c>
      <c r="BM148" s="1221">
        <v>5.2999999999999999E-2</v>
      </c>
      <c r="BN148" s="144">
        <f t="shared" si="103"/>
        <v>0.19413919413919412</v>
      </c>
      <c r="BO148" s="1410" t="s">
        <v>387</v>
      </c>
      <c r="BP148" s="216">
        <v>11.6</v>
      </c>
      <c r="BQ148" s="216">
        <v>18.100000000000001</v>
      </c>
      <c r="BR148" s="122"/>
      <c r="BS148" s="144">
        <f t="shared" si="104"/>
        <v>39.799999999999997</v>
      </c>
      <c r="BT148" s="144">
        <v>90.9</v>
      </c>
      <c r="BU148" s="1416">
        <v>40474</v>
      </c>
      <c r="BV148" s="144">
        <v>9.0999999999999943</v>
      </c>
      <c r="BW148" s="144">
        <v>51.879999999999995</v>
      </c>
      <c r="BX148" s="144">
        <v>29.9</v>
      </c>
      <c r="BY148" s="144">
        <v>18</v>
      </c>
      <c r="BZ148" s="144">
        <v>9.9</v>
      </c>
      <c r="CA148" s="144">
        <v>5.98</v>
      </c>
      <c r="CB148" s="1217">
        <v>46.1</v>
      </c>
      <c r="CC148" s="1217">
        <v>27.9</v>
      </c>
      <c r="CD148" s="1217">
        <v>0.53</v>
      </c>
      <c r="CE148" s="122"/>
      <c r="CF148" s="122"/>
      <c r="CG148" s="122"/>
      <c r="CH148" s="122"/>
      <c r="CI148" s="122"/>
      <c r="CJ148" s="122"/>
      <c r="CK148" s="122"/>
      <c r="CL148" s="1217">
        <f t="shared" si="105"/>
        <v>3.0202020202020199</v>
      </c>
      <c r="CM148" s="122"/>
      <c r="CN148" s="122"/>
      <c r="CO148" s="122"/>
      <c r="CP148" s="122"/>
      <c r="CQ148" s="122"/>
      <c r="CR148" s="122"/>
      <c r="CS148" s="122"/>
      <c r="CT148" s="122"/>
      <c r="CU148" s="122"/>
      <c r="CV148" s="122"/>
      <c r="CW148" s="122"/>
      <c r="CX148" s="122"/>
      <c r="CY148" s="122"/>
      <c r="CZ148" s="122"/>
      <c r="DA148" s="1225" t="s">
        <v>398</v>
      </c>
      <c r="DB148" s="1226" t="s">
        <v>398</v>
      </c>
      <c r="DC148" s="122"/>
      <c r="DD148" s="142"/>
      <c r="DE148" s="122"/>
      <c r="DF148" s="122"/>
      <c r="DG148" s="122"/>
      <c r="DH148" s="122"/>
      <c r="DI148" s="116" t="s">
        <v>390</v>
      </c>
      <c r="DJ148" s="848" t="s">
        <v>433</v>
      </c>
      <c r="DK148" s="117">
        <v>2</v>
      </c>
      <c r="DL148" s="325" t="s">
        <v>399</v>
      </c>
      <c r="DM148" s="325" t="s">
        <v>453</v>
      </c>
      <c r="DN148" s="117"/>
      <c r="DO148" s="117"/>
      <c r="DP148" s="117"/>
      <c r="DQ148" s="117"/>
      <c r="DR148" s="88" t="s">
        <v>386</v>
      </c>
      <c r="DS148" s="88" t="s">
        <v>386</v>
      </c>
      <c r="DT148" s="88">
        <v>355</v>
      </c>
      <c r="DU148" s="88">
        <v>20.6</v>
      </c>
      <c r="DV148" s="88">
        <v>79.400000000000006</v>
      </c>
      <c r="DW148" s="88" t="s">
        <v>386</v>
      </c>
      <c r="DX148" s="88" t="s">
        <v>386</v>
      </c>
      <c r="DY148" s="88" t="s">
        <v>386</v>
      </c>
      <c r="DZ148" s="88" t="s">
        <v>386</v>
      </c>
      <c r="EA148" s="88">
        <v>0</v>
      </c>
      <c r="EB148" s="88"/>
      <c r="EC148" s="117"/>
      <c r="ED148" s="117"/>
      <c r="EE148" s="117"/>
      <c r="EF148" s="325">
        <v>30</v>
      </c>
      <c r="EG148" s="117"/>
      <c r="EH148" s="325">
        <v>179</v>
      </c>
      <c r="EI148" s="325">
        <v>79</v>
      </c>
      <c r="EJ148" s="325">
        <f t="shared" si="102"/>
        <v>24.655909615804749</v>
      </c>
      <c r="EK148" s="325"/>
      <c r="EL148" s="117"/>
      <c r="EM148" s="325">
        <v>2</v>
      </c>
      <c r="EN148" s="325">
        <v>2</v>
      </c>
      <c r="EO148" s="325">
        <v>0</v>
      </c>
      <c r="EP148" s="143"/>
      <c r="EQ148" s="1330">
        <v>9279</v>
      </c>
      <c r="ER148" s="399">
        <v>47</v>
      </c>
      <c r="ES148" s="329">
        <v>15603</v>
      </c>
      <c r="ET148" s="329">
        <v>2</v>
      </c>
      <c r="EU148" s="304">
        <v>663.95744680851067</v>
      </c>
      <c r="EV148" s="329">
        <v>4483</v>
      </c>
      <c r="EW148" s="377">
        <v>190.7659574468085</v>
      </c>
      <c r="EX148" s="377">
        <v>4006.0851063829787</v>
      </c>
      <c r="EY148" s="1331">
        <v>26</v>
      </c>
      <c r="EZ148" s="662">
        <v>13942</v>
      </c>
      <c r="FA148" s="662">
        <v>1000</v>
      </c>
      <c r="FB148" s="122"/>
      <c r="FC148" s="664">
        <v>536.23076923076928</v>
      </c>
      <c r="FD148" s="664">
        <v>536.23076923076928</v>
      </c>
      <c r="FE148" s="752">
        <v>7.4708228924083659</v>
      </c>
      <c r="FF148" s="411"/>
      <c r="FG148" s="122"/>
      <c r="FH148" s="122"/>
      <c r="FI148" s="122"/>
      <c r="FJ148" s="122"/>
      <c r="FK148" s="122"/>
      <c r="FL148" s="1332">
        <v>28.731654169070051</v>
      </c>
      <c r="FM148" s="119">
        <f>EW148/1000</f>
        <v>0.19076595744680849</v>
      </c>
      <c r="FN148" s="122"/>
      <c r="FO148" s="1332">
        <v>28.731654169070051</v>
      </c>
      <c r="FP148" s="119">
        <v>0.19076595744680849</v>
      </c>
      <c r="FQ148" s="1333">
        <f>DT148/EW148</f>
        <v>1.8609190274369842</v>
      </c>
      <c r="FR148" s="1132"/>
      <c r="FS148" s="1680" t="s">
        <v>1159</v>
      </c>
      <c r="FT148" s="1132"/>
      <c r="FU148" s="1312">
        <v>0</v>
      </c>
      <c r="FV148" s="1312">
        <v>4</v>
      </c>
      <c r="FW148" s="1125">
        <v>0</v>
      </c>
      <c r="FX148" s="1316" t="s">
        <v>1294</v>
      </c>
      <c r="FY148" s="1130">
        <v>0</v>
      </c>
      <c r="FZ148" s="1130">
        <v>0</v>
      </c>
      <c r="GA148" s="1130">
        <v>0</v>
      </c>
      <c r="GB148" s="1130">
        <v>1</v>
      </c>
      <c r="GC148" s="1687" t="s">
        <v>1294</v>
      </c>
      <c r="GD148" s="1687" t="s">
        <v>773</v>
      </c>
      <c r="GE148" s="1316" t="s">
        <v>1397</v>
      </c>
      <c r="GF148" s="122"/>
      <c r="GG148" s="1231"/>
      <c r="GH148" s="88"/>
      <c r="GI148" s="88"/>
      <c r="GJ148" s="88"/>
      <c r="IF148" s="122"/>
      <c r="IG148" s="122"/>
      <c r="IH148" s="122"/>
      <c r="II148" s="122"/>
      <c r="IJ148" s="122"/>
      <c r="IK148" s="122"/>
      <c r="IL148" s="122"/>
      <c r="IM148" s="122"/>
    </row>
    <row r="149" spans="1:247" s="1234" customFormat="1" ht="15.75" thickBot="1">
      <c r="A149" s="1232">
        <v>248</v>
      </c>
      <c r="B149" s="503">
        <f>COUNTIFS($D$4:D149,D149,$F$4:F149,F149)</f>
        <v>5</v>
      </c>
      <c r="C149" s="960">
        <v>9478</v>
      </c>
      <c r="D149" s="923" t="s">
        <v>434</v>
      </c>
      <c r="E149" s="924" t="s">
        <v>435</v>
      </c>
      <c r="F149" s="1098">
        <v>6112040396</v>
      </c>
      <c r="G149" s="925">
        <v>57</v>
      </c>
      <c r="H149" s="923" t="s">
        <v>802</v>
      </c>
      <c r="I149" s="349" t="s">
        <v>453</v>
      </c>
      <c r="J149" s="166" t="s">
        <v>427</v>
      </c>
      <c r="K149" s="164" t="s">
        <v>385</v>
      </c>
      <c r="L149" s="164">
        <v>5</v>
      </c>
      <c r="M149" s="164" t="s">
        <v>609</v>
      </c>
      <c r="N149" s="164" t="s">
        <v>386</v>
      </c>
      <c r="O149" s="1232"/>
      <c r="P149" s="164" t="s">
        <v>801</v>
      </c>
      <c r="Q149" s="1232"/>
      <c r="R149" s="1232"/>
      <c r="S149" s="351" t="s">
        <v>548</v>
      </c>
      <c r="T149" s="352" t="s">
        <v>548</v>
      </c>
      <c r="U149" s="351" t="s">
        <v>548</v>
      </c>
      <c r="V149" s="523" t="s">
        <v>781</v>
      </c>
      <c r="W149" s="1518" t="s">
        <v>620</v>
      </c>
      <c r="X149" s="351" t="s">
        <v>548</v>
      </c>
      <c r="Y149" s="351" t="s">
        <v>548</v>
      </c>
      <c r="Z149" s="1481"/>
      <c r="AA149" s="1335"/>
      <c r="AB149" s="1422"/>
      <c r="AC149" s="1521">
        <v>126380</v>
      </c>
      <c r="AD149" s="1336">
        <v>126</v>
      </c>
      <c r="AE149" s="1336" t="s">
        <v>462</v>
      </c>
      <c r="AF149" s="1336" t="s">
        <v>462</v>
      </c>
      <c r="AG149" s="1337" t="s">
        <v>433</v>
      </c>
      <c r="AH149" s="1232"/>
      <c r="AI149" s="1232"/>
      <c r="AJ149" s="1232"/>
      <c r="AK149" s="1232"/>
      <c r="AL149" s="1262"/>
      <c r="AM149" s="1262"/>
      <c r="AN149" s="1262"/>
      <c r="AO149" s="1235">
        <v>13.7</v>
      </c>
      <c r="AP149" s="1236">
        <v>38.700000000000003</v>
      </c>
      <c r="AQ149" s="1237">
        <v>41.6</v>
      </c>
      <c r="AR149" s="1238">
        <f t="shared" si="97"/>
        <v>94</v>
      </c>
      <c r="AS149" s="1239">
        <f t="shared" si="98"/>
        <v>0.35400516795865627</v>
      </c>
      <c r="AT149" s="1240">
        <f t="shared" si="99"/>
        <v>14.726614987080101</v>
      </c>
      <c r="AU149" s="1241">
        <f t="shared" si="100"/>
        <v>0.17061021170610208</v>
      </c>
      <c r="AV149" s="1242">
        <v>12.514949999999999</v>
      </c>
      <c r="AW149" s="1242">
        <f t="shared" si="101"/>
        <v>91.35</v>
      </c>
      <c r="AX149" s="1243">
        <v>0.50004999999999999</v>
      </c>
      <c r="AY149" s="1242">
        <v>3.65</v>
      </c>
      <c r="AZ149" s="1252" t="s">
        <v>387</v>
      </c>
      <c r="BA149" s="1244">
        <v>9.82</v>
      </c>
      <c r="BB149" s="1339" t="s">
        <v>387</v>
      </c>
      <c r="BC149" s="1525"/>
      <c r="BD149" s="1525"/>
      <c r="BE149" s="1525"/>
      <c r="BF149" s="1525"/>
      <c r="BG149" s="1232"/>
      <c r="BH149" s="1232"/>
      <c r="BI149" s="1526"/>
      <c r="BJ149" s="1251">
        <v>52.2</v>
      </c>
      <c r="BK149" s="1251">
        <v>47.8</v>
      </c>
      <c r="BL149" s="1247">
        <v>1.092050209205021</v>
      </c>
      <c r="BM149" s="1248">
        <v>0.2</v>
      </c>
      <c r="BN149" s="1245">
        <f t="shared" si="103"/>
        <v>1.4598540145985401</v>
      </c>
      <c r="BO149" s="1251" t="s">
        <v>387</v>
      </c>
      <c r="BP149" s="1252">
        <v>5.1100000000000003</v>
      </c>
      <c r="BQ149" s="1528">
        <v>7.51</v>
      </c>
      <c r="BR149" s="1252"/>
      <c r="BS149" s="1245">
        <f t="shared" si="104"/>
        <v>57.3</v>
      </c>
      <c r="BT149" s="1529" t="s">
        <v>387</v>
      </c>
      <c r="BU149" s="1531" t="s">
        <v>387</v>
      </c>
      <c r="BV149" s="1529" t="s">
        <v>387</v>
      </c>
      <c r="BW149" s="1252">
        <v>37.419999999999995</v>
      </c>
      <c r="BX149" s="1252">
        <v>37.6</v>
      </c>
      <c r="BY149" s="1252">
        <v>14.6</v>
      </c>
      <c r="BZ149" s="1252">
        <v>19.7</v>
      </c>
      <c r="CA149" s="1252">
        <v>7.62</v>
      </c>
      <c r="CB149" s="1252">
        <v>39.200000000000003</v>
      </c>
      <c r="CC149" s="1252">
        <v>15.2</v>
      </c>
      <c r="CD149" s="1242" t="s">
        <v>387</v>
      </c>
      <c r="CE149" s="1232"/>
      <c r="CF149" s="1232"/>
      <c r="CG149" s="1232"/>
      <c r="CH149" s="1232"/>
      <c r="CI149" s="1232"/>
      <c r="CJ149" s="1232"/>
      <c r="CK149" s="1232"/>
      <c r="CL149" s="1242">
        <f t="shared" si="105"/>
        <v>1.9086294416243657</v>
      </c>
      <c r="CM149" s="1255"/>
      <c r="CN149" s="1255"/>
      <c r="CO149" s="1254"/>
      <c r="CP149" s="1255"/>
      <c r="CQ149" s="1255"/>
      <c r="CR149" s="1255"/>
      <c r="CS149" s="1255"/>
      <c r="CT149" s="1232"/>
      <c r="CU149" s="1232"/>
      <c r="CV149" s="1257"/>
      <c r="CW149" s="1533"/>
      <c r="CX149" s="1250"/>
      <c r="CY149" s="1250"/>
      <c r="CZ149" s="1341"/>
      <c r="DA149" s="1258" t="s">
        <v>494</v>
      </c>
      <c r="DB149" s="1250" t="s">
        <v>494</v>
      </c>
      <c r="DC149" s="1232"/>
      <c r="DD149" s="1341"/>
      <c r="DE149" s="1232"/>
      <c r="DF149" s="999"/>
      <c r="DG149" s="1232"/>
      <c r="DH149" s="1232"/>
      <c r="DI149" s="163" t="s">
        <v>390</v>
      </c>
      <c r="DJ149" s="1008" t="s">
        <v>433</v>
      </c>
      <c r="DK149" s="905">
        <v>2</v>
      </c>
      <c r="DL149" s="906" t="s">
        <v>399</v>
      </c>
      <c r="DM149" s="906"/>
      <c r="DN149" s="905"/>
      <c r="DO149" s="905"/>
      <c r="DP149" s="905"/>
      <c r="DQ149" s="905"/>
      <c r="DR149" s="430" t="s">
        <v>386</v>
      </c>
      <c r="DS149" s="163" t="s">
        <v>386</v>
      </c>
      <c r="DT149" s="163">
        <v>573</v>
      </c>
      <c r="DU149" s="163">
        <v>29</v>
      </c>
      <c r="DV149" s="163">
        <v>71</v>
      </c>
      <c r="DW149" s="163" t="s">
        <v>386</v>
      </c>
      <c r="DX149" s="163" t="s">
        <v>386</v>
      </c>
      <c r="DY149" s="163" t="s">
        <v>386</v>
      </c>
      <c r="DZ149" s="163" t="s">
        <v>386</v>
      </c>
      <c r="EA149" s="163">
        <v>0</v>
      </c>
      <c r="EB149" s="1232"/>
      <c r="EC149" s="905"/>
      <c r="ED149" s="905"/>
      <c r="EE149" s="905"/>
      <c r="EF149" s="906" t="s">
        <v>453</v>
      </c>
      <c r="EG149" s="905"/>
      <c r="EH149" s="906">
        <v>179</v>
      </c>
      <c r="EI149" s="906">
        <v>79</v>
      </c>
      <c r="EJ149" s="906">
        <f t="shared" si="102"/>
        <v>24.655909615804749</v>
      </c>
      <c r="EK149" s="906"/>
      <c r="EL149" s="905"/>
      <c r="EM149" s="906">
        <v>2</v>
      </c>
      <c r="EN149" s="906">
        <v>2</v>
      </c>
      <c r="EO149" s="906">
        <v>0</v>
      </c>
      <c r="EP149" s="907"/>
      <c r="EQ149" s="1342">
        <v>9478</v>
      </c>
      <c r="ER149" s="432">
        <v>49</v>
      </c>
      <c r="ES149" s="433">
        <v>53674</v>
      </c>
      <c r="ET149" s="433">
        <v>2</v>
      </c>
      <c r="EU149" s="434">
        <v>2190.7755102040815</v>
      </c>
      <c r="EV149" s="433">
        <v>5077</v>
      </c>
      <c r="EW149" s="435">
        <v>207.22448979591837</v>
      </c>
      <c r="EX149" s="435">
        <v>1036.1224489795918</v>
      </c>
      <c r="EY149" s="1343">
        <v>21</v>
      </c>
      <c r="EZ149" s="1344">
        <v>12638</v>
      </c>
      <c r="FA149" s="1344">
        <v>400</v>
      </c>
      <c r="FB149" s="1262"/>
      <c r="FC149" s="1345">
        <v>601.80952380952385</v>
      </c>
      <c r="FD149" s="1345">
        <v>240.72380952380954</v>
      </c>
      <c r="FE149" s="1240">
        <v>4.3041959622905974</v>
      </c>
      <c r="FF149" s="1264"/>
      <c r="FG149" s="1021"/>
      <c r="FH149" s="1262"/>
      <c r="FI149" s="1232"/>
      <c r="FJ149" s="1262"/>
      <c r="FK149" s="1262"/>
      <c r="FL149" s="1346">
        <v>9.458955919066959</v>
      </c>
      <c r="FM149" s="1265">
        <f>EW149/1000</f>
        <v>0.20722448979591837</v>
      </c>
      <c r="FN149" s="1262"/>
      <c r="FO149" s="1346">
        <v>9.458955919066959</v>
      </c>
      <c r="FP149" s="1265">
        <v>0.20722448979591837</v>
      </c>
      <c r="FQ149" s="1347">
        <f>DT149/EW149</f>
        <v>2.7651171951940121</v>
      </c>
      <c r="FR149" s="1133"/>
      <c r="FS149" s="1681" t="s">
        <v>1159</v>
      </c>
      <c r="FT149" s="1681" t="s">
        <v>1398</v>
      </c>
      <c r="FU149" s="906">
        <v>0</v>
      </c>
      <c r="FV149" s="906">
        <v>2</v>
      </c>
      <c r="FW149" s="906">
        <v>0</v>
      </c>
      <c r="FX149" s="1128" t="s">
        <v>1399</v>
      </c>
      <c r="FY149" s="1128">
        <v>0</v>
      </c>
      <c r="FZ149" s="1128">
        <v>0</v>
      </c>
      <c r="GA149" s="1128">
        <v>0</v>
      </c>
      <c r="GB149" s="1128">
        <v>0</v>
      </c>
      <c r="GC149" s="1128" t="s">
        <v>1254</v>
      </c>
      <c r="GD149" s="1128" t="s">
        <v>773</v>
      </c>
      <c r="GE149" s="1128" t="s">
        <v>1397</v>
      </c>
      <c r="GF149" s="1348"/>
      <c r="GG149" s="1267"/>
      <c r="GH149" s="905"/>
      <c r="GI149" s="905"/>
      <c r="GJ149" s="905"/>
      <c r="IF149" s="1348"/>
      <c r="IG149" s="1262"/>
      <c r="IH149" s="1262"/>
      <c r="II149" s="1262"/>
      <c r="IJ149" s="1262"/>
      <c r="IK149" s="1262"/>
      <c r="IL149" s="1262"/>
      <c r="IM149" s="1262"/>
    </row>
    <row r="150" spans="1:247">
      <c r="A150" s="503">
        <v>46</v>
      </c>
      <c r="B150" s="503">
        <f>COUNTIFS($D$4:D150,D150,$F$4:F150,F150)</f>
        <v>1</v>
      </c>
      <c r="C150" s="810">
        <v>10234</v>
      </c>
      <c r="D150" s="1028" t="s">
        <v>488</v>
      </c>
      <c r="E150" s="875" t="s">
        <v>899</v>
      </c>
      <c r="F150" s="875">
        <v>5810161346</v>
      </c>
      <c r="G150" s="875">
        <f>LEFT(H150,4)-CONCATENATE(19,LEFT(F150,2))</f>
        <v>61</v>
      </c>
      <c r="H150" s="1474" t="s">
        <v>896</v>
      </c>
      <c r="I150" s="1695" t="s">
        <v>900</v>
      </c>
      <c r="J150" s="1696" t="s">
        <v>427</v>
      </c>
      <c r="K150" s="875" t="s">
        <v>385</v>
      </c>
      <c r="L150" s="875">
        <v>16</v>
      </c>
      <c r="M150" s="875" t="s">
        <v>530</v>
      </c>
      <c r="N150" s="875" t="s">
        <v>386</v>
      </c>
      <c r="O150" s="549"/>
      <c r="P150" s="875" t="s">
        <v>867</v>
      </c>
      <c r="Q150" s="549"/>
      <c r="R150" s="549"/>
      <c r="S150" s="373" t="s">
        <v>682</v>
      </c>
      <c r="T150" s="373" t="s">
        <v>656</v>
      </c>
      <c r="U150" s="373" t="s">
        <v>548</v>
      </c>
      <c r="V150" s="1697" t="s">
        <v>673</v>
      </c>
      <c r="W150" s="1698" t="s">
        <v>620</v>
      </c>
      <c r="X150" s="1699" t="s">
        <v>548</v>
      </c>
      <c r="Y150" s="1699" t="s">
        <v>548</v>
      </c>
      <c r="Z150" s="626"/>
      <c r="AA150" s="549"/>
      <c r="AB150" s="1700"/>
      <c r="AC150" s="760">
        <v>131780</v>
      </c>
      <c r="AD150" s="760">
        <v>32945</v>
      </c>
      <c r="AE150" s="694"/>
      <c r="AF150" s="694"/>
      <c r="AG150" s="1701" t="s">
        <v>433</v>
      </c>
      <c r="AH150" s="760">
        <v>10000</v>
      </c>
      <c r="AI150" s="694"/>
      <c r="AJ150" s="694"/>
      <c r="AK150" s="549"/>
      <c r="AL150" s="549"/>
      <c r="AM150" s="570"/>
      <c r="AN150" s="571"/>
      <c r="AO150" s="574">
        <v>1.57</v>
      </c>
      <c r="AP150" s="575">
        <v>4.22</v>
      </c>
      <c r="AQ150" s="577">
        <v>93.8</v>
      </c>
      <c r="AR150" s="786">
        <f t="shared" si="97"/>
        <v>99.59</v>
      </c>
      <c r="AS150" s="1702">
        <f t="shared" si="98"/>
        <v>0.37203791469194314</v>
      </c>
      <c r="AT150" s="786">
        <f t="shared" si="99"/>
        <v>34.897156398104265</v>
      </c>
      <c r="AU150" s="1702">
        <f t="shared" si="100"/>
        <v>1.6017139359314429E-2</v>
      </c>
      <c r="AV150" s="614">
        <v>1.3219400000000001</v>
      </c>
      <c r="AW150" s="614">
        <f t="shared" si="101"/>
        <v>84.2</v>
      </c>
      <c r="AX150" s="614">
        <v>0.16956000000000004</v>
      </c>
      <c r="AY150" s="1703">
        <v>10.8</v>
      </c>
      <c r="AZ150" s="605" t="s">
        <v>387</v>
      </c>
      <c r="BA150" s="584" t="s">
        <v>387</v>
      </c>
      <c r="BB150" s="586">
        <v>0</v>
      </c>
      <c r="BC150" s="1704"/>
      <c r="BD150" s="1704"/>
      <c r="BE150" s="1704"/>
      <c r="BF150" s="1704"/>
      <c r="BG150" s="1704"/>
      <c r="BH150" s="549"/>
      <c r="BI150" s="1705">
        <v>1.02</v>
      </c>
      <c r="BJ150" s="549">
        <v>74</v>
      </c>
      <c r="BK150" s="614">
        <v>26.6</v>
      </c>
      <c r="BL150" s="1706">
        <f>BJ150/BK150</f>
        <v>2.7819548872180451</v>
      </c>
      <c r="BM150" s="614">
        <v>0</v>
      </c>
      <c r="BN150" s="614">
        <f t="shared" si="103"/>
        <v>0</v>
      </c>
      <c r="BO150" s="605" t="s">
        <v>387</v>
      </c>
      <c r="BP150" s="549">
        <v>0.1</v>
      </c>
      <c r="BQ150" s="602">
        <v>0.2</v>
      </c>
      <c r="BR150" s="549"/>
      <c r="BS150" s="614">
        <f t="shared" si="104"/>
        <v>82.2</v>
      </c>
      <c r="BT150" s="549">
        <v>95.5</v>
      </c>
      <c r="BU150" s="549">
        <v>47108</v>
      </c>
      <c r="BV150" s="614">
        <f>100-BT150</f>
        <v>4.5</v>
      </c>
      <c r="BW150" s="614">
        <f>BY150+CA150+CC150</f>
        <v>3.8698893615580019</v>
      </c>
      <c r="BX150" s="614">
        <v>29.5</v>
      </c>
      <c r="BY150" s="614">
        <f>BX150*AP150/(CB150+BZ150+BX150+BV150)</f>
        <v>1.3176333615580016</v>
      </c>
      <c r="BZ150" s="614">
        <v>52.7</v>
      </c>
      <c r="CA150" s="614">
        <f>BZ150*AP150/100</f>
        <v>2.2239400000000002</v>
      </c>
      <c r="CB150" s="614">
        <v>7.78</v>
      </c>
      <c r="CC150" s="614">
        <f>CB150*AP150/100</f>
        <v>0.328316</v>
      </c>
      <c r="CD150" s="693">
        <v>1.0999999999999999E-2</v>
      </c>
      <c r="CE150" s="549"/>
      <c r="CF150" s="549"/>
      <c r="CG150" s="549"/>
      <c r="CH150" s="549"/>
      <c r="CI150" s="549"/>
      <c r="CJ150" s="549">
        <v>91</v>
      </c>
      <c r="CK150" s="549">
        <v>76911</v>
      </c>
      <c r="CL150" s="614">
        <f t="shared" si="105"/>
        <v>0.55977229601518019</v>
      </c>
      <c r="CM150" s="1707"/>
      <c r="CN150" s="1707"/>
      <c r="CO150" s="1708"/>
      <c r="CP150" s="1707"/>
      <c r="CQ150" s="1707"/>
      <c r="CR150" s="1707"/>
      <c r="CS150" s="1707"/>
      <c r="CT150" s="1707"/>
      <c r="CU150" s="549"/>
      <c r="CV150" s="549"/>
      <c r="CW150" s="1709"/>
      <c r="CX150" s="549"/>
      <c r="CY150" s="614"/>
      <c r="CZ150" s="549">
        <v>5</v>
      </c>
      <c r="DA150" s="549" t="s">
        <v>388</v>
      </c>
      <c r="DB150" s="549" t="s">
        <v>388</v>
      </c>
      <c r="DC150" s="549"/>
      <c r="DD150" s="626" t="s">
        <v>838</v>
      </c>
      <c r="DE150" s="549"/>
      <c r="DF150" s="549"/>
      <c r="DG150" s="549"/>
      <c r="DH150" s="549"/>
      <c r="DI150" s="875" t="s">
        <v>390</v>
      </c>
      <c r="DJ150" s="940" t="s">
        <v>433</v>
      </c>
      <c r="DK150" s="875">
        <v>2</v>
      </c>
      <c r="DL150" s="874"/>
      <c r="DM150" s="875" t="s">
        <v>900</v>
      </c>
      <c r="DN150" s="875"/>
      <c r="DO150" s="875"/>
      <c r="DP150" s="875"/>
      <c r="DQ150" s="875"/>
      <c r="DR150" s="1710" t="s">
        <v>386</v>
      </c>
      <c r="DS150" s="875" t="s">
        <v>386</v>
      </c>
      <c r="DT150" s="875">
        <v>58114</v>
      </c>
      <c r="DU150" s="875">
        <v>93.4</v>
      </c>
      <c r="DV150" s="875">
        <v>6.6</v>
      </c>
      <c r="DW150" s="875" t="s">
        <v>386</v>
      </c>
      <c r="DX150" s="875" t="s">
        <v>386</v>
      </c>
      <c r="DY150" s="875" t="s">
        <v>386</v>
      </c>
      <c r="DZ150" s="875" t="s">
        <v>386</v>
      </c>
      <c r="EA150" s="875">
        <v>0</v>
      </c>
      <c r="EB150" s="549"/>
      <c r="EC150" s="875"/>
      <c r="ED150" s="875"/>
      <c r="EE150" s="875"/>
      <c r="EF150" s="875">
        <v>230</v>
      </c>
      <c r="EG150" s="875">
        <v>3</v>
      </c>
      <c r="EH150" s="874"/>
      <c r="EI150" s="874"/>
      <c r="EJ150" s="874" t="e">
        <f t="shared" si="102"/>
        <v>#DIV/0!</v>
      </c>
      <c r="EK150" s="875">
        <v>1</v>
      </c>
      <c r="EL150" s="875"/>
      <c r="EM150" s="875">
        <v>2</v>
      </c>
      <c r="EN150" s="875">
        <v>2</v>
      </c>
      <c r="EO150" s="968">
        <v>0</v>
      </c>
      <c r="EP150" s="969"/>
      <c r="EQ150" s="1711">
        <v>10234</v>
      </c>
      <c r="ER150" s="1699">
        <v>68</v>
      </c>
      <c r="ES150" s="1699">
        <v>988181</v>
      </c>
      <c r="ET150" s="1699">
        <v>2</v>
      </c>
      <c r="EU150" s="1712">
        <f>ES150/ER150*ET150</f>
        <v>29064.147058823528</v>
      </c>
      <c r="EV150" s="1699">
        <v>894587</v>
      </c>
      <c r="EW150" s="1713">
        <f>EV150/ER150*ET150</f>
        <v>26311.382352941175</v>
      </c>
      <c r="EX150" s="1713">
        <f>L151*EW150</f>
        <v>473604.88235294115</v>
      </c>
      <c r="EY150" s="549"/>
      <c r="EZ150" s="549"/>
      <c r="FA150" s="549"/>
      <c r="FB150" s="1714"/>
      <c r="FC150" s="1715"/>
      <c r="FD150" s="1715"/>
      <c r="FE150" s="786"/>
      <c r="FF150" s="1716"/>
      <c r="FG150" s="760"/>
      <c r="FH150" s="1701"/>
      <c r="FI150" s="694"/>
      <c r="FJ150" s="549"/>
      <c r="FK150" s="694"/>
      <c r="FL150" s="614">
        <f>EV150*100/ES150</f>
        <v>90.52865821140054</v>
      </c>
      <c r="FM150" s="693">
        <f>EW150/1000</f>
        <v>26.311382352941173</v>
      </c>
      <c r="FN150" s="694"/>
      <c r="FO150" s="614">
        <v>90.52865821140054</v>
      </c>
      <c r="FP150" s="693">
        <v>26.311382352941173</v>
      </c>
      <c r="FQ150" s="1717">
        <f>DT150/EW150</f>
        <v>2.2087018926051911</v>
      </c>
      <c r="FR150" s="1718"/>
      <c r="FS150" s="1718" t="s">
        <v>1159</v>
      </c>
      <c r="FT150" s="1718" t="s">
        <v>1527</v>
      </c>
      <c r="FU150" s="1116">
        <v>0</v>
      </c>
      <c r="FV150" s="874">
        <v>4</v>
      </c>
      <c r="FW150" s="1116">
        <v>0</v>
      </c>
      <c r="FX150" s="1117" t="s">
        <v>809</v>
      </c>
      <c r="FY150" s="1117">
        <v>0</v>
      </c>
      <c r="FZ150" s="1117">
        <v>0</v>
      </c>
      <c r="GA150" s="1117">
        <v>0</v>
      </c>
      <c r="GB150" s="1117">
        <v>1</v>
      </c>
      <c r="GC150" s="1129"/>
      <c r="GD150" s="1117" t="s">
        <v>890</v>
      </c>
      <c r="GE150" s="1117" t="s">
        <v>901</v>
      </c>
      <c r="GF150" s="760">
        <v>10234</v>
      </c>
      <c r="GG150" s="761" t="s">
        <v>850</v>
      </c>
      <c r="GH150" s="1071" t="s">
        <v>666</v>
      </c>
      <c r="GI150" s="880">
        <v>17.513000836938559</v>
      </c>
      <c r="GJ150" s="880">
        <v>1.3177567999999988</v>
      </c>
      <c r="GK150" s="549">
        <v>2.68</v>
      </c>
      <c r="GL150" s="549">
        <v>0.83</v>
      </c>
      <c r="GM150" s="549">
        <v>975000</v>
      </c>
      <c r="GN150" s="614">
        <v>87.6</v>
      </c>
      <c r="GO150" s="614">
        <v>15.5</v>
      </c>
      <c r="GP150" s="549">
        <v>793000</v>
      </c>
      <c r="GQ150" s="1719">
        <v>289425.20588235289</v>
      </c>
      <c r="GR150" s="763">
        <f>GO150*GQ150/100</f>
        <v>44860.906911764694</v>
      </c>
      <c r="GS150" s="549">
        <v>0.63</v>
      </c>
      <c r="GT150" s="549">
        <v>589000</v>
      </c>
      <c r="GU150" s="764">
        <f>GO150-GS150</f>
        <v>14.87</v>
      </c>
      <c r="GV150" s="549">
        <f>GP150-GT150</f>
        <v>204000</v>
      </c>
      <c r="GW150" s="763">
        <f>GR150*GO150/100</f>
        <v>6953.4405713235274</v>
      </c>
      <c r="GX150" s="763">
        <f>GS150*GR150/100</f>
        <v>282.62371354411755</v>
      </c>
      <c r="GY150" s="763">
        <f>GW150-GX150</f>
        <v>6670.8168577794095</v>
      </c>
      <c r="GZ150" s="1720">
        <v>16</v>
      </c>
      <c r="HA150" s="763">
        <f>GW150/GZ150</f>
        <v>434.59003570772046</v>
      </c>
      <c r="HB150" s="763">
        <f>GX150/GZ150</f>
        <v>17.663982096507347</v>
      </c>
      <c r="HC150" s="763">
        <f>GR150/GZ150</f>
        <v>2803.8066819852934</v>
      </c>
      <c r="HD150" s="614">
        <v>94.4</v>
      </c>
      <c r="HE150" s="614">
        <v>99</v>
      </c>
      <c r="HF150" s="549">
        <v>4411</v>
      </c>
      <c r="HG150" s="549">
        <v>1.1200000000000001</v>
      </c>
      <c r="HH150" s="549">
        <v>1998</v>
      </c>
      <c r="HI150" s="549">
        <v>79.7</v>
      </c>
      <c r="HJ150" s="549">
        <v>4492</v>
      </c>
      <c r="HK150" s="549">
        <v>1.94</v>
      </c>
      <c r="HL150" s="549">
        <v>10350</v>
      </c>
      <c r="HM150" s="549">
        <v>96.3</v>
      </c>
      <c r="HN150" s="549">
        <v>4617</v>
      </c>
      <c r="HO150" s="549">
        <v>95.4</v>
      </c>
      <c r="HP150" s="549">
        <v>8997</v>
      </c>
      <c r="HQ150" s="614">
        <v>1.0900000000000001</v>
      </c>
      <c r="HR150" s="549">
        <v>2.65</v>
      </c>
      <c r="HS150" s="549">
        <v>95.4</v>
      </c>
      <c r="HT150" s="549">
        <v>5059</v>
      </c>
      <c r="HU150" s="549">
        <v>95.2</v>
      </c>
      <c r="HV150" s="549">
        <v>1296</v>
      </c>
      <c r="HW150" s="549">
        <v>45.7</v>
      </c>
      <c r="HX150" s="549">
        <v>4227</v>
      </c>
      <c r="HY150" s="549">
        <v>94.1</v>
      </c>
      <c r="HZ150" s="549">
        <v>9135</v>
      </c>
      <c r="IA150" s="549">
        <v>6.92</v>
      </c>
      <c r="IB150" s="549">
        <v>3641</v>
      </c>
      <c r="IC150" s="549">
        <v>6</v>
      </c>
      <c r="ID150" s="549">
        <v>6819</v>
      </c>
      <c r="IE150" s="549">
        <v>4.07</v>
      </c>
      <c r="IF150" s="549">
        <f>EK150+EM150+EN150</f>
        <v>5</v>
      </c>
      <c r="IG150" s="694"/>
      <c r="IH150" s="694"/>
      <c r="II150" s="694"/>
      <c r="IJ150" s="555"/>
      <c r="IK150" s="555"/>
      <c r="IL150" s="555"/>
      <c r="IM150" s="555"/>
    </row>
    <row r="151" spans="1:247">
      <c r="A151" s="503">
        <v>262</v>
      </c>
      <c r="B151" s="503">
        <f>COUNTIFS($D$4:D151,D151,$F$4:F151,F151)</f>
        <v>1</v>
      </c>
      <c r="C151" s="805">
        <v>9519</v>
      </c>
      <c r="D151" s="812" t="s">
        <v>805</v>
      </c>
      <c r="E151" s="91" t="s">
        <v>422</v>
      </c>
      <c r="F151" s="402">
        <v>5409051010</v>
      </c>
      <c r="G151" s="88">
        <v>64</v>
      </c>
      <c r="H151" s="161" t="s">
        <v>806</v>
      </c>
      <c r="I151" s="318" t="s">
        <v>399</v>
      </c>
      <c r="J151" s="200" t="s">
        <v>427</v>
      </c>
      <c r="K151" s="88" t="s">
        <v>385</v>
      </c>
      <c r="L151" s="91">
        <v>18</v>
      </c>
      <c r="M151" s="91" t="s">
        <v>538</v>
      </c>
      <c r="N151" s="91" t="s">
        <v>386</v>
      </c>
      <c r="O151" s="503"/>
      <c r="P151" s="91" t="s">
        <v>804</v>
      </c>
      <c r="Q151" s="503"/>
      <c r="R151" s="503"/>
      <c r="S151" s="288" t="s">
        <v>682</v>
      </c>
      <c r="T151" s="297" t="s">
        <v>656</v>
      </c>
      <c r="U151" s="288" t="s">
        <v>548</v>
      </c>
      <c r="V151" s="382" t="s">
        <v>673</v>
      </c>
      <c r="W151" s="513" t="s">
        <v>620</v>
      </c>
      <c r="X151" s="288" t="s">
        <v>548</v>
      </c>
      <c r="Y151" s="288" t="s">
        <v>548</v>
      </c>
      <c r="Z151" s="536"/>
      <c r="AA151" s="538"/>
      <c r="AB151" s="205"/>
      <c r="AC151" s="767">
        <v>270419</v>
      </c>
      <c r="AD151" s="552">
        <v>67600</v>
      </c>
      <c r="AE151" s="552">
        <v>3</v>
      </c>
      <c r="AF151" s="552" t="s">
        <v>748</v>
      </c>
      <c r="AG151" s="557" t="s">
        <v>444</v>
      </c>
      <c r="AH151" s="503"/>
      <c r="AI151" s="503"/>
      <c r="AJ151" s="503"/>
      <c r="AK151" s="503"/>
      <c r="AL151" s="555"/>
      <c r="AM151" s="555"/>
      <c r="AN151" s="555"/>
      <c r="AO151" s="574">
        <v>11</v>
      </c>
      <c r="AP151" s="575">
        <v>1.74</v>
      </c>
      <c r="AQ151" s="577">
        <v>87</v>
      </c>
      <c r="AR151" s="1100">
        <f t="shared" si="97"/>
        <v>99.74</v>
      </c>
      <c r="AS151" s="1101">
        <f t="shared" si="98"/>
        <v>6.3218390804597702</v>
      </c>
      <c r="AT151" s="750">
        <f t="shared" si="99"/>
        <v>550</v>
      </c>
      <c r="AU151" s="1102">
        <f t="shared" si="100"/>
        <v>0.12395762902862295</v>
      </c>
      <c r="AV151" s="566">
        <v>10.236600000000001</v>
      </c>
      <c r="AW151" s="579">
        <f t="shared" si="101"/>
        <v>93.06</v>
      </c>
      <c r="AX151" s="580">
        <v>0.21340000000000001</v>
      </c>
      <c r="AY151" s="566">
        <v>1.94</v>
      </c>
      <c r="AZ151" s="1104" t="s">
        <v>387</v>
      </c>
      <c r="BA151" s="566">
        <v>1.07</v>
      </c>
      <c r="BB151" s="590">
        <v>1.9E-2</v>
      </c>
      <c r="BC151" s="590"/>
      <c r="BD151" s="590"/>
      <c r="BE151" s="590"/>
      <c r="BF151" s="590"/>
      <c r="BG151" s="590"/>
      <c r="BH151" s="590"/>
      <c r="BI151" s="590"/>
      <c r="BJ151" s="566">
        <v>61.5</v>
      </c>
      <c r="BK151" s="566">
        <v>39</v>
      </c>
      <c r="BL151" s="599">
        <v>1.5769230769230769</v>
      </c>
      <c r="BM151" s="600">
        <v>0.5</v>
      </c>
      <c r="BN151" s="614">
        <f t="shared" si="103"/>
        <v>4.5454545454545459</v>
      </c>
      <c r="BO151" s="605" t="s">
        <v>387</v>
      </c>
      <c r="BP151" s="566">
        <v>6.67</v>
      </c>
      <c r="BQ151" s="566">
        <v>4.83</v>
      </c>
      <c r="BR151" s="549"/>
      <c r="BS151" s="614">
        <f t="shared" si="104"/>
        <v>58.3</v>
      </c>
      <c r="BT151" s="614">
        <v>97.3</v>
      </c>
      <c r="BU151" s="772">
        <v>78792</v>
      </c>
      <c r="BV151" s="614">
        <v>2.7000000000000028</v>
      </c>
      <c r="BW151" s="614">
        <v>1.56</v>
      </c>
      <c r="BX151" s="614">
        <v>26.4</v>
      </c>
      <c r="BY151" s="614">
        <v>0.46</v>
      </c>
      <c r="BZ151" s="614">
        <v>31.9</v>
      </c>
      <c r="CA151" s="614">
        <v>0.56000000000000005</v>
      </c>
      <c r="CB151" s="579">
        <v>31.2</v>
      </c>
      <c r="CC151" s="579">
        <v>0.54</v>
      </c>
      <c r="CD151" s="579">
        <v>0.14000000000000001</v>
      </c>
      <c r="CE151" s="503"/>
      <c r="CF151" s="503"/>
      <c r="CG151" s="503"/>
      <c r="CH151" s="503"/>
      <c r="CI151" s="503"/>
      <c r="CJ151" s="503"/>
      <c r="CK151" s="503"/>
      <c r="CL151" s="579">
        <f t="shared" si="105"/>
        <v>0.82758620689655171</v>
      </c>
      <c r="CM151" s="510"/>
      <c r="CN151" s="510"/>
      <c r="CP151" s="510"/>
      <c r="CQ151" s="510"/>
      <c r="CR151" s="510"/>
      <c r="CS151" s="510"/>
      <c r="CT151" s="503"/>
      <c r="CU151" s="503"/>
      <c r="CV151" s="623"/>
      <c r="CW151" s="621"/>
      <c r="CX151" s="549"/>
      <c r="CY151" s="549"/>
      <c r="CZ151" s="623">
        <v>5</v>
      </c>
      <c r="DA151" s="625" t="s">
        <v>388</v>
      </c>
      <c r="DB151" s="549" t="s">
        <v>388</v>
      </c>
      <c r="DC151" s="503"/>
      <c r="DD151" s="531"/>
      <c r="DE151" s="503"/>
      <c r="DF151" s="651"/>
      <c r="DG151" s="503"/>
      <c r="DH151" s="503"/>
      <c r="DI151" s="88" t="s">
        <v>390</v>
      </c>
      <c r="DJ151" s="855" t="s">
        <v>444</v>
      </c>
      <c r="DK151" s="117">
        <v>2</v>
      </c>
      <c r="DL151" s="325" t="s">
        <v>399</v>
      </c>
      <c r="DM151" s="117" t="s">
        <v>399</v>
      </c>
      <c r="DN151" s="117"/>
      <c r="DO151" s="117"/>
      <c r="DP151" s="117"/>
      <c r="DQ151" s="117"/>
      <c r="DR151" s="149" t="s">
        <v>386</v>
      </c>
      <c r="DS151" s="88" t="s">
        <v>386</v>
      </c>
      <c r="DT151" s="88">
        <v>20868</v>
      </c>
      <c r="DU151" s="88">
        <v>80.599999999999994</v>
      </c>
      <c r="DV151" s="88">
        <v>19.399999999999999</v>
      </c>
      <c r="DW151" s="88" t="s">
        <v>386</v>
      </c>
      <c r="DX151" s="88" t="s">
        <v>386</v>
      </c>
      <c r="DY151" s="88" t="s">
        <v>386</v>
      </c>
      <c r="DZ151" s="88" t="s">
        <v>386</v>
      </c>
      <c r="EA151" s="88">
        <v>0</v>
      </c>
      <c r="EB151" s="503"/>
      <c r="EC151" s="117"/>
      <c r="ED151" s="117">
        <v>18</v>
      </c>
      <c r="EE151" s="117" t="s">
        <v>538</v>
      </c>
      <c r="EF151" s="117">
        <v>30</v>
      </c>
      <c r="EG151" s="117">
        <v>3</v>
      </c>
      <c r="EH151" s="117">
        <v>175</v>
      </c>
      <c r="EI151" s="117">
        <v>97</v>
      </c>
      <c r="EJ151" s="144">
        <f t="shared" si="102"/>
        <v>31.673469387755102</v>
      </c>
      <c r="EK151" s="117">
        <v>1</v>
      </c>
      <c r="EL151" s="117"/>
      <c r="EM151" s="117">
        <v>2</v>
      </c>
      <c r="EN151" s="117">
        <v>2</v>
      </c>
      <c r="EO151" s="324">
        <v>0</v>
      </c>
      <c r="EP151" s="143"/>
      <c r="EQ151" s="631">
        <v>9519</v>
      </c>
      <c r="ER151" s="450">
        <v>65</v>
      </c>
      <c r="ES151" s="451">
        <v>319557</v>
      </c>
      <c r="ET151" s="451">
        <v>2</v>
      </c>
      <c r="EU151" s="452">
        <v>9832.5230769230766</v>
      </c>
      <c r="EV151" s="451">
        <v>257457</v>
      </c>
      <c r="EW151" s="453">
        <v>7921.7538461538461</v>
      </c>
      <c r="EX151" s="377">
        <v>142591.56923076924</v>
      </c>
      <c r="EY151" s="744">
        <v>27</v>
      </c>
      <c r="EZ151" s="746">
        <v>270419</v>
      </c>
      <c r="FA151" s="746">
        <v>10000</v>
      </c>
      <c r="FB151" s="555"/>
      <c r="FC151" s="748">
        <v>10015.518518518518</v>
      </c>
      <c r="FD151" s="748">
        <v>100155.18518518518</v>
      </c>
      <c r="FE151" s="750">
        <v>1.4237063110324235</v>
      </c>
      <c r="FF151" s="248"/>
      <c r="FG151" s="554"/>
      <c r="FH151" s="555"/>
      <c r="FI151" s="503"/>
      <c r="FJ151" s="555"/>
      <c r="FK151" s="555"/>
      <c r="FL151" s="692">
        <v>80.566847229132833</v>
      </c>
      <c r="FM151" s="693">
        <f>EW151/1000</f>
        <v>7.9217538461538464</v>
      </c>
      <c r="FN151" s="555"/>
      <c r="FO151" s="692">
        <v>80.566847229132833</v>
      </c>
      <c r="FP151" s="693">
        <v>7.9217538461538464</v>
      </c>
      <c r="FQ151" s="696">
        <f>DT151/EW151</f>
        <v>2.6342651394213403</v>
      </c>
      <c r="FR151" s="1680" t="s">
        <v>1215</v>
      </c>
      <c r="FS151" s="1132"/>
      <c r="FT151" s="1680" t="s">
        <v>1294</v>
      </c>
      <c r="FU151" s="1119">
        <v>0</v>
      </c>
      <c r="FV151" s="325">
        <v>2</v>
      </c>
      <c r="FW151" s="1119">
        <v>0</v>
      </c>
      <c r="FX151" s="1687" t="s">
        <v>1528</v>
      </c>
      <c r="FY151" s="1121">
        <v>0</v>
      </c>
      <c r="FZ151" s="1121">
        <v>0</v>
      </c>
      <c r="GA151" s="1121">
        <v>0</v>
      </c>
      <c r="GB151" s="1121">
        <v>1</v>
      </c>
      <c r="GC151" s="1130"/>
      <c r="GD151" s="1121" t="s">
        <v>807</v>
      </c>
      <c r="GE151" s="1121" t="s">
        <v>808</v>
      </c>
      <c r="GF151" s="760">
        <v>9519</v>
      </c>
      <c r="GG151" s="761" t="s">
        <v>751</v>
      </c>
      <c r="GH151" s="117"/>
      <c r="GI151" s="216">
        <v>17.794679018000004</v>
      </c>
      <c r="GJ151" s="117"/>
      <c r="GK151" s="549">
        <v>1</v>
      </c>
      <c r="GL151" s="549">
        <v>0.5</v>
      </c>
      <c r="GM151" s="549">
        <v>816000</v>
      </c>
      <c r="GN151" s="614">
        <v>88</v>
      </c>
      <c r="GO151" s="614">
        <v>21.4</v>
      </c>
      <c r="GP151" s="549">
        <v>267243</v>
      </c>
      <c r="GQ151" s="551">
        <v>142591.56923076924</v>
      </c>
      <c r="GR151" s="763">
        <f>GN151*GQ151/100</f>
        <v>125480.58092307692</v>
      </c>
      <c r="GS151" s="549">
        <v>1.61</v>
      </c>
      <c r="GT151" s="549">
        <v>194363</v>
      </c>
      <c r="GU151" s="786">
        <f>GO151-GS151</f>
        <v>19.79</v>
      </c>
      <c r="GV151" s="549">
        <f>GP151-GT151</f>
        <v>72880</v>
      </c>
      <c r="GW151" s="763">
        <f>GR151*GO151/100</f>
        <v>26852.84431753846</v>
      </c>
      <c r="GX151" s="763">
        <f>GS151*GR151/100</f>
        <v>2020.2373528615385</v>
      </c>
      <c r="GY151" s="763">
        <f>GW151-GX151</f>
        <v>24832.606964676921</v>
      </c>
      <c r="GZ151" s="704">
        <v>12</v>
      </c>
      <c r="HA151" s="763">
        <f>GW151/GZ151</f>
        <v>2237.7370264615383</v>
      </c>
      <c r="HB151" s="763">
        <f>GX151/GZ151</f>
        <v>168.35311273846153</v>
      </c>
      <c r="HC151" s="763">
        <f>GR151/GZ151</f>
        <v>10456.715076923078</v>
      </c>
      <c r="HD151" s="614"/>
      <c r="HE151" s="614"/>
      <c r="HF151" s="549"/>
      <c r="HG151" s="549"/>
      <c r="HH151" s="549"/>
      <c r="HI151" s="549"/>
      <c r="HJ151" s="549"/>
      <c r="HK151" s="549"/>
      <c r="HL151" s="549"/>
      <c r="HM151" s="549"/>
      <c r="HN151" s="549"/>
      <c r="HO151" s="549"/>
      <c r="HP151" s="549"/>
      <c r="HQ151" s="614"/>
      <c r="HR151" s="549"/>
      <c r="HS151" s="549"/>
      <c r="HT151" s="549"/>
      <c r="HU151" s="549"/>
      <c r="HV151" s="549"/>
      <c r="HW151" s="549"/>
      <c r="HX151" s="549"/>
      <c r="HY151" s="549"/>
      <c r="HZ151" s="549"/>
      <c r="IA151" s="549"/>
      <c r="IB151" s="549"/>
      <c r="IC151" s="549"/>
      <c r="ID151" s="549"/>
      <c r="IE151" s="549"/>
      <c r="IF151" s="503">
        <f>EK151+EM151+EN151</f>
        <v>5</v>
      </c>
      <c r="IG151" s="555"/>
      <c r="IH151" s="555"/>
      <c r="II151" s="555"/>
      <c r="IJ151" s="555"/>
      <c r="IK151" s="555"/>
      <c r="IL151" s="555"/>
      <c r="IM151" s="555"/>
    </row>
    <row r="152" spans="1:247">
      <c r="A152" s="503">
        <v>185</v>
      </c>
      <c r="B152" s="503">
        <f>COUNTIFS($D$4:D152,D152,$F$4:F152,F152)</f>
        <v>1</v>
      </c>
      <c r="C152" s="805">
        <v>10847</v>
      </c>
      <c r="D152" s="812" t="s">
        <v>966</v>
      </c>
      <c r="E152" s="91" t="s">
        <v>742</v>
      </c>
      <c r="F152" s="91">
        <v>8106245785</v>
      </c>
      <c r="G152" s="88">
        <v>38</v>
      </c>
      <c r="H152" s="161" t="s">
        <v>965</v>
      </c>
      <c r="I152" s="405" t="s">
        <v>399</v>
      </c>
      <c r="J152" s="200" t="s">
        <v>427</v>
      </c>
      <c r="K152" s="91" t="s">
        <v>385</v>
      </c>
      <c r="L152" s="88">
        <v>5</v>
      </c>
      <c r="M152" s="91">
        <v>3</v>
      </c>
      <c r="N152" s="91" t="s">
        <v>645</v>
      </c>
      <c r="O152" s="503"/>
      <c r="P152" s="88" t="s">
        <v>959</v>
      </c>
      <c r="Q152" s="510"/>
      <c r="R152" s="510"/>
      <c r="S152" s="234"/>
      <c r="T152" s="234"/>
      <c r="U152" s="234"/>
      <c r="V152" s="471" t="s">
        <v>952</v>
      </c>
      <c r="W152" s="528"/>
      <c r="X152" s="234"/>
      <c r="Y152" s="222"/>
      <c r="Z152" s="531"/>
      <c r="AA152" s="503" t="s">
        <v>951</v>
      </c>
      <c r="AC152" s="768">
        <v>67</v>
      </c>
      <c r="AD152" s="568">
        <v>335</v>
      </c>
      <c r="AE152" s="503"/>
      <c r="AF152" s="503"/>
      <c r="AG152" s="557" t="s">
        <v>444</v>
      </c>
      <c r="AH152" s="568">
        <v>100</v>
      </c>
      <c r="AI152" s="565"/>
      <c r="AJ152" s="503"/>
      <c r="AK152" s="568"/>
      <c r="AL152" s="503"/>
      <c r="AM152" s="503"/>
      <c r="AN152" s="503"/>
      <c r="AO152" s="574">
        <v>30.1</v>
      </c>
      <c r="AP152" s="575">
        <v>67.099999999999994</v>
      </c>
      <c r="AQ152" s="577">
        <v>1.5</v>
      </c>
      <c r="AR152" s="1100">
        <f t="shared" si="97"/>
        <v>98.699999999999989</v>
      </c>
      <c r="AS152" s="1101">
        <f t="shared" si="98"/>
        <v>0.44858420268256338</v>
      </c>
      <c r="AT152" s="750">
        <f t="shared" si="99"/>
        <v>0.67287630402384502</v>
      </c>
      <c r="AU152" s="1102">
        <f t="shared" si="100"/>
        <v>0.43877551020408168</v>
      </c>
      <c r="AV152" s="579">
        <v>27.692000000000004</v>
      </c>
      <c r="AW152" s="579">
        <f t="shared" si="101"/>
        <v>92</v>
      </c>
      <c r="AX152" s="580">
        <v>0.90300000000000014</v>
      </c>
      <c r="AY152" s="579">
        <v>3</v>
      </c>
      <c r="AZ152" s="503" t="s">
        <v>387</v>
      </c>
      <c r="BA152" s="585">
        <v>56</v>
      </c>
      <c r="BB152" s="112" t="s">
        <v>387</v>
      </c>
      <c r="BC152" s="549">
        <v>0.1</v>
      </c>
      <c r="BD152" s="549"/>
      <c r="BE152" s="503"/>
      <c r="BF152" s="503"/>
      <c r="BG152" s="503"/>
      <c r="BH152" s="503"/>
      <c r="BJ152" s="503">
        <v>30.9</v>
      </c>
      <c r="BK152" s="503">
        <v>69.099999999999994</v>
      </c>
      <c r="BL152" s="598">
        <f>BJ152/BK152</f>
        <v>0.447178002894356</v>
      </c>
      <c r="BM152" s="600">
        <v>0</v>
      </c>
      <c r="BN152" s="614">
        <f t="shared" si="103"/>
        <v>0</v>
      </c>
      <c r="BO152" s="503" t="s">
        <v>387</v>
      </c>
      <c r="BP152" s="503">
        <v>50.5</v>
      </c>
      <c r="BQ152" s="112">
        <v>70.099999999999994</v>
      </c>
      <c r="BR152" s="607"/>
      <c r="BS152" s="614">
        <f t="shared" si="104"/>
        <v>69.900000000000006</v>
      </c>
      <c r="BT152" s="549">
        <v>92.9</v>
      </c>
      <c r="BU152" s="549">
        <v>9280</v>
      </c>
      <c r="BV152" s="614">
        <f>100-BT152</f>
        <v>7.0999999999999943</v>
      </c>
      <c r="BW152" s="614">
        <f>BY152+CA152+CC152</f>
        <v>65.959299999999985</v>
      </c>
      <c r="BX152" s="549">
        <v>41.3</v>
      </c>
      <c r="BY152" s="566">
        <f>BX152*AP152/100</f>
        <v>27.712299999999995</v>
      </c>
      <c r="BZ152" s="549">
        <v>28.6</v>
      </c>
      <c r="CA152" s="566">
        <f>BZ152*AP152/100</f>
        <v>19.1906</v>
      </c>
      <c r="CB152" s="549">
        <v>28.4</v>
      </c>
      <c r="CC152" s="566">
        <f>CB152*AP152/100</f>
        <v>19.056399999999996</v>
      </c>
      <c r="CD152" s="549">
        <v>0.02</v>
      </c>
      <c r="CE152" s="503"/>
      <c r="CF152" s="503"/>
      <c r="CG152" s="503"/>
      <c r="CH152" s="503"/>
      <c r="CI152" s="503"/>
      <c r="CJ152" s="503"/>
      <c r="CK152" s="503"/>
      <c r="CL152" s="579">
        <f t="shared" si="105"/>
        <v>1.444055944055944</v>
      </c>
      <c r="CM152" s="503"/>
      <c r="CN152" s="503"/>
      <c r="CP152" s="510"/>
      <c r="CQ152" s="510"/>
      <c r="CR152" s="510"/>
      <c r="CS152" s="510"/>
      <c r="CT152" s="510"/>
      <c r="CU152" s="510"/>
      <c r="CV152" s="620"/>
      <c r="CX152" s="503"/>
      <c r="CY152" s="503"/>
      <c r="CZ152" s="623">
        <v>3</v>
      </c>
      <c r="DA152" s="625" t="s">
        <v>398</v>
      </c>
      <c r="DB152" s="783" t="s">
        <v>398</v>
      </c>
      <c r="DC152" s="1111"/>
      <c r="DD152" s="626" t="s">
        <v>893</v>
      </c>
      <c r="DE152" s="503"/>
      <c r="DF152" s="503"/>
      <c r="DG152" s="503"/>
      <c r="DH152" s="503"/>
      <c r="DI152" s="88" t="s">
        <v>390</v>
      </c>
      <c r="DJ152" s="855" t="s">
        <v>444</v>
      </c>
      <c r="DK152" s="117">
        <v>2</v>
      </c>
      <c r="DL152" s="325" t="s">
        <v>399</v>
      </c>
      <c r="DM152" s="117" t="s">
        <v>399</v>
      </c>
      <c r="DN152" s="117"/>
      <c r="DO152" s="117"/>
      <c r="DP152" s="117"/>
      <c r="DQ152" s="117"/>
      <c r="DR152" s="149" t="s">
        <v>386</v>
      </c>
      <c r="DS152" s="88" t="s">
        <v>386</v>
      </c>
      <c r="DT152" s="88" t="s">
        <v>386</v>
      </c>
      <c r="DU152" s="88" t="s">
        <v>386</v>
      </c>
      <c r="DV152" s="88" t="s">
        <v>386</v>
      </c>
      <c r="DW152" s="88" t="s">
        <v>386</v>
      </c>
      <c r="DX152" s="88" t="s">
        <v>386</v>
      </c>
      <c r="DY152" s="88" t="s">
        <v>386</v>
      </c>
      <c r="DZ152" s="88" t="s">
        <v>386</v>
      </c>
      <c r="EA152" s="88" t="s">
        <v>386</v>
      </c>
      <c r="EB152" s="503"/>
      <c r="EC152" s="143"/>
      <c r="ED152" s="143"/>
      <c r="EE152" s="143"/>
      <c r="EF152" s="117">
        <v>5</v>
      </c>
      <c r="EG152" s="118">
        <v>1</v>
      </c>
      <c r="EH152" s="325"/>
      <c r="EI152" s="325"/>
      <c r="EJ152" s="325" t="e">
        <f t="shared" si="102"/>
        <v>#DIV/0!</v>
      </c>
      <c r="EK152" s="117">
        <v>1</v>
      </c>
      <c r="EL152" s="117"/>
      <c r="EM152" s="117">
        <v>2</v>
      </c>
      <c r="EN152" s="117">
        <v>1</v>
      </c>
      <c r="EO152" s="325">
        <v>0</v>
      </c>
      <c r="EP152" s="143"/>
      <c r="EQ152" s="632">
        <v>10847</v>
      </c>
      <c r="ER152" s="469">
        <v>75</v>
      </c>
      <c r="ES152" s="469">
        <v>9850</v>
      </c>
      <c r="ET152" s="469">
        <v>4000</v>
      </c>
      <c r="EU152" s="469">
        <v>38220</v>
      </c>
      <c r="EV152" s="469">
        <v>749</v>
      </c>
      <c r="EW152" s="470">
        <f>EV152/ET152*EU152/ER152</f>
        <v>95.422600000000003</v>
      </c>
      <c r="EX152" s="377">
        <f>L152*EW152</f>
        <v>477.113</v>
      </c>
      <c r="EY152" s="555"/>
      <c r="EZ152" s="555"/>
      <c r="FA152" s="555"/>
      <c r="FB152" s="555"/>
      <c r="FC152" s="655"/>
      <c r="FD152" s="655"/>
      <c r="FE152" s="655"/>
      <c r="FF152" s="248"/>
      <c r="FG152" s="672"/>
      <c r="FH152" s="672"/>
      <c r="FI152" s="688"/>
      <c r="FJ152" s="554"/>
      <c r="FK152" s="555"/>
      <c r="FL152" s="503"/>
      <c r="FM152" s="693">
        <f>AC152/1000</f>
        <v>6.7000000000000004E-2</v>
      </c>
      <c r="FN152" s="555"/>
      <c r="FO152" s="750">
        <f>EV152*100/ES152</f>
        <v>7.6040609137055837</v>
      </c>
      <c r="FP152" s="803">
        <f>EW152/1000</f>
        <v>9.5422599999999996E-2</v>
      </c>
      <c r="FQ152" s="696"/>
      <c r="FR152" s="1680" t="s">
        <v>1215</v>
      </c>
      <c r="FS152" s="1132"/>
      <c r="FT152" s="1680" t="s">
        <v>1294</v>
      </c>
      <c r="FU152" s="1119">
        <v>0</v>
      </c>
      <c r="FV152" s="325">
        <v>4</v>
      </c>
      <c r="FW152" s="1119">
        <v>0</v>
      </c>
      <c r="FX152" s="1127" t="s">
        <v>1529</v>
      </c>
      <c r="FY152" s="1120">
        <v>0</v>
      </c>
      <c r="FZ152" s="1120">
        <v>0</v>
      </c>
      <c r="GA152" s="1120">
        <v>0</v>
      </c>
      <c r="GB152" s="1120">
        <v>1</v>
      </c>
      <c r="GC152" s="1127"/>
      <c r="GD152" s="1120" t="s">
        <v>967</v>
      </c>
      <c r="GE152" s="1120" t="s">
        <v>1530</v>
      </c>
      <c r="GF152" s="760">
        <v>10847</v>
      </c>
      <c r="GG152" s="761" t="s">
        <v>775</v>
      </c>
      <c r="GH152" s="379"/>
      <c r="GI152" s="216">
        <v>0.15164526545000001</v>
      </c>
      <c r="GJ152" s="117"/>
      <c r="GK152" s="549"/>
      <c r="GL152" s="549"/>
      <c r="GM152" s="549"/>
      <c r="GN152" s="549"/>
      <c r="GO152" s="549"/>
      <c r="GP152" s="549"/>
      <c r="GQ152" s="549"/>
      <c r="GR152" s="549"/>
      <c r="GS152" s="549"/>
      <c r="GT152" s="549"/>
      <c r="GU152" s="549"/>
      <c r="GV152" s="549"/>
      <c r="GW152" s="549"/>
      <c r="GX152" s="549"/>
      <c r="GY152" s="549"/>
      <c r="GZ152" s="704"/>
      <c r="HA152" s="549"/>
      <c r="HB152" s="549"/>
      <c r="HC152" s="549"/>
      <c r="HD152" s="549"/>
      <c r="HE152" s="549"/>
      <c r="HF152" s="549"/>
      <c r="HG152" s="549"/>
      <c r="HH152" s="549"/>
      <c r="HI152" s="549"/>
      <c r="HJ152" s="549"/>
      <c r="HK152" s="549"/>
      <c r="HL152" s="549"/>
      <c r="HM152" s="549"/>
      <c r="HN152" s="549"/>
      <c r="HO152" s="549"/>
      <c r="HP152" s="549"/>
      <c r="HQ152" s="549"/>
      <c r="HR152" s="549"/>
      <c r="HS152" s="549"/>
      <c r="HT152" s="549"/>
      <c r="HU152" s="549"/>
      <c r="HV152" s="549"/>
      <c r="HW152" s="549"/>
      <c r="HX152" s="549"/>
      <c r="HY152" s="549"/>
      <c r="HZ152" s="549"/>
      <c r="IA152" s="549"/>
      <c r="IB152" s="549"/>
      <c r="IC152" s="549"/>
      <c r="ID152" s="549"/>
      <c r="IE152" s="549"/>
      <c r="IF152" s="503">
        <f>EK152+EM152+EN152</f>
        <v>4</v>
      </c>
      <c r="IG152" s="555"/>
      <c r="IH152" s="555"/>
      <c r="II152" s="555"/>
      <c r="IJ152" s="555"/>
      <c r="IK152" s="555"/>
      <c r="IL152" s="555"/>
      <c r="IM152" s="555"/>
    </row>
    <row r="153" spans="1:247" s="418" customFormat="1" ht="14.45" customHeight="1" thickBot="1">
      <c r="A153" s="162">
        <v>242</v>
      </c>
      <c r="B153" s="503">
        <f>COUNTIFS($D$4:D153,D153,$F$4:F153,F153)</f>
        <v>1</v>
      </c>
      <c r="C153" s="895">
        <v>9425</v>
      </c>
      <c r="D153" s="896" t="s">
        <v>410</v>
      </c>
      <c r="E153" s="164" t="s">
        <v>422</v>
      </c>
      <c r="F153" s="164">
        <v>490718097</v>
      </c>
      <c r="G153" s="163">
        <v>69</v>
      </c>
      <c r="H153" s="348" t="s">
        <v>794</v>
      </c>
      <c r="I153" s="165" t="s">
        <v>399</v>
      </c>
      <c r="J153" s="166" t="s">
        <v>427</v>
      </c>
      <c r="K153" s="164" t="s">
        <v>385</v>
      </c>
      <c r="L153" s="163">
        <v>30</v>
      </c>
      <c r="M153" s="164" t="s">
        <v>611</v>
      </c>
      <c r="N153" s="164" t="s">
        <v>386</v>
      </c>
      <c r="O153" s="162"/>
      <c r="P153" s="164" t="s">
        <v>761</v>
      </c>
      <c r="Q153" s="162"/>
      <c r="R153" s="162"/>
      <c r="S153" s="351" t="s">
        <v>682</v>
      </c>
      <c r="T153" s="352" t="s">
        <v>656</v>
      </c>
      <c r="U153" s="351" t="s">
        <v>548</v>
      </c>
      <c r="V153" s="414" t="s">
        <v>673</v>
      </c>
      <c r="W153" s="1075" t="s">
        <v>620</v>
      </c>
      <c r="X153" s="351" t="s">
        <v>548</v>
      </c>
      <c r="Y153" s="351" t="s">
        <v>548</v>
      </c>
      <c r="Z153" s="191"/>
      <c r="AA153" s="162"/>
      <c r="AB153" s="947"/>
      <c r="AC153" s="416">
        <v>18845</v>
      </c>
      <c r="AD153" s="416">
        <v>1300</v>
      </c>
      <c r="AE153" s="416">
        <v>2</v>
      </c>
      <c r="AF153" s="416">
        <v>500</v>
      </c>
      <c r="AG153" s="562" t="s">
        <v>433</v>
      </c>
      <c r="AI153" s="172"/>
      <c r="AJ153" s="172"/>
      <c r="AK153" s="172"/>
      <c r="AL153" s="172"/>
      <c r="AM153" s="172"/>
      <c r="AN153" s="172"/>
      <c r="AO153" s="357">
        <v>19.899999999999999</v>
      </c>
      <c r="AP153" s="176">
        <v>75</v>
      </c>
      <c r="AQ153" s="358">
        <v>3.48</v>
      </c>
      <c r="AR153" s="899">
        <f t="shared" si="97"/>
        <v>98.38000000000001</v>
      </c>
      <c r="AS153" s="900">
        <f t="shared" si="98"/>
        <v>0.26533333333333331</v>
      </c>
      <c r="AT153" s="440">
        <f t="shared" si="99"/>
        <v>0.92335999999999996</v>
      </c>
      <c r="AU153" s="901">
        <f t="shared" si="100"/>
        <v>0.25356778797145768</v>
      </c>
      <c r="AV153" s="173">
        <v>18.60849</v>
      </c>
      <c r="AW153" s="178">
        <f t="shared" si="101"/>
        <v>93.51</v>
      </c>
      <c r="AX153" s="173">
        <v>0.29650999999999994</v>
      </c>
      <c r="AY153" s="173">
        <v>1.49</v>
      </c>
      <c r="AZ153" s="1025" t="s">
        <v>387</v>
      </c>
      <c r="BA153" s="173">
        <v>2.04</v>
      </c>
      <c r="BB153" s="1076">
        <v>0.17</v>
      </c>
      <c r="BC153" s="978"/>
      <c r="BD153" s="978"/>
      <c r="BE153" s="978"/>
      <c r="BF153" s="978"/>
      <c r="BG153" s="978"/>
      <c r="BH153" s="978"/>
      <c r="BI153" s="1076"/>
      <c r="BJ153" s="173">
        <v>51</v>
      </c>
      <c r="BK153" s="173">
        <v>49.5</v>
      </c>
      <c r="BL153" s="182">
        <v>1.0303030303030303</v>
      </c>
      <c r="BM153" s="183">
        <v>0.16</v>
      </c>
      <c r="BN153" s="427">
        <f t="shared" si="103"/>
        <v>0.8040201005025126</v>
      </c>
      <c r="BO153" s="1024" t="s">
        <v>387</v>
      </c>
      <c r="BP153" s="173">
        <v>0.6</v>
      </c>
      <c r="BQ153" s="361">
        <v>0.88</v>
      </c>
      <c r="BR153" s="172"/>
      <c r="BS153" s="427">
        <f t="shared" si="104"/>
        <v>91.8</v>
      </c>
      <c r="BT153" s="427">
        <v>98.7</v>
      </c>
      <c r="BU153" s="553">
        <v>57837</v>
      </c>
      <c r="BV153" s="427">
        <v>1.2999999999999972</v>
      </c>
      <c r="BW153" s="427">
        <v>73.22</v>
      </c>
      <c r="BX153" s="427">
        <v>41.9</v>
      </c>
      <c r="BY153" s="427">
        <v>31.4</v>
      </c>
      <c r="BZ153" s="427">
        <v>49.9</v>
      </c>
      <c r="CA153" s="427">
        <v>37.5</v>
      </c>
      <c r="CB153" s="178">
        <v>5.76</v>
      </c>
      <c r="CC153" s="178">
        <v>4.32</v>
      </c>
      <c r="CD153" s="178">
        <v>0.2</v>
      </c>
      <c r="CE153" s="172"/>
      <c r="CF153" s="172"/>
      <c r="CG153" s="172"/>
      <c r="CH153" s="172"/>
      <c r="CI153" s="172"/>
      <c r="CJ153" s="172"/>
      <c r="CK153" s="172"/>
      <c r="CL153" s="178">
        <f t="shared" si="105"/>
        <v>0.83967935871743482</v>
      </c>
      <c r="CM153" s="172"/>
      <c r="CN153" s="172"/>
      <c r="CO153" s="947"/>
      <c r="CP153" s="172"/>
      <c r="CQ153" s="172"/>
      <c r="CR153" s="172"/>
      <c r="CS153" s="172"/>
      <c r="CT153" s="172"/>
      <c r="CU153" s="172"/>
      <c r="CV153" s="172"/>
      <c r="CW153" s="947"/>
      <c r="CX153" s="172"/>
      <c r="CY153" s="172"/>
      <c r="CZ153" s="365">
        <v>3</v>
      </c>
      <c r="DA153" s="190" t="s">
        <v>398</v>
      </c>
      <c r="DB153" s="488" t="s">
        <v>398</v>
      </c>
      <c r="DC153" s="172"/>
      <c r="DD153" s="191"/>
      <c r="DE153" s="172"/>
      <c r="DF153" s="172"/>
      <c r="DG153" s="172"/>
      <c r="DH153" s="172"/>
      <c r="DI153" s="948" t="s">
        <v>390</v>
      </c>
      <c r="DJ153" s="1008" t="s">
        <v>433</v>
      </c>
      <c r="DK153" s="905">
        <v>2</v>
      </c>
      <c r="DL153" s="906"/>
      <c r="DM153" s="905" t="s">
        <v>399</v>
      </c>
      <c r="DN153" s="905"/>
      <c r="DO153" s="905"/>
      <c r="DP153" s="905"/>
      <c r="DQ153" s="905"/>
      <c r="DR153" s="430" t="s">
        <v>386</v>
      </c>
      <c r="DS153" s="163" t="s">
        <v>386</v>
      </c>
      <c r="DT153" s="163">
        <v>663</v>
      </c>
      <c r="DU153" s="163">
        <v>4.7</v>
      </c>
      <c r="DV153" s="163">
        <v>95.3</v>
      </c>
      <c r="DW153" s="163" t="s">
        <v>386</v>
      </c>
      <c r="DX153" s="163" t="s">
        <v>386</v>
      </c>
      <c r="DY153" s="163" t="s">
        <v>386</v>
      </c>
      <c r="DZ153" s="163" t="s">
        <v>386</v>
      </c>
      <c r="EA153" s="163">
        <v>0</v>
      </c>
      <c r="EB153" s="162"/>
      <c r="EC153" s="905"/>
      <c r="ED153" s="905"/>
      <c r="EE153" s="905"/>
      <c r="EF153" s="906"/>
      <c r="EG153" s="905">
        <v>3</v>
      </c>
      <c r="EH153" s="906"/>
      <c r="EI153" s="906"/>
      <c r="EJ153" s="906" t="e">
        <f t="shared" si="102"/>
        <v>#DIV/0!</v>
      </c>
      <c r="EK153" s="905">
        <v>2</v>
      </c>
      <c r="EL153" s="905"/>
      <c r="EM153" s="905">
        <v>3</v>
      </c>
      <c r="EN153" s="905">
        <v>2</v>
      </c>
      <c r="EO153" s="906"/>
      <c r="EP153" s="907"/>
      <c r="EQ153" s="1077">
        <v>9425</v>
      </c>
      <c r="ER153" s="1078">
        <v>68</v>
      </c>
      <c r="ES153" s="1068">
        <v>25973</v>
      </c>
      <c r="ET153" s="1068">
        <v>2</v>
      </c>
      <c r="EU153" s="1069">
        <v>763.91176470588232</v>
      </c>
      <c r="EV153" s="1068">
        <v>11204</v>
      </c>
      <c r="EW153" s="1070">
        <v>329.52941176470586</v>
      </c>
      <c r="EX153" s="435">
        <v>9885.8823529411748</v>
      </c>
      <c r="EY153" s="437">
        <v>26</v>
      </c>
      <c r="EZ153" s="438">
        <v>19678</v>
      </c>
      <c r="FA153" s="438">
        <v>3000</v>
      </c>
      <c r="FB153" s="172"/>
      <c r="FC153" s="439">
        <v>756.84615384615381</v>
      </c>
      <c r="FD153" s="439">
        <v>2270.5384615384614</v>
      </c>
      <c r="FE153" s="440">
        <v>4.3539814543563127</v>
      </c>
      <c r="FF153" s="495"/>
      <c r="FG153" s="172"/>
      <c r="FH153" s="172"/>
      <c r="FI153" s="172"/>
      <c r="FJ153" s="172"/>
      <c r="FK153" s="172"/>
      <c r="FL153" s="443">
        <v>43.137103915604669</v>
      </c>
      <c r="FM153" s="444">
        <f>EW153/1000</f>
        <v>0.32952941176470585</v>
      </c>
      <c r="FN153" s="172"/>
      <c r="FO153" s="443">
        <v>43.137103915604669</v>
      </c>
      <c r="FP153" s="444">
        <v>0.32952941176470585</v>
      </c>
      <c r="FQ153" s="445">
        <f>DT153/EW153</f>
        <v>2.0119600142806142</v>
      </c>
      <c r="FR153" s="1133"/>
      <c r="FS153" s="1133"/>
      <c r="FT153" s="1133"/>
      <c r="FU153" s="1114">
        <v>0</v>
      </c>
      <c r="FV153" s="906"/>
      <c r="FW153" s="1114">
        <v>0</v>
      </c>
      <c r="FX153" s="1128"/>
      <c r="FY153" s="1115">
        <v>0</v>
      </c>
      <c r="FZ153" s="1115">
        <v>0</v>
      </c>
      <c r="GA153" s="1115">
        <v>0</v>
      </c>
      <c r="GB153" s="1115">
        <v>1</v>
      </c>
      <c r="GC153" s="1128"/>
      <c r="GD153" s="1115" t="s">
        <v>799</v>
      </c>
      <c r="GE153" s="1115" t="s">
        <v>800</v>
      </c>
      <c r="GF153" s="785">
        <v>9425</v>
      </c>
      <c r="GG153" s="916" t="s">
        <v>751</v>
      </c>
      <c r="GH153" s="917">
        <v>0</v>
      </c>
      <c r="GI153" s="918">
        <v>1.8138086470772141</v>
      </c>
      <c r="GJ153" s="917">
        <v>0.33522277700000042</v>
      </c>
      <c r="GK153" s="366">
        <v>58.3</v>
      </c>
      <c r="GL153" s="366">
        <v>3.52</v>
      </c>
      <c r="GM153" s="366">
        <v>939000</v>
      </c>
      <c r="GN153" s="427">
        <v>3.14</v>
      </c>
      <c r="GO153" s="427">
        <v>23.4</v>
      </c>
      <c r="GP153" s="366">
        <v>261691</v>
      </c>
      <c r="GQ153" s="919">
        <v>9885.8823529411748</v>
      </c>
      <c r="GR153" s="920">
        <f>GN153*GQ153/100</f>
        <v>310.41670588235291</v>
      </c>
      <c r="GS153" s="366">
        <v>1.45</v>
      </c>
      <c r="GT153" s="366">
        <v>1490000</v>
      </c>
      <c r="GU153" s="1037">
        <f>GO153-GS153</f>
        <v>21.95</v>
      </c>
      <c r="GV153" s="366"/>
      <c r="GW153" s="920">
        <f>GR153*GO153/100</f>
        <v>72.637509176470573</v>
      </c>
      <c r="GX153" s="920">
        <f>GS153*GR153/100</f>
        <v>4.5010422352941175</v>
      </c>
      <c r="GY153" s="920">
        <f>GW153-GX153</f>
        <v>68.136466941176451</v>
      </c>
      <c r="GZ153" s="921">
        <v>19</v>
      </c>
      <c r="HA153" s="920">
        <f>GW153/GZ153</f>
        <v>3.8230267987616089</v>
      </c>
      <c r="HB153" s="920">
        <f>GX153/GZ153</f>
        <v>0.23689695975232197</v>
      </c>
      <c r="HC153" s="920">
        <f>GR153/GZ153</f>
        <v>16.3377213622291</v>
      </c>
      <c r="HD153" s="427"/>
      <c r="HE153" s="427"/>
      <c r="HF153" s="366"/>
      <c r="HG153" s="366"/>
      <c r="HH153" s="366"/>
      <c r="HI153" s="366"/>
      <c r="HJ153" s="366"/>
      <c r="HK153" s="366"/>
      <c r="HL153" s="366"/>
      <c r="HM153" s="366"/>
      <c r="HN153" s="366"/>
      <c r="HO153" s="366"/>
      <c r="HP153" s="366"/>
      <c r="HQ153" s="427"/>
      <c r="HR153" s="366"/>
      <c r="HS153" s="366"/>
      <c r="HT153" s="366"/>
      <c r="HU153" s="366"/>
      <c r="HV153" s="366"/>
      <c r="HW153" s="366"/>
      <c r="HX153" s="366"/>
      <c r="HY153" s="366"/>
      <c r="HZ153" s="366"/>
      <c r="IA153" s="366"/>
      <c r="IB153" s="366"/>
      <c r="IC153" s="366"/>
      <c r="ID153" s="366"/>
      <c r="IE153" s="366"/>
      <c r="IF153" s="162">
        <f>EK153+EM153+EN153</f>
        <v>7</v>
      </c>
      <c r="IG153" s="172"/>
      <c r="IH153" s="172"/>
      <c r="II153" s="172"/>
      <c r="IJ153" s="172"/>
      <c r="IK153" s="172"/>
      <c r="IL153" s="172"/>
      <c r="IM153" s="172"/>
    </row>
    <row r="154" spans="1:247" ht="14.45" customHeight="1">
      <c r="A154" s="503">
        <v>128</v>
      </c>
      <c r="B154" s="503">
        <f>COUNTIFS($D$4:D154,D154,$F$4:F154,F154)</f>
        <v>1</v>
      </c>
      <c r="C154" s="864">
        <v>8715</v>
      </c>
      <c r="D154" s="865" t="s">
        <v>736</v>
      </c>
      <c r="E154" s="866" t="s">
        <v>417</v>
      </c>
      <c r="F154" s="866">
        <v>7501034596</v>
      </c>
      <c r="G154" s="868">
        <v>43</v>
      </c>
      <c r="H154" s="865" t="s">
        <v>734</v>
      </c>
      <c r="I154" s="368" t="s">
        <v>672</v>
      </c>
      <c r="J154" s="369" t="s">
        <v>427</v>
      </c>
      <c r="K154" s="370" t="s">
        <v>385</v>
      </c>
      <c r="L154" s="195">
        <v>16</v>
      </c>
      <c r="M154" s="87" t="s">
        <v>630</v>
      </c>
      <c r="N154" s="87" t="s">
        <v>386</v>
      </c>
      <c r="O154" s="503"/>
      <c r="P154" s="87" t="s">
        <v>735</v>
      </c>
      <c r="Q154" s="503"/>
      <c r="R154" s="503"/>
      <c r="S154" s="372" t="s">
        <v>548</v>
      </c>
      <c r="T154" s="373" t="s">
        <v>656</v>
      </c>
      <c r="U154" s="372" t="s">
        <v>548</v>
      </c>
      <c r="V154" s="1049" t="s">
        <v>726</v>
      </c>
      <c r="W154" s="513" t="s">
        <v>548</v>
      </c>
      <c r="X154" s="372" t="s">
        <v>548</v>
      </c>
      <c r="Y154" s="372" t="s">
        <v>548</v>
      </c>
      <c r="Z154" s="533" t="s">
        <v>548</v>
      </c>
      <c r="AA154" s="538" t="s">
        <v>548</v>
      </c>
      <c r="AC154" s="549">
        <v>6284</v>
      </c>
      <c r="AD154" s="750">
        <v>157.1</v>
      </c>
      <c r="AE154" s="503"/>
      <c r="AF154" s="503"/>
      <c r="AG154" s="557" t="s">
        <v>433</v>
      </c>
      <c r="AH154" s="565"/>
      <c r="AI154" s="503"/>
      <c r="AJ154" s="503"/>
      <c r="AK154" s="568">
        <v>27.6</v>
      </c>
      <c r="AL154" s="503"/>
      <c r="AM154" s="503"/>
      <c r="AN154" s="503"/>
      <c r="AO154" s="574">
        <v>22.5</v>
      </c>
      <c r="AP154" s="575">
        <v>44.2</v>
      </c>
      <c r="AQ154" s="577">
        <v>31.6</v>
      </c>
      <c r="AR154" s="1100">
        <f t="shared" si="97"/>
        <v>98.300000000000011</v>
      </c>
      <c r="AS154" s="1101">
        <f t="shared" si="98"/>
        <v>0.50904977375565608</v>
      </c>
      <c r="AT154" s="750">
        <f t="shared" si="99"/>
        <v>16.085972850678733</v>
      </c>
      <c r="AU154" s="1102">
        <f t="shared" si="100"/>
        <v>0.29683377308707121</v>
      </c>
      <c r="AV154" s="579">
        <v>20.272499999999997</v>
      </c>
      <c r="AW154" s="579">
        <f t="shared" si="101"/>
        <v>90.1</v>
      </c>
      <c r="AX154" s="580">
        <v>1.1025</v>
      </c>
      <c r="AY154" s="579">
        <v>4.9000000000000004</v>
      </c>
      <c r="AZ154" s="505" t="s">
        <v>387</v>
      </c>
      <c r="BA154" s="583">
        <v>21.8</v>
      </c>
      <c r="BB154" s="204" t="s">
        <v>387</v>
      </c>
      <c r="BC154" s="595"/>
      <c r="BD154" s="595"/>
      <c r="BE154" s="503"/>
      <c r="BF154" s="503"/>
      <c r="BG154" s="503"/>
      <c r="BH154" s="503"/>
      <c r="BJ154" s="503">
        <v>32.700000000000003</v>
      </c>
      <c r="BK154" s="503">
        <v>67.3</v>
      </c>
      <c r="BL154" s="598">
        <v>0.48588410104011892</v>
      </c>
      <c r="BM154" s="600" t="s">
        <v>387</v>
      </c>
      <c r="BN154" s="503" t="s">
        <v>387</v>
      </c>
      <c r="BO154" s="505" t="s">
        <v>387</v>
      </c>
      <c r="BP154" s="503">
        <v>20.6</v>
      </c>
      <c r="BQ154" s="112">
        <v>17.899999999999999</v>
      </c>
      <c r="BR154" s="607"/>
      <c r="BS154" s="614">
        <f t="shared" si="104"/>
        <v>69.599999999999994</v>
      </c>
      <c r="BT154" s="566">
        <v>92.8</v>
      </c>
      <c r="BU154" s="772">
        <v>41313</v>
      </c>
      <c r="BV154" s="566">
        <v>7.2000000000000028</v>
      </c>
      <c r="BW154" s="614">
        <v>45.8</v>
      </c>
      <c r="BX154" s="566">
        <v>49.5</v>
      </c>
      <c r="BY154" s="566">
        <v>25</v>
      </c>
      <c r="BZ154" s="566">
        <v>20.100000000000001</v>
      </c>
      <c r="CA154" s="566">
        <v>10.1</v>
      </c>
      <c r="CB154" s="566">
        <v>21.3</v>
      </c>
      <c r="CC154" s="566">
        <v>10.7</v>
      </c>
      <c r="CD154" s="566">
        <v>1.24</v>
      </c>
      <c r="CE154" s="503"/>
      <c r="CF154" s="503"/>
      <c r="CG154" s="503"/>
      <c r="CH154" s="503"/>
      <c r="CI154" s="503"/>
      <c r="CJ154" s="503"/>
      <c r="CK154" s="503"/>
      <c r="CL154" s="579">
        <f t="shared" si="105"/>
        <v>2.4626865671641789</v>
      </c>
      <c r="CM154" s="503"/>
      <c r="CN154" s="503"/>
      <c r="CO154" s="328"/>
      <c r="CP154" s="618"/>
      <c r="CQ154" s="618"/>
      <c r="CR154" s="618"/>
      <c r="CS154" s="618"/>
      <c r="CT154" s="618"/>
      <c r="CU154" s="618"/>
      <c r="CV154" s="618"/>
      <c r="CX154" s="503"/>
      <c r="CY154" s="623"/>
      <c r="CZ154" s="623">
        <v>3</v>
      </c>
      <c r="DA154" s="625" t="s">
        <v>494</v>
      </c>
      <c r="DB154" s="549" t="s">
        <v>494</v>
      </c>
      <c r="DC154" s="531"/>
      <c r="DD154" s="531"/>
      <c r="DE154" s="503"/>
      <c r="DF154" s="503"/>
      <c r="DG154" s="503"/>
      <c r="DH154" s="503"/>
      <c r="DI154" s="871" t="s">
        <v>390</v>
      </c>
      <c r="DJ154" s="940" t="s">
        <v>433</v>
      </c>
      <c r="DK154" s="873">
        <v>2</v>
      </c>
      <c r="DL154" s="874" t="s">
        <v>1531</v>
      </c>
      <c r="DM154" s="874" t="s">
        <v>394</v>
      </c>
      <c r="DN154" s="875"/>
      <c r="DO154" s="875"/>
      <c r="DP154" s="875"/>
      <c r="DQ154" s="875"/>
      <c r="DR154" s="448" t="s">
        <v>386</v>
      </c>
      <c r="DS154" s="195" t="s">
        <v>386</v>
      </c>
      <c r="DT154" s="195">
        <v>180</v>
      </c>
      <c r="DU154" s="195">
        <v>23.9</v>
      </c>
      <c r="DV154" s="195">
        <v>76.099999999999994</v>
      </c>
      <c r="DW154" s="195" t="s">
        <v>386</v>
      </c>
      <c r="DX154" s="195" t="s">
        <v>386</v>
      </c>
      <c r="DY154" s="195" t="s">
        <v>386</v>
      </c>
      <c r="DZ154" s="195" t="s">
        <v>386</v>
      </c>
      <c r="EA154" s="195">
        <v>0</v>
      </c>
      <c r="EB154" s="503"/>
      <c r="EC154" s="875"/>
      <c r="ED154" s="875" t="s">
        <v>630</v>
      </c>
      <c r="EE154" s="875">
        <v>16</v>
      </c>
      <c r="EF154" s="874">
        <v>40</v>
      </c>
      <c r="EG154" s="875">
        <v>2</v>
      </c>
      <c r="EH154" s="874">
        <v>175</v>
      </c>
      <c r="EI154" s="874">
        <v>108</v>
      </c>
      <c r="EJ154" s="874">
        <f t="shared" si="102"/>
        <v>35.265306122448976</v>
      </c>
      <c r="EK154" s="875">
        <v>2</v>
      </c>
      <c r="EL154" s="875" t="s">
        <v>386</v>
      </c>
      <c r="EM154" s="875">
        <v>2</v>
      </c>
      <c r="EN154" s="875">
        <v>1</v>
      </c>
      <c r="EO154" s="875">
        <v>0</v>
      </c>
      <c r="EP154" s="875" t="s">
        <v>386</v>
      </c>
      <c r="EQ154" s="651">
        <v>8715</v>
      </c>
      <c r="ER154" s="451">
        <v>75</v>
      </c>
      <c r="ES154" s="451">
        <v>16907</v>
      </c>
      <c r="ET154" s="451">
        <v>2</v>
      </c>
      <c r="EU154" s="452">
        <v>450.85333333333335</v>
      </c>
      <c r="EV154" s="451">
        <v>3757</v>
      </c>
      <c r="EW154" s="453">
        <v>100.18666666666667</v>
      </c>
      <c r="EX154" s="453">
        <v>1602.9866666666667</v>
      </c>
      <c r="EY154" s="505">
        <v>40</v>
      </c>
      <c r="EZ154" s="549">
        <v>6284</v>
      </c>
      <c r="FA154" s="746">
        <v>1000</v>
      </c>
      <c r="FB154" s="555"/>
      <c r="FC154" s="748">
        <v>157.1</v>
      </c>
      <c r="FD154" s="748">
        <v>157.1</v>
      </c>
      <c r="FE154" s="750">
        <v>10.203607044345429</v>
      </c>
      <c r="FF154" s="248"/>
      <c r="FG154" s="672"/>
      <c r="FH154" s="672"/>
      <c r="FI154" s="688"/>
      <c r="FJ154" s="554"/>
      <c r="FK154" s="555"/>
      <c r="FL154" s="692">
        <v>22.221565032235169</v>
      </c>
      <c r="FM154" s="693">
        <f>EW154/1000</f>
        <v>0.10018666666666667</v>
      </c>
      <c r="FN154" s="555"/>
      <c r="FO154" s="692">
        <v>22.221565032235169</v>
      </c>
      <c r="FP154" s="693">
        <v>0.10018666666666667</v>
      </c>
      <c r="FQ154" s="696">
        <f>DT154/EW154</f>
        <v>1.7966462603140805</v>
      </c>
      <c r="FR154" s="1134"/>
      <c r="FS154" s="1679" t="s">
        <v>1215</v>
      </c>
      <c r="FT154" s="1679" t="s">
        <v>1294</v>
      </c>
      <c r="FU154" s="1309">
        <v>0</v>
      </c>
      <c r="FV154" s="1309">
        <v>3</v>
      </c>
      <c r="FW154" s="1124">
        <v>0</v>
      </c>
      <c r="FX154" s="1684" t="s">
        <v>1532</v>
      </c>
      <c r="FY154" s="1126">
        <v>0</v>
      </c>
      <c r="FZ154" s="1126">
        <v>0</v>
      </c>
      <c r="GA154" s="1126">
        <v>0</v>
      </c>
      <c r="GB154" s="1126">
        <v>0</v>
      </c>
      <c r="GC154" s="1685"/>
      <c r="GD154" s="1126"/>
      <c r="GE154" s="1684" t="s">
        <v>1539</v>
      </c>
      <c r="GF154" s="555"/>
      <c r="GG154" s="699"/>
      <c r="GH154" s="195"/>
      <c r="GI154" s="894">
        <v>0.72954792904999999</v>
      </c>
      <c r="GJ154" s="195"/>
      <c r="GK154" s="565"/>
      <c r="GL154" s="565"/>
      <c r="GM154" s="565"/>
      <c r="GN154" s="565"/>
      <c r="GO154" s="565"/>
      <c r="GP154" s="565"/>
      <c r="GQ154" s="565"/>
      <c r="GR154" s="565"/>
      <c r="GS154" s="565"/>
      <c r="GT154" s="565"/>
      <c r="GU154" s="565"/>
      <c r="GV154" s="565"/>
      <c r="GW154" s="565"/>
      <c r="GX154" s="565"/>
      <c r="GY154" s="565"/>
      <c r="GZ154" s="565"/>
      <c r="HA154" s="565"/>
      <c r="HB154" s="565"/>
      <c r="HC154" s="565"/>
      <c r="HD154" s="565"/>
      <c r="HE154" s="565"/>
      <c r="HF154" s="565"/>
      <c r="HG154" s="565"/>
      <c r="HH154" s="565"/>
      <c r="HI154" s="565"/>
      <c r="HJ154" s="565"/>
      <c r="HK154" s="565"/>
      <c r="HL154" s="565"/>
      <c r="HM154" s="565"/>
      <c r="HN154" s="565"/>
      <c r="HO154" s="565"/>
      <c r="HP154" s="565"/>
      <c r="HQ154" s="565"/>
      <c r="HR154" s="565"/>
      <c r="HS154" s="565"/>
      <c r="HT154" s="565"/>
      <c r="HU154" s="565"/>
      <c r="HV154" s="565"/>
      <c r="HW154" s="565"/>
      <c r="HX154" s="565"/>
      <c r="HY154" s="565"/>
      <c r="HZ154" s="565"/>
      <c r="IA154" s="565"/>
      <c r="IB154" s="565"/>
      <c r="IC154" s="565"/>
      <c r="ID154" s="565"/>
      <c r="IE154" s="565"/>
      <c r="IF154" s="503">
        <f>EK154+EM154+EN154</f>
        <v>5</v>
      </c>
      <c r="IG154" s="555"/>
      <c r="IH154" s="555"/>
      <c r="II154" s="555"/>
      <c r="IJ154" s="555"/>
      <c r="IK154" s="555"/>
      <c r="IL154" s="555"/>
      <c r="IM154" s="555"/>
    </row>
    <row r="155" spans="1:247" ht="14.45" customHeight="1">
      <c r="A155" s="503">
        <v>179</v>
      </c>
      <c r="B155" s="503">
        <f>COUNTIFS($D$4:D155,D155,$F$4:F155,F155)</f>
        <v>2</v>
      </c>
      <c r="C155" s="841">
        <v>9093</v>
      </c>
      <c r="D155" s="838" t="s">
        <v>736</v>
      </c>
      <c r="E155" s="839" t="s">
        <v>417</v>
      </c>
      <c r="F155" s="845">
        <v>7501034596</v>
      </c>
      <c r="G155" s="840">
        <v>43</v>
      </c>
      <c r="H155" s="838" t="s">
        <v>763</v>
      </c>
      <c r="I155" s="318" t="s">
        <v>672</v>
      </c>
      <c r="J155" s="200" t="s">
        <v>427</v>
      </c>
      <c r="K155" s="122" t="s">
        <v>385</v>
      </c>
      <c r="L155" s="88">
        <v>7</v>
      </c>
      <c r="M155" s="91">
        <v>2</v>
      </c>
      <c r="N155" s="91" t="s">
        <v>386</v>
      </c>
      <c r="O155" s="503"/>
      <c r="P155" s="91" t="s">
        <v>761</v>
      </c>
      <c r="Q155" s="503"/>
      <c r="R155" s="503"/>
      <c r="S155" s="288" t="s">
        <v>548</v>
      </c>
      <c r="T155" s="297" t="s">
        <v>548</v>
      </c>
      <c r="U155" s="288" t="s">
        <v>548</v>
      </c>
      <c r="V155" s="390" t="s">
        <v>726</v>
      </c>
      <c r="W155" s="513" t="s">
        <v>548</v>
      </c>
      <c r="X155" s="288" t="s">
        <v>548</v>
      </c>
      <c r="Y155" s="288" t="s">
        <v>548</v>
      </c>
      <c r="Z155" s="533" t="s">
        <v>548</v>
      </c>
      <c r="AA155" s="538" t="s">
        <v>548</v>
      </c>
      <c r="AB155" s="250"/>
      <c r="AC155" s="503"/>
      <c r="AD155" s="552"/>
      <c r="AE155" s="552" t="s">
        <v>548</v>
      </c>
      <c r="AF155" s="552" t="s">
        <v>548</v>
      </c>
      <c r="AG155" s="557" t="s">
        <v>433</v>
      </c>
      <c r="AH155" s="505"/>
      <c r="AI155" s="555"/>
      <c r="AJ155" s="503"/>
      <c r="AK155" s="567">
        <v>4.46</v>
      </c>
      <c r="AL155" s="503"/>
      <c r="AM155" s="503"/>
      <c r="AN155" s="503"/>
      <c r="AO155" s="574">
        <v>37.9</v>
      </c>
      <c r="AP155" s="575">
        <v>39.200000000000003</v>
      </c>
      <c r="AQ155" s="577">
        <v>19</v>
      </c>
      <c r="AR155" s="1100">
        <f t="shared" si="97"/>
        <v>96.1</v>
      </c>
      <c r="AS155" s="1101">
        <f t="shared" si="98"/>
        <v>0.96683673469387743</v>
      </c>
      <c r="AT155" s="750">
        <f t="shared" si="99"/>
        <v>18.369897959183671</v>
      </c>
      <c r="AU155" s="1102">
        <f t="shared" si="100"/>
        <v>0.65120274914089338</v>
      </c>
      <c r="AV155" s="579">
        <v>33.848489999999998</v>
      </c>
      <c r="AW155" s="579">
        <f t="shared" si="101"/>
        <v>89.31</v>
      </c>
      <c r="AX155" s="580">
        <v>2.1565099999999999</v>
      </c>
      <c r="AY155" s="579">
        <v>5.69</v>
      </c>
      <c r="AZ155" s="505" t="s">
        <v>387</v>
      </c>
      <c r="BA155" s="585">
        <v>5.49</v>
      </c>
      <c r="BB155" s="204" t="s">
        <v>387</v>
      </c>
      <c r="BC155" s="595"/>
      <c r="BD155" s="595"/>
      <c r="BE155" s="503"/>
      <c r="BF155" s="503"/>
      <c r="BG155" s="503"/>
      <c r="BH155" s="503"/>
      <c r="BJ155" s="503">
        <v>43.5</v>
      </c>
      <c r="BK155" s="503">
        <v>54.9</v>
      </c>
      <c r="BL155" s="599">
        <v>0.79234972677595628</v>
      </c>
      <c r="BM155" s="600" t="s">
        <v>387</v>
      </c>
      <c r="BN155" s="503" t="s">
        <v>387</v>
      </c>
      <c r="BO155" s="505" t="s">
        <v>387</v>
      </c>
      <c r="BP155" s="503">
        <v>18.100000000000001</v>
      </c>
      <c r="BQ155" s="112">
        <v>23.4</v>
      </c>
      <c r="BR155" s="607"/>
      <c r="BS155" s="549" t="s">
        <v>387</v>
      </c>
      <c r="BT155" s="549" t="s">
        <v>387</v>
      </c>
      <c r="BU155" s="610" t="s">
        <v>387</v>
      </c>
      <c r="BV155" s="549" t="s">
        <v>387</v>
      </c>
      <c r="BW155" s="549" t="s">
        <v>387</v>
      </c>
      <c r="BX155" s="549" t="s">
        <v>387</v>
      </c>
      <c r="BY155" s="549" t="s">
        <v>387</v>
      </c>
      <c r="BZ155" s="549" t="s">
        <v>387</v>
      </c>
      <c r="CA155" s="549" t="s">
        <v>387</v>
      </c>
      <c r="CB155" s="549" t="s">
        <v>387</v>
      </c>
      <c r="CC155" s="549" t="s">
        <v>387</v>
      </c>
      <c r="CD155" s="549" t="s">
        <v>387</v>
      </c>
      <c r="CE155" s="503"/>
      <c r="CF155" s="503"/>
      <c r="CG155" s="503"/>
      <c r="CH155" s="503"/>
      <c r="CI155" s="503"/>
      <c r="CJ155" s="503"/>
      <c r="CK155" s="503"/>
      <c r="CL155" s="503"/>
      <c r="CM155" s="503"/>
      <c r="CN155" s="503"/>
      <c r="CO155" s="328"/>
      <c r="CP155" s="618"/>
      <c r="CQ155" s="618"/>
      <c r="CR155" s="618"/>
      <c r="CS155" s="618"/>
      <c r="CT155" s="618"/>
      <c r="CU155" s="618"/>
      <c r="CV155" s="618"/>
      <c r="CX155" s="503"/>
      <c r="CY155" s="623"/>
      <c r="CZ155" s="623"/>
      <c r="DA155" s="625" t="s">
        <v>398</v>
      </c>
      <c r="DB155" s="505" t="s">
        <v>398</v>
      </c>
      <c r="DC155" s="531"/>
      <c r="DD155" s="531"/>
      <c r="DE155" s="503"/>
      <c r="DF155" s="503"/>
      <c r="DG155" s="503"/>
      <c r="DH155" s="503"/>
      <c r="DI155" s="116" t="s">
        <v>390</v>
      </c>
      <c r="DJ155" s="1349" t="s">
        <v>433</v>
      </c>
      <c r="DK155" s="117">
        <v>2</v>
      </c>
      <c r="DL155" s="325" t="s">
        <v>399</v>
      </c>
      <c r="DM155" s="325" t="s">
        <v>394</v>
      </c>
      <c r="DN155" s="117"/>
      <c r="DO155" s="117"/>
      <c r="DP155" s="117"/>
      <c r="DQ155" s="117"/>
      <c r="DR155" s="149" t="s">
        <v>386</v>
      </c>
      <c r="DS155" s="88" t="s">
        <v>386</v>
      </c>
      <c r="DT155" s="88">
        <v>187</v>
      </c>
      <c r="DU155" s="88">
        <v>18.7</v>
      </c>
      <c r="DV155" s="88">
        <v>81.3</v>
      </c>
      <c r="DW155" s="88" t="s">
        <v>386</v>
      </c>
      <c r="DX155" s="88" t="s">
        <v>386</v>
      </c>
      <c r="DY155" s="88" t="s">
        <v>386</v>
      </c>
      <c r="DZ155" s="88" t="s">
        <v>386</v>
      </c>
      <c r="EA155" s="88">
        <v>0</v>
      </c>
      <c r="EB155" s="503"/>
      <c r="EC155" s="117"/>
      <c r="ED155" s="117"/>
      <c r="EE155" s="117"/>
      <c r="EF155" s="325">
        <v>25</v>
      </c>
      <c r="EG155" s="117"/>
      <c r="EH155" s="325">
        <v>175</v>
      </c>
      <c r="EI155" s="325">
        <v>108</v>
      </c>
      <c r="EJ155" s="325">
        <f t="shared" si="102"/>
        <v>35.265306122448976</v>
      </c>
      <c r="EK155" s="325"/>
      <c r="EL155" s="117"/>
      <c r="EM155" s="325">
        <v>2</v>
      </c>
      <c r="EN155" s="325">
        <v>1</v>
      </c>
      <c r="EO155" s="325">
        <v>0</v>
      </c>
      <c r="EP155" s="143"/>
      <c r="EQ155" s="631">
        <v>9093</v>
      </c>
      <c r="ER155" s="450">
        <v>73</v>
      </c>
      <c r="ES155" s="451">
        <v>40213</v>
      </c>
      <c r="ET155" s="451">
        <v>2</v>
      </c>
      <c r="EU155" s="452">
        <v>1101.7260273972602</v>
      </c>
      <c r="EV155" s="451">
        <v>2271</v>
      </c>
      <c r="EW155" s="453">
        <v>62.219178082191782</v>
      </c>
      <c r="EX155" s="377">
        <v>435.53424657534248</v>
      </c>
      <c r="EY155" s="744">
        <v>30</v>
      </c>
      <c r="EZ155" s="746">
        <v>8125</v>
      </c>
      <c r="FA155" s="746">
        <v>300</v>
      </c>
      <c r="FB155" s="555"/>
      <c r="FC155" s="748">
        <v>270.83333333333331</v>
      </c>
      <c r="FD155" s="748">
        <v>81.25</v>
      </c>
      <c r="FE155" s="750">
        <v>5.3604214963119077</v>
      </c>
      <c r="FF155" s="248"/>
      <c r="FG155" s="672"/>
      <c r="FH155" s="672"/>
      <c r="FI155" s="688"/>
      <c r="FJ155" s="554"/>
      <c r="FK155" s="555"/>
      <c r="FL155" s="692">
        <v>5.6474274488349536</v>
      </c>
      <c r="FM155" s="693">
        <f>EW155/1000</f>
        <v>6.2219178082191781E-2</v>
      </c>
      <c r="FN155" s="555"/>
      <c r="FO155" s="692">
        <v>5.6474274488349536</v>
      </c>
      <c r="FP155" s="693">
        <v>6.2219178082191781E-2</v>
      </c>
      <c r="FQ155" s="696">
        <f>DT155/EW155</f>
        <v>3.005504183179216</v>
      </c>
      <c r="FR155" s="1132"/>
      <c r="FS155" s="1680" t="s">
        <v>1215</v>
      </c>
      <c r="FT155" s="1680" t="s">
        <v>1533</v>
      </c>
      <c r="FU155" s="325">
        <v>0</v>
      </c>
      <c r="FV155" s="325">
        <v>3</v>
      </c>
      <c r="FW155" s="325">
        <v>0</v>
      </c>
      <c r="FX155" s="1127" t="s">
        <v>1532</v>
      </c>
      <c r="FY155" s="1127">
        <v>0</v>
      </c>
      <c r="FZ155" s="1127">
        <v>0</v>
      </c>
      <c r="GA155" s="1127">
        <v>0</v>
      </c>
      <c r="GB155" s="1127">
        <v>0</v>
      </c>
      <c r="GC155" s="1127"/>
      <c r="GD155" s="1127"/>
      <c r="GE155" s="1127" t="s">
        <v>1540</v>
      </c>
      <c r="GF155" s="626"/>
      <c r="GG155" s="699"/>
      <c r="GH155" s="117"/>
      <c r="GI155" s="117"/>
      <c r="GJ155" s="117"/>
      <c r="GK155" s="565"/>
      <c r="GL155" s="565"/>
      <c r="GM155" s="565"/>
      <c r="GN155" s="565"/>
      <c r="GO155" s="565"/>
      <c r="GP155" s="565"/>
      <c r="GQ155" s="565"/>
      <c r="GR155" s="565"/>
      <c r="GS155" s="565"/>
      <c r="GT155" s="565"/>
      <c r="GU155" s="565"/>
      <c r="GV155" s="565"/>
      <c r="GW155" s="565"/>
      <c r="GX155" s="565"/>
      <c r="GY155" s="565"/>
      <c r="GZ155" s="565"/>
      <c r="HA155" s="565"/>
      <c r="HB155" s="565"/>
      <c r="HC155" s="565"/>
      <c r="HD155" s="565"/>
      <c r="HE155" s="565"/>
      <c r="HF155" s="565"/>
      <c r="HG155" s="565"/>
      <c r="HH155" s="565"/>
      <c r="HI155" s="565"/>
      <c r="HJ155" s="565"/>
      <c r="HK155" s="565"/>
      <c r="HL155" s="565"/>
      <c r="HM155" s="565"/>
      <c r="HN155" s="565"/>
      <c r="HO155" s="565"/>
      <c r="HP155" s="565"/>
      <c r="HQ155" s="565"/>
      <c r="HR155" s="565"/>
      <c r="HS155" s="565"/>
      <c r="HT155" s="565"/>
      <c r="HU155" s="565"/>
      <c r="HV155" s="565"/>
      <c r="HW155" s="565"/>
      <c r="HX155" s="565"/>
      <c r="HY155" s="565"/>
      <c r="HZ155" s="565"/>
      <c r="IA155" s="565"/>
      <c r="IB155" s="565"/>
      <c r="IC155" s="565"/>
      <c r="ID155" s="565"/>
      <c r="IE155" s="565"/>
      <c r="IF155" s="626"/>
      <c r="IG155" s="555"/>
      <c r="IH155" s="555"/>
      <c r="II155" s="555"/>
      <c r="IJ155" s="555"/>
      <c r="IK155" s="555"/>
      <c r="IL155" s="555"/>
      <c r="IM155" s="555"/>
    </row>
    <row r="156" spans="1:247" ht="14.45" customHeight="1">
      <c r="A156" s="503">
        <v>261</v>
      </c>
      <c r="B156" s="503">
        <f>COUNTIFS($D$4:D156,D156,$F$4:F156,F156)</f>
        <v>3</v>
      </c>
      <c r="C156" s="842">
        <v>9511</v>
      </c>
      <c r="D156" s="843" t="s">
        <v>736</v>
      </c>
      <c r="E156" s="844" t="s">
        <v>417</v>
      </c>
      <c r="F156" s="1516">
        <v>7501034596</v>
      </c>
      <c r="G156" s="1199">
        <v>43</v>
      </c>
      <c r="H156" s="843" t="s">
        <v>803</v>
      </c>
      <c r="I156" s="319" t="s">
        <v>399</v>
      </c>
      <c r="J156" s="129" t="s">
        <v>427</v>
      </c>
      <c r="K156" s="127" t="s">
        <v>385</v>
      </c>
      <c r="L156" s="153">
        <v>7</v>
      </c>
      <c r="M156" s="153">
        <v>3</v>
      </c>
      <c r="N156" s="153" t="s">
        <v>386</v>
      </c>
      <c r="O156" s="503"/>
      <c r="P156" s="153" t="s">
        <v>804</v>
      </c>
      <c r="Q156" s="503"/>
      <c r="R156" s="503"/>
      <c r="S156" s="311" t="s">
        <v>548</v>
      </c>
      <c r="T156" s="311" t="s">
        <v>548</v>
      </c>
      <c r="U156" s="311" t="s">
        <v>548</v>
      </c>
      <c r="V156" s="412" t="s">
        <v>781</v>
      </c>
      <c r="W156" s="513" t="s">
        <v>548</v>
      </c>
      <c r="X156" s="311" t="s">
        <v>548</v>
      </c>
      <c r="Y156" s="311" t="s">
        <v>548</v>
      </c>
      <c r="Z156" s="536"/>
      <c r="AA156" s="538"/>
      <c r="AB156" s="205"/>
      <c r="AC156" s="767">
        <v>16791</v>
      </c>
      <c r="AD156" s="552">
        <v>126</v>
      </c>
      <c r="AE156" s="552" t="s">
        <v>548</v>
      </c>
      <c r="AF156" s="552" t="s">
        <v>548</v>
      </c>
      <c r="AG156" s="557" t="s">
        <v>433</v>
      </c>
      <c r="AH156" s="503"/>
      <c r="AI156" s="503"/>
      <c r="AJ156" s="503"/>
      <c r="AK156" s="503"/>
      <c r="AL156" s="555"/>
      <c r="AM156" s="555"/>
      <c r="AN156" s="555"/>
      <c r="AO156" s="574">
        <v>59.8</v>
      </c>
      <c r="AP156" s="575">
        <v>31.4</v>
      </c>
      <c r="AQ156" s="577">
        <v>6.16</v>
      </c>
      <c r="AR156" s="1100">
        <f t="shared" si="97"/>
        <v>97.359999999999985</v>
      </c>
      <c r="AS156" s="1101">
        <f t="shared" si="98"/>
        <v>1.9044585987261147</v>
      </c>
      <c r="AT156" s="750">
        <f t="shared" si="99"/>
        <v>11.731464968152867</v>
      </c>
      <c r="AU156" s="1102">
        <f t="shared" si="100"/>
        <v>1.592119275825346</v>
      </c>
      <c r="AV156" s="579">
        <v>51.362220000000001</v>
      </c>
      <c r="AW156" s="579">
        <f t="shared" si="101"/>
        <v>85.89</v>
      </c>
      <c r="AX156" s="580">
        <v>5.447779999999999</v>
      </c>
      <c r="AY156" s="579">
        <v>9.11</v>
      </c>
      <c r="AZ156" s="566" t="s">
        <v>387</v>
      </c>
      <c r="BA156" s="583">
        <v>3.98</v>
      </c>
      <c r="BB156" s="204" t="s">
        <v>387</v>
      </c>
      <c r="BC156" s="593"/>
      <c r="BD156" s="593"/>
      <c r="BE156" s="593"/>
      <c r="BF156" s="593"/>
      <c r="BG156" s="503"/>
      <c r="BH156" s="503"/>
      <c r="BI156" s="596"/>
      <c r="BJ156" s="505">
        <v>38.799999999999997</v>
      </c>
      <c r="BK156" s="505">
        <v>61.1</v>
      </c>
      <c r="BL156" s="599">
        <v>0.63502454991816693</v>
      </c>
      <c r="BM156" s="600" t="s">
        <v>387</v>
      </c>
      <c r="BN156" s="503" t="s">
        <v>387</v>
      </c>
      <c r="BO156" s="505" t="s">
        <v>387</v>
      </c>
      <c r="BP156" s="566">
        <v>8.76</v>
      </c>
      <c r="BQ156" s="344">
        <v>11.4</v>
      </c>
      <c r="BR156" s="566"/>
      <c r="BS156" s="614">
        <f>BX156+BZ156</f>
        <v>47.3</v>
      </c>
      <c r="BT156" s="1104" t="s">
        <v>387</v>
      </c>
      <c r="BU156" s="1113" t="s">
        <v>387</v>
      </c>
      <c r="BV156" s="1104" t="s">
        <v>387</v>
      </c>
      <c r="BW156" s="614">
        <v>30.56</v>
      </c>
      <c r="BX156" s="566">
        <v>23.1</v>
      </c>
      <c r="BY156" s="566">
        <v>7.27</v>
      </c>
      <c r="BZ156" s="566">
        <v>24.2</v>
      </c>
      <c r="CA156" s="566">
        <v>7.59</v>
      </c>
      <c r="CB156" s="566">
        <v>50.1</v>
      </c>
      <c r="CC156" s="566">
        <v>15.7</v>
      </c>
      <c r="CD156" s="579" t="s">
        <v>387</v>
      </c>
      <c r="CE156" s="503"/>
      <c r="CF156" s="503"/>
      <c r="CG156" s="503"/>
      <c r="CH156" s="503"/>
      <c r="CI156" s="503"/>
      <c r="CJ156" s="503"/>
      <c r="CK156" s="503"/>
      <c r="CL156" s="579">
        <f>BX156/BZ156</f>
        <v>0.95454545454545459</v>
      </c>
      <c r="CM156" s="510"/>
      <c r="CN156" s="510"/>
      <c r="CP156" s="510"/>
      <c r="CQ156" s="510"/>
      <c r="CR156" s="510"/>
      <c r="CS156" s="510"/>
      <c r="CT156" s="503"/>
      <c r="CU156" s="503"/>
      <c r="CV156" s="623"/>
      <c r="CW156" s="621"/>
      <c r="CX156" s="549"/>
      <c r="CY156" s="549"/>
      <c r="CZ156" s="623">
        <v>3</v>
      </c>
      <c r="DA156" s="625" t="s">
        <v>398</v>
      </c>
      <c r="DB156" s="783" t="s">
        <v>401</v>
      </c>
      <c r="DC156" s="503"/>
      <c r="DD156" s="531"/>
      <c r="DE156" s="503"/>
      <c r="DF156" s="651"/>
      <c r="DG156" s="503"/>
      <c r="DH156" s="503"/>
      <c r="DI156" s="1426" t="s">
        <v>390</v>
      </c>
      <c r="DJ156" s="1427" t="s">
        <v>433</v>
      </c>
      <c r="DK156" s="509">
        <v>2</v>
      </c>
      <c r="DL156" s="1203" t="s">
        <v>399</v>
      </c>
      <c r="DM156" s="1203" t="s">
        <v>394</v>
      </c>
      <c r="DN156" s="509"/>
      <c r="DO156" s="509"/>
      <c r="DP156" s="509"/>
      <c r="DQ156" s="509"/>
      <c r="DR156" s="130" t="s">
        <v>386</v>
      </c>
      <c r="DS156" s="127" t="s">
        <v>386</v>
      </c>
      <c r="DT156" s="127">
        <v>228</v>
      </c>
      <c r="DU156" s="127">
        <v>11.4</v>
      </c>
      <c r="DV156" s="127">
        <v>88.6</v>
      </c>
      <c r="DW156" s="127">
        <v>0.6</v>
      </c>
      <c r="DX156" s="127">
        <v>782</v>
      </c>
      <c r="DY156" s="127" t="s">
        <v>386</v>
      </c>
      <c r="DZ156" s="127">
        <v>2.67</v>
      </c>
      <c r="EA156" s="127" t="s">
        <v>424</v>
      </c>
      <c r="EB156" s="503"/>
      <c r="EC156" s="509"/>
      <c r="ED156" s="509">
        <v>7</v>
      </c>
      <c r="EE156" s="509">
        <v>3</v>
      </c>
      <c r="EF156" s="1203">
        <v>15</v>
      </c>
      <c r="EG156" s="509"/>
      <c r="EH156" s="1203">
        <v>175</v>
      </c>
      <c r="EI156" s="1203">
        <v>108</v>
      </c>
      <c r="EJ156" s="1203">
        <f t="shared" si="102"/>
        <v>35.265306122448976</v>
      </c>
      <c r="EK156" s="1203"/>
      <c r="EL156" s="509"/>
      <c r="EM156" s="1203">
        <v>2</v>
      </c>
      <c r="EN156" s="1203">
        <v>1</v>
      </c>
      <c r="EO156" s="1534">
        <v>0</v>
      </c>
      <c r="EP156" s="1205"/>
      <c r="EQ156" s="631">
        <v>9511</v>
      </c>
      <c r="ER156" s="1326">
        <v>60</v>
      </c>
      <c r="ES156" s="1272">
        <v>13413</v>
      </c>
      <c r="ET156" s="1272">
        <v>2</v>
      </c>
      <c r="EU156" s="1273">
        <v>447.1</v>
      </c>
      <c r="EV156" s="1272">
        <v>2928</v>
      </c>
      <c r="EW156" s="1274">
        <v>97.6</v>
      </c>
      <c r="EX156" s="1275">
        <v>683.19999999999993</v>
      </c>
      <c r="EY156" s="744">
        <v>29</v>
      </c>
      <c r="EZ156" s="746">
        <v>16791</v>
      </c>
      <c r="FA156" s="623">
        <v>300</v>
      </c>
      <c r="FB156" s="555"/>
      <c r="FC156" s="748">
        <v>579</v>
      </c>
      <c r="FD156" s="748">
        <v>173.7</v>
      </c>
      <c r="FE156" s="750">
        <v>3.9332181922855498</v>
      </c>
      <c r="FF156" s="248"/>
      <c r="FG156" s="554"/>
      <c r="FH156" s="555"/>
      <c r="FI156" s="503"/>
      <c r="FJ156" s="555"/>
      <c r="FK156" s="555"/>
      <c r="FL156" s="692">
        <v>21.829568329232835</v>
      </c>
      <c r="FM156" s="693">
        <f>EW156/1000</f>
        <v>9.7599999999999992E-2</v>
      </c>
      <c r="FN156" s="555"/>
      <c r="FO156" s="692">
        <v>21.829568329232835</v>
      </c>
      <c r="FP156" s="693">
        <v>9.7599999999999992E-2</v>
      </c>
      <c r="FQ156" s="696">
        <f>DT156/EW156</f>
        <v>2.3360655737704921</v>
      </c>
      <c r="FR156" s="1276"/>
      <c r="FS156" s="1693" t="s">
        <v>1215</v>
      </c>
      <c r="FT156" s="1693" t="s">
        <v>1294</v>
      </c>
      <c r="FU156" s="1203">
        <v>0</v>
      </c>
      <c r="FV156" s="1203">
        <v>4</v>
      </c>
      <c r="FW156" s="1203">
        <v>0</v>
      </c>
      <c r="FX156" s="1511" t="s">
        <v>1534</v>
      </c>
      <c r="FY156" s="1511">
        <v>0</v>
      </c>
      <c r="FZ156" s="1511">
        <v>0</v>
      </c>
      <c r="GA156" s="1511">
        <v>0</v>
      </c>
      <c r="GB156" s="1511">
        <v>0</v>
      </c>
      <c r="GC156" s="1511"/>
      <c r="GD156" s="1511" t="s">
        <v>1535</v>
      </c>
      <c r="GE156" s="1511" t="s">
        <v>1541</v>
      </c>
      <c r="GF156" s="626"/>
      <c r="GG156" s="699"/>
      <c r="GH156" s="509"/>
      <c r="GI156" s="1327">
        <v>0.6</v>
      </c>
      <c r="GJ156" s="509"/>
      <c r="GK156" s="565"/>
      <c r="GL156" s="565"/>
      <c r="GM156" s="565"/>
      <c r="GN156" s="565"/>
      <c r="GO156" s="565"/>
      <c r="GP156" s="565"/>
      <c r="GQ156" s="565"/>
      <c r="GR156" s="565"/>
      <c r="GS156" s="565"/>
      <c r="GT156" s="565"/>
      <c r="GU156" s="565"/>
      <c r="GV156" s="565"/>
      <c r="GW156" s="565"/>
      <c r="GX156" s="565"/>
      <c r="GY156" s="565"/>
      <c r="GZ156" s="565"/>
      <c r="HA156" s="565"/>
      <c r="HB156" s="565"/>
      <c r="HC156" s="565"/>
      <c r="HD156" s="565"/>
      <c r="HE156" s="565"/>
      <c r="HF156" s="565"/>
      <c r="HG156" s="565"/>
      <c r="HH156" s="565"/>
      <c r="HI156" s="565"/>
      <c r="HJ156" s="565"/>
      <c r="HK156" s="565"/>
      <c r="HL156" s="565"/>
      <c r="HM156" s="565"/>
      <c r="HN156" s="565"/>
      <c r="HO156" s="565"/>
      <c r="HP156" s="565"/>
      <c r="HQ156" s="565"/>
      <c r="HR156" s="565"/>
      <c r="HS156" s="565"/>
      <c r="HT156" s="565"/>
      <c r="HU156" s="565"/>
      <c r="HV156" s="565"/>
      <c r="HW156" s="565"/>
      <c r="HX156" s="565"/>
      <c r="HY156" s="565"/>
      <c r="HZ156" s="565"/>
      <c r="IA156" s="565"/>
      <c r="IB156" s="565"/>
      <c r="IC156" s="565"/>
      <c r="ID156" s="565"/>
      <c r="IE156" s="565"/>
      <c r="IF156" s="626"/>
      <c r="IG156" s="555"/>
      <c r="IH156" s="555"/>
      <c r="II156" s="555"/>
      <c r="IJ156" s="555"/>
      <c r="IK156" s="555"/>
      <c r="IL156" s="555"/>
      <c r="IM156" s="555"/>
    </row>
    <row r="157" spans="1:247" s="126" customFormat="1" ht="14.45" customHeight="1">
      <c r="A157" s="88">
        <v>37</v>
      </c>
      <c r="B157" s="88">
        <f>COUNTIFS($D$4:D157,D157,$F$4:F157,F157)</f>
        <v>4</v>
      </c>
      <c r="C157" s="841">
        <v>10173</v>
      </c>
      <c r="D157" s="838" t="s">
        <v>736</v>
      </c>
      <c r="E157" s="839" t="s">
        <v>417</v>
      </c>
      <c r="F157" s="839">
        <v>7501034596</v>
      </c>
      <c r="G157" s="840">
        <f>LEFT(H157,4)-CONCATENATE(19,LEFT(F157,2))</f>
        <v>44</v>
      </c>
      <c r="H157" s="838" t="s">
        <v>875</v>
      </c>
      <c r="I157" s="199" t="s">
        <v>394</v>
      </c>
      <c r="J157" s="200" t="s">
        <v>427</v>
      </c>
      <c r="K157" s="88" t="s">
        <v>385</v>
      </c>
      <c r="L157" s="88">
        <v>12</v>
      </c>
      <c r="M157" s="91" t="s">
        <v>609</v>
      </c>
      <c r="N157" s="91" t="s">
        <v>386</v>
      </c>
      <c r="O157" s="88"/>
      <c r="P157" s="91" t="s">
        <v>867</v>
      </c>
      <c r="Q157" s="88"/>
      <c r="R157" s="88"/>
      <c r="S157" s="288" t="s">
        <v>548</v>
      </c>
      <c r="T157" s="288" t="s">
        <v>656</v>
      </c>
      <c r="U157" s="288" t="s">
        <v>548</v>
      </c>
      <c r="V157" s="382" t="s">
        <v>673</v>
      </c>
      <c r="W157" s="288" t="s">
        <v>620</v>
      </c>
      <c r="X157" s="329" t="s">
        <v>548</v>
      </c>
      <c r="Y157" s="329" t="s">
        <v>548</v>
      </c>
      <c r="Z157" s="405" t="s">
        <v>428</v>
      </c>
      <c r="AA157" s="88"/>
      <c r="AB157" s="122"/>
      <c r="AC157" s="548">
        <v>29860</v>
      </c>
      <c r="AD157" s="1358">
        <v>298</v>
      </c>
      <c r="AG157" s="245" t="s">
        <v>433</v>
      </c>
      <c r="AH157" s="548">
        <v>400</v>
      </c>
      <c r="AJ157" s="122"/>
      <c r="AK157" s="88"/>
      <c r="AL157" s="88"/>
      <c r="AM157" s="1277"/>
      <c r="AN157" s="1278"/>
      <c r="AO157" s="1211">
        <v>81.900000000000006</v>
      </c>
      <c r="AP157" s="1212">
        <v>8.2799999999999994</v>
      </c>
      <c r="AQ157" s="1213">
        <v>9.1999999999999993</v>
      </c>
      <c r="AR157" s="1214">
        <f t="shared" si="97"/>
        <v>99.38000000000001</v>
      </c>
      <c r="AS157" s="1215">
        <f t="shared" si="98"/>
        <v>9.8913043478260878</v>
      </c>
      <c r="AT157" s="752">
        <f t="shared" si="99"/>
        <v>91</v>
      </c>
      <c r="AU157" s="1216">
        <f t="shared" si="100"/>
        <v>4.6853546910755162</v>
      </c>
      <c r="AV157" s="1392">
        <v>76.986000000000004</v>
      </c>
      <c r="AW157" s="1217">
        <f t="shared" si="101"/>
        <v>94</v>
      </c>
      <c r="AX157" s="1218">
        <v>0.81900000000000006</v>
      </c>
      <c r="AY157" s="1548">
        <v>1</v>
      </c>
      <c r="AZ157" s="1410" t="s">
        <v>387</v>
      </c>
      <c r="BA157" s="1539">
        <v>10.6</v>
      </c>
      <c r="BB157" s="1539">
        <v>0.2</v>
      </c>
      <c r="BC157" s="1400"/>
      <c r="BD157" s="1400"/>
      <c r="BE157" s="1400"/>
      <c r="BF157" s="1400"/>
      <c r="BG157" s="1400"/>
      <c r="BH157" s="88"/>
      <c r="BI157" s="1393">
        <v>0.19</v>
      </c>
      <c r="BJ157" s="88">
        <v>27.4</v>
      </c>
      <c r="BK157" s="216">
        <v>71.099999999999994</v>
      </c>
      <c r="BL157" s="1405">
        <f>BJ157/BK157</f>
        <v>0.38537271448663857</v>
      </c>
      <c r="BM157" s="1221">
        <v>1.6</v>
      </c>
      <c r="BN157" s="144">
        <f>BM157*100/AO157</f>
        <v>1.9536019536019535</v>
      </c>
      <c r="BO157" s="1410" t="s">
        <v>387</v>
      </c>
      <c r="BP157" s="88">
        <v>13.2</v>
      </c>
      <c r="BQ157" s="117">
        <v>13.2</v>
      </c>
      <c r="BR157" s="117"/>
      <c r="BS157" s="144">
        <f>BX157+BZ157</f>
        <v>51.599999999999994</v>
      </c>
      <c r="BT157" s="91">
        <v>96.2</v>
      </c>
      <c r="BU157" s="1329">
        <v>63816</v>
      </c>
      <c r="BV157" s="144">
        <f>100-BT157</f>
        <v>3.7999999999999972</v>
      </c>
      <c r="BW157" s="144">
        <f>BY157+CA157+CC157</f>
        <v>7.7852785185185169</v>
      </c>
      <c r="BX157" s="216">
        <v>21.7</v>
      </c>
      <c r="BY157" s="216">
        <f>BX157*AP157/(CB157+BZ157+BX157+BV157)</f>
        <v>1.8485185185185187</v>
      </c>
      <c r="BZ157" s="216">
        <v>29.9</v>
      </c>
      <c r="CA157" s="216">
        <f>BZ157*AP157/100</f>
        <v>2.4757199999999999</v>
      </c>
      <c r="CB157" s="216">
        <v>41.8</v>
      </c>
      <c r="CC157" s="216">
        <f>CB157*AP157/100</f>
        <v>3.4610399999999992</v>
      </c>
      <c r="CD157" s="379">
        <v>4.7300000000000004</v>
      </c>
      <c r="CE157" s="88"/>
      <c r="CF157" s="88"/>
      <c r="CG157" s="88"/>
      <c r="CH157" s="88"/>
      <c r="CI157" s="88"/>
      <c r="CJ157" s="1329">
        <v>65.099999999999994</v>
      </c>
      <c r="CK157" s="1329">
        <v>56456</v>
      </c>
      <c r="CL157" s="1217">
        <f>BX157/BZ157</f>
        <v>0.72575250836120397</v>
      </c>
      <c r="CM157" s="201"/>
      <c r="CN157" s="201"/>
      <c r="CO157" s="201"/>
      <c r="CP157" s="201"/>
      <c r="CQ157" s="201"/>
      <c r="CR157" s="201"/>
      <c r="CS157" s="201"/>
      <c r="CT157" s="201"/>
      <c r="CU157" s="88"/>
      <c r="CV157" s="88"/>
      <c r="CW157" s="278"/>
      <c r="CX157" s="278"/>
      <c r="CY157" s="1217"/>
      <c r="CZ157" s="278">
        <v>3</v>
      </c>
      <c r="DA157" s="1225" t="s">
        <v>401</v>
      </c>
      <c r="DB157" s="91" t="s">
        <v>401</v>
      </c>
      <c r="DC157" s="88"/>
      <c r="DD157" s="1334" t="s">
        <v>836</v>
      </c>
      <c r="DE157" s="88"/>
      <c r="DF157" s="88"/>
      <c r="DG157" s="161"/>
      <c r="DH157" s="88"/>
      <c r="DI157" s="88" t="s">
        <v>390</v>
      </c>
      <c r="DJ157" s="848" t="s">
        <v>433</v>
      </c>
      <c r="DK157" s="117">
        <v>2</v>
      </c>
      <c r="DL157" s="325" t="s">
        <v>399</v>
      </c>
      <c r="DM157" s="117" t="s">
        <v>394</v>
      </c>
      <c r="DN157" s="117"/>
      <c r="DO157" s="117"/>
      <c r="DP157" s="117"/>
      <c r="DQ157" s="117"/>
      <c r="DR157" s="88" t="s">
        <v>386</v>
      </c>
      <c r="DS157" s="88" t="s">
        <v>386</v>
      </c>
      <c r="DT157" s="88">
        <v>600</v>
      </c>
      <c r="DU157" s="88">
        <v>6.7</v>
      </c>
      <c r="DV157" s="88">
        <v>93.3</v>
      </c>
      <c r="DW157" s="88">
        <v>2.2000000000000002</v>
      </c>
      <c r="DX157" s="88">
        <v>1177.4000000000001</v>
      </c>
      <c r="DY157" s="88" t="s">
        <v>386</v>
      </c>
      <c r="DZ157" s="88">
        <v>2.92</v>
      </c>
      <c r="EA157" s="88">
        <v>0</v>
      </c>
      <c r="EB157" s="88"/>
      <c r="EC157" s="117">
        <v>1</v>
      </c>
      <c r="ED157" s="117"/>
      <c r="EE157" s="117"/>
      <c r="EF157" s="117">
        <v>35</v>
      </c>
      <c r="EG157" s="117">
        <v>3</v>
      </c>
      <c r="EH157" s="117">
        <v>175</v>
      </c>
      <c r="EI157" s="117">
        <v>108</v>
      </c>
      <c r="EJ157" s="144">
        <f t="shared" si="102"/>
        <v>35.265306122448976</v>
      </c>
      <c r="EK157" s="117">
        <v>1</v>
      </c>
      <c r="EL157" s="117"/>
      <c r="EM157" s="117">
        <v>2</v>
      </c>
      <c r="EN157" s="117">
        <v>1</v>
      </c>
      <c r="EO157" s="324"/>
      <c r="EP157" s="143"/>
      <c r="EQ157" s="1436">
        <v>10173</v>
      </c>
      <c r="ER157" s="399">
        <v>67</v>
      </c>
      <c r="ES157" s="329">
        <v>33227</v>
      </c>
      <c r="ET157" s="329">
        <v>2</v>
      </c>
      <c r="EU157" s="304">
        <f>ES157/ER157*ET157</f>
        <v>991.85074626865674</v>
      </c>
      <c r="EV157" s="329">
        <v>7903</v>
      </c>
      <c r="EW157" s="377">
        <f>EV157/ER157*ET157</f>
        <v>235.91044776119404</v>
      </c>
      <c r="EX157" s="377">
        <f>L157*EW157</f>
        <v>2830.9253731343283</v>
      </c>
      <c r="EY157" s="1331"/>
      <c r="EZ157" s="662"/>
      <c r="FA157" s="662"/>
      <c r="FB157" s="240"/>
      <c r="FC157" s="664"/>
      <c r="FD157" s="664"/>
      <c r="FE157" s="752"/>
      <c r="FF157" s="411"/>
      <c r="FG157" s="337"/>
      <c r="FH157" s="225"/>
      <c r="FI157" s="122"/>
      <c r="FJ157" s="88"/>
      <c r="FK157" s="122"/>
      <c r="FL157" s="1332">
        <f>EV157*100/ES157</f>
        <v>23.784873747253741</v>
      </c>
      <c r="FM157" s="119">
        <f>EW157/1000</f>
        <v>0.23591044776119405</v>
      </c>
      <c r="FN157" s="122"/>
      <c r="FO157" s="1332">
        <v>23.784873747253741</v>
      </c>
      <c r="FP157" s="119">
        <v>0.23591044776119405</v>
      </c>
      <c r="FQ157" s="1333">
        <f>DT157/EW157</f>
        <v>2.5433379729216754</v>
      </c>
      <c r="FR157" s="1132"/>
      <c r="FS157" s="1132"/>
      <c r="FT157" s="1132"/>
      <c r="FU157" s="1119">
        <v>0</v>
      </c>
      <c r="FV157" s="325"/>
      <c r="FW157" s="1119">
        <v>0</v>
      </c>
      <c r="FX157" s="1127" t="s">
        <v>1536</v>
      </c>
      <c r="FY157" s="1120">
        <v>0</v>
      </c>
      <c r="FZ157" s="1120">
        <v>0</v>
      </c>
      <c r="GA157" s="1120">
        <v>0</v>
      </c>
      <c r="GB157" s="1120">
        <v>1</v>
      </c>
      <c r="GC157" s="1127" t="s">
        <v>1294</v>
      </c>
      <c r="GD157" s="1120" t="s">
        <v>877</v>
      </c>
      <c r="GE157" s="1120" t="s">
        <v>878</v>
      </c>
      <c r="GF157" s="1512">
        <v>10173</v>
      </c>
      <c r="GG157" s="1513" t="s">
        <v>840</v>
      </c>
      <c r="GH157" s="119">
        <v>0.54024336270000006</v>
      </c>
      <c r="GI157" s="379">
        <v>0.14484302998638104</v>
      </c>
      <c r="GJ157" s="119">
        <v>0.43077081700000008</v>
      </c>
      <c r="GK157" s="117">
        <v>9.81</v>
      </c>
      <c r="GL157" s="117">
        <v>0.3</v>
      </c>
      <c r="GM157" s="117">
        <v>2130000</v>
      </c>
      <c r="GN157" s="144">
        <v>6.05</v>
      </c>
      <c r="GO157" s="144">
        <v>36.700000000000003</v>
      </c>
      <c r="GP157" s="117">
        <v>2170000</v>
      </c>
      <c r="GQ157" s="702">
        <v>2830.9253731343283</v>
      </c>
      <c r="GR157" s="413">
        <f>GO157*GQ157/100</f>
        <v>1038.9496119402986</v>
      </c>
      <c r="GS157" s="117">
        <v>3.42</v>
      </c>
      <c r="GT157" s="117">
        <v>1960000</v>
      </c>
      <c r="GU157" s="703">
        <f>GO157-GS157</f>
        <v>33.28</v>
      </c>
      <c r="GV157" s="117">
        <f>GP157-GT157</f>
        <v>210000</v>
      </c>
      <c r="GW157" s="413">
        <f>GR157*GO157/100</f>
        <v>381.29450758208964</v>
      </c>
      <c r="GX157" s="413">
        <f>GS157*GR157/100</f>
        <v>35.532076728358213</v>
      </c>
      <c r="GY157" s="413">
        <f>GW157-GX157</f>
        <v>345.76243085373142</v>
      </c>
      <c r="GZ157" s="116">
        <v>12</v>
      </c>
      <c r="HA157" s="413">
        <f>GW157/GZ157</f>
        <v>31.77454229850747</v>
      </c>
      <c r="HB157" s="413">
        <f>GX157/GZ157</f>
        <v>2.9610063940298512</v>
      </c>
      <c r="HC157" s="413">
        <f>GR157/GZ157</f>
        <v>86.579134328358222</v>
      </c>
      <c r="HD157" s="144">
        <v>8.06</v>
      </c>
      <c r="HE157" s="144">
        <v>86</v>
      </c>
      <c r="HF157" s="117">
        <v>4674</v>
      </c>
      <c r="HG157" s="117">
        <v>6.04</v>
      </c>
      <c r="HH157" s="117">
        <v>3447</v>
      </c>
      <c r="HI157" s="117">
        <v>80.5</v>
      </c>
      <c r="HJ157" s="117">
        <v>7494</v>
      </c>
      <c r="HK157" s="117">
        <v>5.81</v>
      </c>
      <c r="HL157" s="117">
        <v>16000</v>
      </c>
      <c r="HM157" s="117">
        <v>91.5</v>
      </c>
      <c r="HN157" s="117">
        <v>4561</v>
      </c>
      <c r="HO157" s="117">
        <v>91.5</v>
      </c>
      <c r="HP157" s="117">
        <v>11169</v>
      </c>
      <c r="HQ157" s="144">
        <v>78.5</v>
      </c>
      <c r="HR157" s="117">
        <v>9.26</v>
      </c>
      <c r="HS157" s="117">
        <v>53</v>
      </c>
      <c r="HT157" s="117">
        <v>13086</v>
      </c>
      <c r="HU157" s="117">
        <v>96.2</v>
      </c>
      <c r="HV157" s="117">
        <v>2124</v>
      </c>
      <c r="HW157" s="117">
        <v>20</v>
      </c>
      <c r="HX157" s="117">
        <v>4548</v>
      </c>
      <c r="HY157" s="117">
        <v>65.099999999999994</v>
      </c>
      <c r="HZ157" s="117">
        <v>9504</v>
      </c>
      <c r="IA157" s="117">
        <v>2.46</v>
      </c>
      <c r="IB157" s="117">
        <v>4240</v>
      </c>
      <c r="IC157" s="117">
        <v>11.2</v>
      </c>
      <c r="ID157" s="117">
        <v>4492</v>
      </c>
      <c r="IE157" s="117">
        <v>12.2</v>
      </c>
      <c r="IF157" s="88">
        <f>EK157+EM157+EN157</f>
        <v>4</v>
      </c>
      <c r="IG157" s="122"/>
      <c r="IH157" s="122"/>
      <c r="II157" s="122"/>
      <c r="IJ157" s="122"/>
      <c r="IK157" s="122"/>
      <c r="IL157" s="122"/>
      <c r="IM157" s="122"/>
    </row>
    <row r="158" spans="1:247" ht="14.45" customHeight="1">
      <c r="A158" s="503">
        <v>361</v>
      </c>
      <c r="B158" s="503">
        <f>COUNTIFS($D$4:D158,D158,$F$4:F158,F158)</f>
        <v>5</v>
      </c>
      <c r="C158" s="864">
        <v>11951</v>
      </c>
      <c r="D158" s="865" t="s">
        <v>736</v>
      </c>
      <c r="E158" s="866" t="s">
        <v>417</v>
      </c>
      <c r="F158" s="866" t="s">
        <v>1093</v>
      </c>
      <c r="G158" s="868">
        <f>LEFT(H158,4)-CONCATENATE(IF(LEFT(F158, 2)&lt;MID(H158, 3, 4), 20, 19),LEFT(F158,2))</f>
        <v>44</v>
      </c>
      <c r="H158" s="865" t="s">
        <v>1092</v>
      </c>
      <c r="I158" s="464" t="s">
        <v>654</v>
      </c>
      <c r="J158" s="369" t="s">
        <v>427</v>
      </c>
      <c r="K158" s="87" t="s">
        <v>385</v>
      </c>
      <c r="L158" s="195">
        <v>8</v>
      </c>
      <c r="M158" s="87" t="s">
        <v>565</v>
      </c>
      <c r="N158" s="87" t="s">
        <v>386</v>
      </c>
      <c r="O158" s="503"/>
      <c r="P158" s="195" t="s">
        <v>1087</v>
      </c>
      <c r="Q158" s="510"/>
      <c r="R158" s="510"/>
      <c r="S158" s="87"/>
      <c r="T158" s="1478" t="s">
        <v>1039</v>
      </c>
      <c r="U158" s="1478"/>
      <c r="V158" s="1480" t="s">
        <v>1079</v>
      </c>
      <c r="W158" s="826"/>
      <c r="X158" s="1480"/>
      <c r="Y158" s="1480"/>
      <c r="Z158" s="536"/>
      <c r="AA158" s="503" t="s">
        <v>1045</v>
      </c>
      <c r="AC158" s="568">
        <v>437</v>
      </c>
      <c r="AD158" s="568">
        <v>3500</v>
      </c>
      <c r="AE158" s="565"/>
      <c r="AF158" s="565"/>
      <c r="AG158" s="565" t="s">
        <v>433</v>
      </c>
      <c r="AH158" s="568">
        <v>250</v>
      </c>
      <c r="AI158" s="565"/>
      <c r="AJ158" s="503"/>
      <c r="AK158" s="568"/>
      <c r="AL158" s="503"/>
      <c r="AM158" s="503"/>
      <c r="AN158" s="503"/>
      <c r="AO158" s="574">
        <v>34.9</v>
      </c>
      <c r="AP158" s="575">
        <v>60.9</v>
      </c>
      <c r="AQ158" s="577">
        <v>2.7</v>
      </c>
      <c r="AR158" s="1100">
        <f t="shared" si="97"/>
        <v>98.5</v>
      </c>
      <c r="AS158" s="1101">
        <f t="shared" si="98"/>
        <v>0.57307060755336614</v>
      </c>
      <c r="AT158" s="750">
        <f t="shared" si="99"/>
        <v>1.5472906403940887</v>
      </c>
      <c r="AU158" s="1102">
        <f t="shared" si="100"/>
        <v>0.54874213836477981</v>
      </c>
      <c r="AV158" s="579">
        <v>26.942800000000002</v>
      </c>
      <c r="AW158" s="579">
        <f t="shared" si="101"/>
        <v>77.2</v>
      </c>
      <c r="AX158" s="580">
        <v>6.2122000000000002</v>
      </c>
      <c r="AY158" s="579">
        <v>17.8</v>
      </c>
      <c r="AZ158" s="503" t="s">
        <v>387</v>
      </c>
      <c r="BA158" s="583">
        <v>14.6</v>
      </c>
      <c r="BB158" s="112" t="s">
        <v>387</v>
      </c>
      <c r="BC158" s="614">
        <v>0</v>
      </c>
      <c r="BD158" s="614"/>
      <c r="BE158" s="579"/>
      <c r="BF158" s="579"/>
      <c r="BG158" s="579"/>
      <c r="BH158" s="579"/>
      <c r="BI158" s="109">
        <v>0</v>
      </c>
      <c r="BJ158" s="579">
        <v>40.700000000000003</v>
      </c>
      <c r="BK158" s="503">
        <v>59.3</v>
      </c>
      <c r="BL158" s="599">
        <f>BJ158/BK158</f>
        <v>0.68634064080944357</v>
      </c>
      <c r="BM158" s="600">
        <v>0.4</v>
      </c>
      <c r="BN158" s="614">
        <f>BM158*100/AO158</f>
        <v>1.1461318051575933</v>
      </c>
      <c r="BO158" s="503" t="s">
        <v>387</v>
      </c>
      <c r="BP158" s="503">
        <v>23.1</v>
      </c>
      <c r="BQ158" s="112">
        <v>31</v>
      </c>
      <c r="BR158" s="607"/>
      <c r="BS158" s="614">
        <f>BX158+BZ158</f>
        <v>74.699999999999989</v>
      </c>
      <c r="BT158" s="549">
        <v>92.9</v>
      </c>
      <c r="BU158" s="549">
        <v>5767</v>
      </c>
      <c r="BV158" s="614">
        <f>100-BT158</f>
        <v>7.0999999999999943</v>
      </c>
      <c r="BW158" s="614">
        <f>BY158+CA158+CC158</f>
        <v>60.656399999999998</v>
      </c>
      <c r="BX158" s="549">
        <v>32.9</v>
      </c>
      <c r="BY158" s="566">
        <f>BX158*AP158/100</f>
        <v>20.036099999999998</v>
      </c>
      <c r="BZ158" s="549">
        <v>41.8</v>
      </c>
      <c r="CA158" s="566">
        <f>BZ158*AP158/100</f>
        <v>25.456199999999999</v>
      </c>
      <c r="CB158" s="549">
        <v>24.9</v>
      </c>
      <c r="CC158" s="566">
        <f>CB158*AP158/100</f>
        <v>15.164099999999998</v>
      </c>
      <c r="CD158" s="566">
        <v>0.47</v>
      </c>
      <c r="CE158" s="601">
        <v>97</v>
      </c>
      <c r="CF158" s="601">
        <v>5802</v>
      </c>
      <c r="CG158" s="601">
        <v>92.4</v>
      </c>
      <c r="CH158" s="601">
        <v>4561</v>
      </c>
      <c r="CI158" s="601">
        <v>78.5</v>
      </c>
      <c r="CJ158" s="601">
        <v>90.4</v>
      </c>
      <c r="CK158" s="601">
        <v>4492</v>
      </c>
      <c r="CL158" s="579">
        <f>BX158/BZ158</f>
        <v>0.78708133971291872</v>
      </c>
      <c r="CM158" s="503"/>
      <c r="CN158" s="503"/>
      <c r="CP158" s="510"/>
      <c r="CQ158" s="510"/>
      <c r="CR158" s="510"/>
      <c r="CS158" s="510"/>
      <c r="CT158" s="510"/>
      <c r="CU158" s="510"/>
      <c r="CV158" s="620"/>
      <c r="CX158" s="503"/>
      <c r="CY158" s="503"/>
      <c r="CZ158" s="503"/>
      <c r="DA158" s="625"/>
      <c r="DB158" s="783" t="s">
        <v>398</v>
      </c>
      <c r="DC158" s="1110"/>
      <c r="DD158" s="794" t="s">
        <v>1094</v>
      </c>
      <c r="DE158" s="503"/>
      <c r="DF158" s="503"/>
      <c r="DG158" s="503"/>
      <c r="DH158" s="503"/>
      <c r="DI158" s="195" t="s">
        <v>390</v>
      </c>
      <c r="DJ158" s="1112" t="s">
        <v>433</v>
      </c>
      <c r="DK158" s="875">
        <v>2</v>
      </c>
      <c r="DL158" s="874" t="s">
        <v>399</v>
      </c>
      <c r="DM158" s="874" t="s">
        <v>399</v>
      </c>
      <c r="DN158" s="875"/>
      <c r="DO158" s="875"/>
      <c r="DP158" s="875"/>
      <c r="DQ158" s="771"/>
      <c r="DR158" s="195" t="s">
        <v>386</v>
      </c>
      <c r="DS158" s="195" t="s">
        <v>386</v>
      </c>
      <c r="DT158" s="195">
        <v>414</v>
      </c>
      <c r="DU158" s="195">
        <v>21.7</v>
      </c>
      <c r="DV158" s="195">
        <v>78.3</v>
      </c>
      <c r="DW158" s="195">
        <v>1.1000000000000001</v>
      </c>
      <c r="DX158" s="195">
        <v>1628.8</v>
      </c>
      <c r="DY158" s="195" t="s">
        <v>386</v>
      </c>
      <c r="DZ158" s="195">
        <v>2.98</v>
      </c>
      <c r="EA158" s="195">
        <v>0</v>
      </c>
      <c r="EB158" s="503" t="s">
        <v>992</v>
      </c>
      <c r="EC158" s="969"/>
      <c r="ED158" s="969"/>
      <c r="EE158" s="969"/>
      <c r="EF158" s="941">
        <v>30</v>
      </c>
      <c r="EG158" s="969"/>
      <c r="EH158" s="941">
        <v>175</v>
      </c>
      <c r="EI158" s="941">
        <v>108</v>
      </c>
      <c r="EJ158" s="941">
        <f t="shared" si="102"/>
        <v>35.265306122448976</v>
      </c>
      <c r="EK158" s="941"/>
      <c r="EL158" s="969"/>
      <c r="EM158" s="941">
        <v>2</v>
      </c>
      <c r="EN158" s="941">
        <v>1</v>
      </c>
      <c r="EO158" s="874">
        <v>0</v>
      </c>
      <c r="EP158" s="969"/>
      <c r="EQ158" s="632">
        <v>11951</v>
      </c>
      <c r="ER158" s="469">
        <v>75</v>
      </c>
      <c r="ES158" s="469">
        <v>9351</v>
      </c>
      <c r="ET158" s="469">
        <v>4000</v>
      </c>
      <c r="EU158" s="469">
        <v>40560</v>
      </c>
      <c r="EV158" s="469">
        <v>2705</v>
      </c>
      <c r="EW158" s="470">
        <f>EV158/ET158*EU158/ER158</f>
        <v>365.71600000000001</v>
      </c>
      <c r="EX158" s="453">
        <f>L158*EW158</f>
        <v>2925.7280000000001</v>
      </c>
      <c r="EY158" s="555"/>
      <c r="EZ158" s="555"/>
      <c r="FA158" s="555"/>
      <c r="FB158" s="555"/>
      <c r="FC158" s="655"/>
      <c r="FD158" s="655"/>
      <c r="FE158" s="655"/>
      <c r="FF158" s="248"/>
      <c r="FG158" s="672"/>
      <c r="FH158" s="672"/>
      <c r="FI158" s="688"/>
      <c r="FJ158" s="554"/>
      <c r="FK158" s="555"/>
      <c r="FL158" s="503"/>
      <c r="FM158" s="693">
        <f>AC158/1000</f>
        <v>0.437</v>
      </c>
      <c r="FN158" s="555"/>
      <c r="FO158" s="750">
        <f>EV158*100/ES158</f>
        <v>28.927387445193027</v>
      </c>
      <c r="FP158" s="803">
        <f>EW158/1000</f>
        <v>0.36571599999999999</v>
      </c>
      <c r="FQ158" s="555"/>
      <c r="FR158" s="1124"/>
      <c r="FS158" s="1684" t="s">
        <v>1215</v>
      </c>
      <c r="FT158" s="1684" t="s">
        <v>1294</v>
      </c>
      <c r="FU158" s="1309">
        <v>0</v>
      </c>
      <c r="FV158" s="1309">
        <v>2</v>
      </c>
      <c r="FW158" s="1124">
        <v>0</v>
      </c>
      <c r="FX158" s="1124"/>
      <c r="FY158" s="1126"/>
      <c r="FZ158" s="1126">
        <v>0</v>
      </c>
      <c r="GA158" s="1126">
        <v>0</v>
      </c>
      <c r="GB158" s="1126">
        <v>1</v>
      </c>
      <c r="GC158" s="1685" t="s">
        <v>1294</v>
      </c>
      <c r="GD158" s="1126"/>
      <c r="GE158" s="1684" t="s">
        <v>1538</v>
      </c>
      <c r="GF158" s="555"/>
      <c r="GG158" s="699"/>
      <c r="GH158" s="195"/>
      <c r="GI158" s="879">
        <v>1.1000000000000001</v>
      </c>
      <c r="GJ158" s="195"/>
      <c r="GK158" s="565"/>
      <c r="GL158" s="565"/>
      <c r="GM158" s="565"/>
      <c r="GN158" s="565"/>
      <c r="GO158" s="565"/>
      <c r="GP158" s="565"/>
      <c r="GQ158" s="565"/>
      <c r="GR158" s="565"/>
      <c r="GS158" s="565"/>
      <c r="GT158" s="565"/>
      <c r="GU158" s="565"/>
      <c r="GV158" s="565"/>
      <c r="GW158" s="565"/>
      <c r="GX158" s="565"/>
      <c r="GY158" s="565"/>
      <c r="GZ158" s="565"/>
      <c r="HA158" s="565"/>
      <c r="HB158" s="565"/>
      <c r="HC158" s="565"/>
      <c r="HD158" s="565"/>
      <c r="HE158" s="565"/>
      <c r="HF158" s="565"/>
      <c r="HG158" s="565"/>
      <c r="HH158" s="565"/>
      <c r="HI158" s="565"/>
      <c r="HJ158" s="565"/>
      <c r="HK158" s="565"/>
      <c r="HL158" s="565"/>
      <c r="HM158" s="565"/>
      <c r="HN158" s="565"/>
      <c r="HO158" s="565"/>
      <c r="HP158" s="565"/>
      <c r="HQ158" s="565"/>
      <c r="HR158" s="565"/>
      <c r="HS158" s="565"/>
      <c r="HT158" s="565"/>
      <c r="HU158" s="565"/>
      <c r="HV158" s="565"/>
      <c r="HW158" s="565"/>
      <c r="HX158" s="565"/>
      <c r="HY158" s="565"/>
      <c r="HZ158" s="565"/>
      <c r="IA158" s="565"/>
      <c r="IB158" s="565"/>
      <c r="IC158" s="565"/>
      <c r="ID158" s="565"/>
      <c r="IE158" s="565"/>
      <c r="IF158" s="555"/>
      <c r="IG158" s="555"/>
      <c r="IH158" s="555"/>
      <c r="II158" s="555"/>
      <c r="IJ158" s="555"/>
      <c r="IK158" s="555"/>
      <c r="IL158" s="555"/>
      <c r="IM158" s="555"/>
    </row>
    <row r="159" spans="1:247" s="418" customFormat="1" ht="14.45" customHeight="1" thickBot="1">
      <c r="A159" s="162"/>
      <c r="B159" s="162">
        <f>COUNTIFS($D$4:D159,D159,$F$4:F159,F159)</f>
        <v>6</v>
      </c>
      <c r="C159" s="923">
        <v>13254</v>
      </c>
      <c r="D159" s="923" t="s">
        <v>736</v>
      </c>
      <c r="E159" s="925" t="s">
        <v>417</v>
      </c>
      <c r="F159" s="924">
        <v>7501034596</v>
      </c>
      <c r="G159" s="925">
        <v>7501034596</v>
      </c>
      <c r="H159" s="923" t="s">
        <v>1172</v>
      </c>
      <c r="I159" s="349"/>
      <c r="J159" s="166"/>
      <c r="K159" s="350"/>
      <c r="L159" s="163"/>
      <c r="M159" s="164"/>
      <c r="N159" s="164"/>
      <c r="O159" s="162"/>
      <c r="P159" s="164"/>
      <c r="Q159" s="162"/>
      <c r="R159" s="162"/>
      <c r="S159" s="351"/>
      <c r="T159" s="352"/>
      <c r="U159" s="351"/>
      <c r="V159" s="1099"/>
      <c r="W159" s="1075"/>
      <c r="X159" s="351"/>
      <c r="Y159" s="351"/>
      <c r="Z159" s="975"/>
      <c r="AA159" s="935"/>
      <c r="AB159" s="947"/>
      <c r="AC159" s="162"/>
      <c r="AD159" s="416"/>
      <c r="AE159" s="416"/>
      <c r="AF159" s="416"/>
      <c r="AG159" s="562"/>
      <c r="AH159" s="167"/>
      <c r="AI159" s="172"/>
      <c r="AJ159" s="162"/>
      <c r="AK159" s="174"/>
      <c r="AL159" s="162"/>
      <c r="AM159" s="162"/>
      <c r="AN159" s="162"/>
      <c r="AO159" s="357"/>
      <c r="AP159" s="176"/>
      <c r="AQ159" s="358"/>
      <c r="AR159" s="899"/>
      <c r="AS159" s="900"/>
      <c r="AT159" s="440"/>
      <c r="AU159" s="901"/>
      <c r="AV159" s="178"/>
      <c r="AW159" s="178"/>
      <c r="AX159" s="177"/>
      <c r="AY159" s="178"/>
      <c r="AZ159" s="167"/>
      <c r="BA159" s="731"/>
      <c r="BB159" s="591"/>
      <c r="BC159" s="594"/>
      <c r="BD159" s="594"/>
      <c r="BE159" s="162"/>
      <c r="BF159" s="162"/>
      <c r="BG159" s="162"/>
      <c r="BH159" s="162"/>
      <c r="BI159" s="184"/>
      <c r="BJ159" s="162"/>
      <c r="BK159" s="162"/>
      <c r="BL159" s="182"/>
      <c r="BM159" s="183"/>
      <c r="BN159" s="162"/>
      <c r="BO159" s="167"/>
      <c r="BP159" s="162"/>
      <c r="BQ159" s="184"/>
      <c r="BR159" s="485"/>
      <c r="BS159" s="366"/>
      <c r="BT159" s="366"/>
      <c r="BU159" s="426"/>
      <c r="BV159" s="366"/>
      <c r="BW159" s="366"/>
      <c r="BX159" s="366"/>
      <c r="BY159" s="366"/>
      <c r="BZ159" s="366"/>
      <c r="CA159" s="366"/>
      <c r="CB159" s="366"/>
      <c r="CC159" s="366"/>
      <c r="CD159" s="366"/>
      <c r="CE159" s="162"/>
      <c r="CF159" s="162"/>
      <c r="CG159" s="162"/>
      <c r="CH159" s="162"/>
      <c r="CI159" s="162"/>
      <c r="CJ159" s="162"/>
      <c r="CK159" s="162"/>
      <c r="CL159" s="162"/>
      <c r="CM159" s="162"/>
      <c r="CN159" s="162"/>
      <c r="CO159" s="363"/>
      <c r="CP159" s="364"/>
      <c r="CQ159" s="364"/>
      <c r="CR159" s="364"/>
      <c r="CS159" s="364"/>
      <c r="CT159" s="364"/>
      <c r="CU159" s="364"/>
      <c r="CV159" s="364"/>
      <c r="CW159" s="189"/>
      <c r="CX159" s="162"/>
      <c r="CY159" s="365"/>
      <c r="CZ159" s="365"/>
      <c r="DA159" s="190"/>
      <c r="DB159" s="167"/>
      <c r="DC159" s="191"/>
      <c r="DD159" s="191"/>
      <c r="DE159" s="162"/>
      <c r="DF159" s="162"/>
      <c r="DG159" s="162"/>
      <c r="DH159" s="162"/>
      <c r="DI159" s="948"/>
      <c r="DJ159" s="1350" t="s">
        <v>433</v>
      </c>
      <c r="DK159" s="905"/>
      <c r="DL159" s="906" t="s">
        <v>399</v>
      </c>
      <c r="DM159" s="906" t="s">
        <v>399</v>
      </c>
      <c r="DN159" s="905"/>
      <c r="DO159" s="905"/>
      <c r="DP159" s="905"/>
      <c r="DQ159" s="1095"/>
      <c r="DR159" s="163"/>
      <c r="DS159" s="163"/>
      <c r="DT159" s="163"/>
      <c r="DU159" s="163"/>
      <c r="DV159" s="163"/>
      <c r="DW159" s="163"/>
      <c r="DX159" s="163"/>
      <c r="DY159" s="163"/>
      <c r="DZ159" s="163"/>
      <c r="EA159" s="163"/>
      <c r="EB159" s="162"/>
      <c r="EC159" s="905"/>
      <c r="ED159" s="905"/>
      <c r="EE159" s="905"/>
      <c r="EF159" s="906">
        <v>18</v>
      </c>
      <c r="EG159" s="905"/>
      <c r="EH159" s="906">
        <v>175</v>
      </c>
      <c r="EI159" s="906">
        <v>108</v>
      </c>
      <c r="EJ159" s="906">
        <f t="shared" si="102"/>
        <v>35.265306122448976</v>
      </c>
      <c r="EK159" s="906"/>
      <c r="EL159" s="905"/>
      <c r="EM159" s="906">
        <v>2</v>
      </c>
      <c r="EN159" s="906">
        <v>1</v>
      </c>
      <c r="EO159" s="906">
        <v>0</v>
      </c>
      <c r="EP159" s="907"/>
      <c r="EQ159" s="1077"/>
      <c r="ER159" s="1078"/>
      <c r="ES159" s="1068"/>
      <c r="ET159" s="1068"/>
      <c r="EU159" s="1069"/>
      <c r="EV159" s="1068"/>
      <c r="EW159" s="1070"/>
      <c r="EX159" s="435"/>
      <c r="EY159" s="437"/>
      <c r="EZ159" s="438"/>
      <c r="FA159" s="438"/>
      <c r="FB159" s="172"/>
      <c r="FC159" s="439"/>
      <c r="FD159" s="439"/>
      <c r="FE159" s="440"/>
      <c r="FF159" s="495"/>
      <c r="FG159" s="441"/>
      <c r="FH159" s="441"/>
      <c r="FI159" s="442"/>
      <c r="FJ159" s="417"/>
      <c r="FK159" s="172"/>
      <c r="FL159" s="443"/>
      <c r="FM159" s="444"/>
      <c r="FN159" s="172"/>
      <c r="FO159" s="443"/>
      <c r="FP159" s="444"/>
      <c r="FQ159" s="445"/>
      <c r="FR159" s="1133"/>
      <c r="FS159" s="1681" t="s">
        <v>1159</v>
      </c>
      <c r="FT159" s="1681" t="s">
        <v>1278</v>
      </c>
      <c r="FU159" s="906">
        <v>0</v>
      </c>
      <c r="FV159" s="906">
        <v>2</v>
      </c>
      <c r="FW159" s="906">
        <v>0</v>
      </c>
      <c r="FX159" s="1128" t="s">
        <v>1254</v>
      </c>
      <c r="FY159" s="1128">
        <v>0</v>
      </c>
      <c r="FZ159" s="1128">
        <v>0</v>
      </c>
      <c r="GA159" s="1128">
        <v>0</v>
      </c>
      <c r="GB159" s="1128">
        <v>1</v>
      </c>
      <c r="GC159" s="1128" t="s">
        <v>1294</v>
      </c>
      <c r="GD159" s="1128"/>
      <c r="GE159" s="1128" t="s">
        <v>1537</v>
      </c>
      <c r="GF159" s="428"/>
      <c r="GG159" s="938"/>
      <c r="GH159" s="905"/>
      <c r="GI159" s="905"/>
      <c r="GJ159" s="905"/>
      <c r="IF159" s="428"/>
      <c r="IG159" s="172"/>
      <c r="IH159" s="172"/>
      <c r="II159" s="172"/>
      <c r="IJ159" s="172"/>
      <c r="IK159" s="172"/>
      <c r="IL159" s="172"/>
      <c r="IM159" s="172"/>
    </row>
    <row r="160" spans="1:247" s="639" customFormat="1" ht="14.45" customHeight="1">
      <c r="A160" s="195">
        <v>141</v>
      </c>
      <c r="B160" s="195">
        <f>COUNTIFS($D$4:D160,D160,$F$4:F160,F160)</f>
        <v>1</v>
      </c>
      <c r="C160" s="810">
        <v>10630</v>
      </c>
      <c r="D160" s="823" t="s">
        <v>948</v>
      </c>
      <c r="E160" s="87" t="s">
        <v>467</v>
      </c>
      <c r="F160" s="87">
        <v>450726428</v>
      </c>
      <c r="G160" s="195">
        <v>74</v>
      </c>
      <c r="H160" s="367" t="s">
        <v>947</v>
      </c>
      <c r="I160" s="464" t="s">
        <v>399</v>
      </c>
      <c r="J160" s="369" t="s">
        <v>427</v>
      </c>
      <c r="K160" s="87" t="s">
        <v>385</v>
      </c>
      <c r="L160" s="195">
        <v>12</v>
      </c>
      <c r="M160" s="87" t="s">
        <v>482</v>
      </c>
      <c r="N160" s="87" t="s">
        <v>386</v>
      </c>
      <c r="O160" s="195"/>
      <c r="P160" s="195" t="s">
        <v>949</v>
      </c>
      <c r="Q160" s="195"/>
      <c r="R160" s="195"/>
      <c r="S160" s="372" t="s">
        <v>548</v>
      </c>
      <c r="T160" s="372" t="s">
        <v>656</v>
      </c>
      <c r="U160" s="372" t="s">
        <v>548</v>
      </c>
      <c r="V160" s="447" t="s">
        <v>673</v>
      </c>
      <c r="W160" s="372" t="s">
        <v>620</v>
      </c>
      <c r="X160" s="1063" t="s">
        <v>919</v>
      </c>
      <c r="Y160" s="451" t="s">
        <v>548</v>
      </c>
      <c r="Z160" s="464" t="s">
        <v>428</v>
      </c>
      <c r="AA160" s="195" t="s">
        <v>940</v>
      </c>
      <c r="AB160" s="195"/>
      <c r="AC160" s="1183">
        <v>313771</v>
      </c>
      <c r="AD160" s="1549">
        <v>78442</v>
      </c>
      <c r="AE160" s="1183" t="s">
        <v>548</v>
      </c>
      <c r="AF160" s="1183" t="s">
        <v>548</v>
      </c>
      <c r="AG160" s="1062" t="s">
        <v>433</v>
      </c>
      <c r="AH160" s="1183">
        <v>10000</v>
      </c>
      <c r="AI160" s="195"/>
      <c r="AJ160" s="195"/>
      <c r="AK160" s="1286"/>
      <c r="AL160" s="195"/>
      <c r="AM160" s="195"/>
      <c r="AN160" s="195"/>
      <c r="AO160" s="1366">
        <v>0.6</v>
      </c>
      <c r="AP160" s="1368">
        <v>10.5</v>
      </c>
      <c r="AQ160" s="1371">
        <v>86.9</v>
      </c>
      <c r="AR160" s="1375">
        <f t="shared" ref="AR160:AR176" si="106">AO160+AP160+AQ160</f>
        <v>98</v>
      </c>
      <c r="AS160" s="1379">
        <f t="shared" ref="AS160:AS176" si="107">AO160/AP160</f>
        <v>5.7142857142857141E-2</v>
      </c>
      <c r="AT160" s="1381">
        <f t="shared" ref="AT160:AT176" si="108">AO160/AP160*AQ160</f>
        <v>4.9657142857142862</v>
      </c>
      <c r="AU160" s="1384">
        <f t="shared" ref="AU160:AU176" si="109">AO160/(AP160+AQ160)</f>
        <v>6.1601642710472273E-3</v>
      </c>
      <c r="AV160" s="1389">
        <v>0.52139999999999997</v>
      </c>
      <c r="AW160" s="1387">
        <f t="shared" ref="AW160:AW166" si="110">95-AY160</f>
        <v>86.9</v>
      </c>
      <c r="AX160" s="1389">
        <v>4.8599999999999997E-2</v>
      </c>
      <c r="AY160" s="1387">
        <v>8.1</v>
      </c>
      <c r="AZ160" s="87" t="s">
        <v>387</v>
      </c>
      <c r="BA160" s="1288" t="s">
        <v>387</v>
      </c>
      <c r="BB160" s="195">
        <v>7.0000000000000007E-2</v>
      </c>
      <c r="BC160" s="869">
        <v>24.2</v>
      </c>
      <c r="BD160" s="875"/>
      <c r="BE160" s="195"/>
      <c r="BF160" s="195"/>
      <c r="BG160" s="195"/>
      <c r="BH160" s="195"/>
      <c r="BI160" s="195"/>
      <c r="BJ160" s="87" t="s">
        <v>387</v>
      </c>
      <c r="BK160" s="87" t="s">
        <v>387</v>
      </c>
      <c r="BL160" s="87" t="s">
        <v>387</v>
      </c>
      <c r="BM160" s="1407">
        <v>0.08</v>
      </c>
      <c r="BN160" s="876">
        <f t="shared" ref="BN160:BN168" si="111">BM160*100/AO160</f>
        <v>13.333333333333334</v>
      </c>
      <c r="BO160" s="87" t="s">
        <v>387</v>
      </c>
      <c r="BP160" s="87" t="s">
        <v>387</v>
      </c>
      <c r="BQ160" s="87" t="s">
        <v>387</v>
      </c>
      <c r="BR160" s="1291"/>
      <c r="BS160" s="876">
        <f t="shared" ref="BS160:BS167" si="112">BX160+BZ160</f>
        <v>88.8</v>
      </c>
      <c r="BT160" s="875">
        <v>96.3</v>
      </c>
      <c r="BU160" s="1491">
        <v>77693</v>
      </c>
      <c r="BV160" s="876">
        <f>100-BT160</f>
        <v>3.7000000000000028</v>
      </c>
      <c r="BW160" s="876">
        <f>BY160+CA160+CC160</f>
        <v>10.038</v>
      </c>
      <c r="BX160" s="875">
        <v>47.4</v>
      </c>
      <c r="BY160" s="894">
        <f>BX160*AP160/100</f>
        <v>4.9770000000000003</v>
      </c>
      <c r="BZ160" s="875">
        <v>41.4</v>
      </c>
      <c r="CA160" s="894">
        <f>BZ160*AP160/100</f>
        <v>4.3469999999999995</v>
      </c>
      <c r="CB160" s="875">
        <v>6.8</v>
      </c>
      <c r="CC160" s="894">
        <f>CB160*AP160/100</f>
        <v>0.71399999999999997</v>
      </c>
      <c r="CD160" s="875">
        <v>0</v>
      </c>
      <c r="CE160" s="195"/>
      <c r="CF160" s="195"/>
      <c r="CG160" s="195"/>
      <c r="CH160" s="195"/>
      <c r="CI160" s="195"/>
      <c r="CJ160" s="195"/>
      <c r="CK160" s="195"/>
      <c r="CL160" s="1387">
        <f t="shared" ref="CL160:CL167" si="113">BX160/BZ160</f>
        <v>1.144927536231884</v>
      </c>
      <c r="CM160" s="195"/>
      <c r="CN160" s="195"/>
      <c r="CO160" s="371"/>
      <c r="CP160" s="371"/>
      <c r="CQ160" s="371"/>
      <c r="CR160" s="371"/>
      <c r="CS160" s="371"/>
      <c r="CT160" s="371"/>
      <c r="CU160" s="371"/>
      <c r="CV160" s="1292"/>
      <c r="CW160" s="195"/>
      <c r="CX160" s="195"/>
      <c r="CY160" s="195"/>
      <c r="CZ160" s="869">
        <v>5</v>
      </c>
      <c r="DA160" s="1293" t="s">
        <v>388</v>
      </c>
      <c r="DB160" s="875" t="s">
        <v>388</v>
      </c>
      <c r="DC160" s="1424"/>
      <c r="DD160" s="1425" t="s">
        <v>838</v>
      </c>
      <c r="DE160" s="195"/>
      <c r="DF160" s="195"/>
      <c r="DG160" s="195"/>
      <c r="DH160" s="195"/>
      <c r="DI160" s="195" t="s">
        <v>390</v>
      </c>
      <c r="DJ160" s="967" t="s">
        <v>433</v>
      </c>
      <c r="DK160" s="875">
        <v>2</v>
      </c>
      <c r="DL160" s="874" t="s">
        <v>399</v>
      </c>
      <c r="DM160" s="875" t="s">
        <v>399</v>
      </c>
      <c r="DN160" s="875"/>
      <c r="DO160" s="875"/>
      <c r="DP160" s="875"/>
      <c r="DQ160" s="875"/>
      <c r="DR160" s="195" t="s">
        <v>386</v>
      </c>
      <c r="DS160" s="195" t="s">
        <v>386</v>
      </c>
      <c r="DT160" s="195">
        <v>49799</v>
      </c>
      <c r="DU160" s="195">
        <v>85.3</v>
      </c>
      <c r="DV160" s="195">
        <v>14.7</v>
      </c>
      <c r="DW160" s="195" t="s">
        <v>386</v>
      </c>
      <c r="DX160" s="195" t="s">
        <v>386</v>
      </c>
      <c r="DY160" s="195" t="s">
        <v>386</v>
      </c>
      <c r="DZ160" s="195" t="s">
        <v>386</v>
      </c>
      <c r="EA160" s="195">
        <v>0</v>
      </c>
      <c r="EB160" s="195"/>
      <c r="EC160" s="969"/>
      <c r="ED160" s="969"/>
      <c r="EE160" s="969"/>
      <c r="EF160" s="875">
        <v>10</v>
      </c>
      <c r="EG160" s="875">
        <v>2</v>
      </c>
      <c r="EH160" s="874"/>
      <c r="EI160" s="874"/>
      <c r="EJ160" s="874" t="e">
        <f t="shared" ref="EJ160:EJ177" si="114">EI160/(EH160*EH160*0.01*0.01)</f>
        <v>#DIV/0!</v>
      </c>
      <c r="EK160" s="875">
        <v>2</v>
      </c>
      <c r="EL160" s="875"/>
      <c r="EM160" s="875">
        <v>3</v>
      </c>
      <c r="EN160" s="875">
        <v>2</v>
      </c>
      <c r="EO160" s="874">
        <v>0</v>
      </c>
      <c r="EP160" s="969"/>
      <c r="EQ160" s="1182">
        <v>10630</v>
      </c>
      <c r="ER160" s="450">
        <v>51</v>
      </c>
      <c r="ES160" s="451">
        <v>518323</v>
      </c>
      <c r="ET160" s="451">
        <v>2</v>
      </c>
      <c r="EU160" s="452">
        <v>20326.392156862745</v>
      </c>
      <c r="EV160" s="451">
        <v>394053</v>
      </c>
      <c r="EW160" s="453">
        <v>15453.058823529413</v>
      </c>
      <c r="EX160" s="453">
        <v>185436.70588235295</v>
      </c>
      <c r="EY160" s="370"/>
      <c r="EZ160" s="370"/>
      <c r="FA160" s="370"/>
      <c r="FB160" s="370"/>
      <c r="FC160" s="847"/>
      <c r="FD160" s="847"/>
      <c r="FE160" s="847"/>
      <c r="FF160" s="1295"/>
      <c r="FG160" s="1295"/>
      <c r="FH160" s="1295"/>
      <c r="FI160" s="1287"/>
      <c r="FJ160" s="1285"/>
      <c r="FK160" s="370"/>
      <c r="FL160" s="1470">
        <f>EV160*100/ES160</f>
        <v>76.024602419726691</v>
      </c>
      <c r="FM160" s="880">
        <f>EW160/1000</f>
        <v>15.453058823529412</v>
      </c>
      <c r="FN160" s="370"/>
      <c r="FO160" s="1470">
        <v>76.024602419726691</v>
      </c>
      <c r="FP160" s="880">
        <v>15.453058823529412</v>
      </c>
      <c r="FQ160" s="1472">
        <f>DT160/EW160</f>
        <v>3.2225982291722177</v>
      </c>
      <c r="FR160" s="1134"/>
      <c r="FS160" s="1679" t="s">
        <v>1215</v>
      </c>
      <c r="FT160" s="1679" t="s">
        <v>1542</v>
      </c>
      <c r="FU160" s="1116">
        <v>0</v>
      </c>
      <c r="FV160" s="874">
        <v>6</v>
      </c>
      <c r="FW160" s="1116">
        <v>0</v>
      </c>
      <c r="FX160" s="1129">
        <v>0</v>
      </c>
      <c r="FY160" s="1117">
        <v>0</v>
      </c>
      <c r="FZ160" s="1117">
        <v>0</v>
      </c>
      <c r="GA160" s="1117">
        <v>0</v>
      </c>
      <c r="GB160" s="1117">
        <v>1</v>
      </c>
      <c r="GC160" s="1129"/>
      <c r="GD160" s="1117" t="s">
        <v>950</v>
      </c>
      <c r="GE160" s="1117" t="s">
        <v>1543</v>
      </c>
      <c r="GF160" s="1474">
        <v>10630</v>
      </c>
      <c r="GG160" s="1475" t="s">
        <v>840</v>
      </c>
      <c r="GH160" s="875" t="s">
        <v>666</v>
      </c>
      <c r="GI160" s="878">
        <v>12.088411975932159</v>
      </c>
      <c r="GJ160" s="880">
        <v>2.9243625129999997</v>
      </c>
      <c r="GK160" s="875">
        <v>3.55</v>
      </c>
      <c r="GL160" s="875">
        <v>1.2</v>
      </c>
      <c r="GM160" s="875">
        <v>2230000</v>
      </c>
      <c r="GN160" s="876">
        <v>90.5</v>
      </c>
      <c r="GO160" s="876">
        <v>6.46</v>
      </c>
      <c r="GP160" s="875">
        <v>1700000</v>
      </c>
      <c r="GQ160" s="1549">
        <v>185436.70588235295</v>
      </c>
      <c r="GR160" s="1476">
        <f>GN160*GQ160/100</f>
        <v>167820.2188235294</v>
      </c>
      <c r="GS160" s="875">
        <v>1.81</v>
      </c>
      <c r="GT160" s="875">
        <v>1640000</v>
      </c>
      <c r="GU160" s="1561">
        <f>GO160-GS160</f>
        <v>4.6500000000000004</v>
      </c>
      <c r="GV160" s="875">
        <f>GP160-GT160</f>
        <v>60000</v>
      </c>
      <c r="GW160" s="1476">
        <f>GR160*GO160/100</f>
        <v>10841.186136</v>
      </c>
      <c r="GX160" s="1476">
        <f>GS160*GR160/100</f>
        <v>3037.545960705882</v>
      </c>
      <c r="GY160" s="1476">
        <f>GW160-GX160</f>
        <v>7803.6401752941183</v>
      </c>
      <c r="GZ160" s="884">
        <v>5</v>
      </c>
      <c r="HA160" s="1476">
        <f>GW160/GZ160</f>
        <v>2168.2372272000002</v>
      </c>
      <c r="HB160" s="1476">
        <f>GX160/GZ160</f>
        <v>607.50919214117641</v>
      </c>
      <c r="HC160" s="1476">
        <f>GR160/GZ160</f>
        <v>33564.043764705879</v>
      </c>
      <c r="HD160" s="876">
        <v>96.5</v>
      </c>
      <c r="HE160" s="876">
        <v>98.3</v>
      </c>
      <c r="HF160" s="875">
        <v>5075</v>
      </c>
      <c r="HG160" s="875">
        <v>0.26</v>
      </c>
      <c r="HH160" s="875">
        <v>2644</v>
      </c>
      <c r="HI160" s="875">
        <v>72.3</v>
      </c>
      <c r="HJ160" s="875">
        <v>5090</v>
      </c>
      <c r="HK160" s="875">
        <v>0.16</v>
      </c>
      <c r="HL160" s="875">
        <v>13166</v>
      </c>
      <c r="HM160" s="875">
        <v>89.8</v>
      </c>
      <c r="HN160" s="875">
        <v>5200</v>
      </c>
      <c r="HO160" s="875">
        <v>88.4</v>
      </c>
      <c r="HP160" s="875">
        <v>15286</v>
      </c>
      <c r="HQ160" s="876">
        <v>0.77</v>
      </c>
      <c r="HR160" s="875">
        <v>0.65</v>
      </c>
      <c r="HS160" s="875">
        <v>49.1</v>
      </c>
      <c r="HT160" s="875">
        <v>3155</v>
      </c>
      <c r="HU160" s="875">
        <v>4.91</v>
      </c>
      <c r="HV160" s="875">
        <v>1093</v>
      </c>
      <c r="HW160" s="875">
        <v>7.36</v>
      </c>
      <c r="HX160" s="875">
        <v>3510</v>
      </c>
      <c r="HY160" s="875">
        <v>9.1999999999999993</v>
      </c>
      <c r="HZ160" s="875">
        <v>2435</v>
      </c>
      <c r="IA160" s="875">
        <v>7.36</v>
      </c>
      <c r="IB160" s="875">
        <v>3905</v>
      </c>
      <c r="IC160" s="875">
        <v>6.13</v>
      </c>
      <c r="ID160" s="875">
        <v>11727</v>
      </c>
      <c r="IE160" s="875">
        <v>1.44</v>
      </c>
      <c r="IF160" s="195">
        <f>EK160+EM160+EN160</f>
        <v>7</v>
      </c>
      <c r="IG160" s="370"/>
      <c r="IH160" s="370"/>
      <c r="II160" s="370"/>
      <c r="IJ160" s="370"/>
      <c r="IK160" s="370"/>
      <c r="IL160" s="370"/>
      <c r="IM160" s="370"/>
    </row>
    <row r="161" spans="1:247" ht="14.45" customHeight="1">
      <c r="A161" s="503">
        <v>72</v>
      </c>
      <c r="B161" s="503">
        <f>COUNTIFS($D$4:D161,D161,$F$4:F161,F161)</f>
        <v>1</v>
      </c>
      <c r="C161" s="810">
        <v>8335</v>
      </c>
      <c r="D161" s="823" t="s">
        <v>688</v>
      </c>
      <c r="E161" s="87" t="s">
        <v>497</v>
      </c>
      <c r="F161" s="87">
        <v>6201190457</v>
      </c>
      <c r="G161" s="195">
        <v>56</v>
      </c>
      <c r="H161" s="367" t="s">
        <v>689</v>
      </c>
      <c r="I161" s="368" t="s">
        <v>690</v>
      </c>
      <c r="J161" s="369" t="s">
        <v>427</v>
      </c>
      <c r="K161" s="370" t="s">
        <v>385</v>
      </c>
      <c r="L161" s="195">
        <v>7</v>
      </c>
      <c r="M161" s="87" t="s">
        <v>565</v>
      </c>
      <c r="N161" s="87" t="s">
        <v>386</v>
      </c>
      <c r="O161" s="505"/>
      <c r="P161" s="371" t="s">
        <v>670</v>
      </c>
      <c r="Q161" s="510"/>
      <c r="R161" s="510"/>
      <c r="S161" s="372" t="s">
        <v>682</v>
      </c>
      <c r="T161" s="373" t="s">
        <v>656</v>
      </c>
      <c r="U161" s="374" t="s">
        <v>548</v>
      </c>
      <c r="V161" s="372" t="s">
        <v>673</v>
      </c>
      <c r="W161" s="529" t="s">
        <v>620</v>
      </c>
      <c r="X161" s="372" t="s">
        <v>548</v>
      </c>
      <c r="Y161" s="372" t="s">
        <v>548</v>
      </c>
      <c r="Z161" s="532"/>
      <c r="AA161" s="537"/>
      <c r="AB161" s="261"/>
      <c r="AC161" s="542"/>
      <c r="AD161" s="542"/>
      <c r="AE161" s="542"/>
      <c r="AF161" s="542"/>
      <c r="AG161" s="557" t="s">
        <v>433</v>
      </c>
      <c r="AH161" s="555"/>
      <c r="AI161" s="503"/>
      <c r="AJ161" s="503"/>
      <c r="AK161" s="568"/>
      <c r="AL161" s="503"/>
      <c r="AM161" s="503"/>
      <c r="AN161" s="503"/>
      <c r="AO161" s="574">
        <v>67.8</v>
      </c>
      <c r="AP161" s="575">
        <v>25.3</v>
      </c>
      <c r="AQ161" s="577">
        <v>3.47</v>
      </c>
      <c r="AR161" s="1100">
        <f t="shared" si="106"/>
        <v>96.57</v>
      </c>
      <c r="AS161" s="1101">
        <f t="shared" si="107"/>
        <v>2.6798418972332012</v>
      </c>
      <c r="AT161" s="750">
        <f t="shared" si="108"/>
        <v>9.2990513833992079</v>
      </c>
      <c r="AU161" s="1102">
        <f t="shared" si="109"/>
        <v>2.3566214807090717</v>
      </c>
      <c r="AV161" s="579">
        <v>63.982860000000002</v>
      </c>
      <c r="AW161" s="579">
        <f t="shared" si="110"/>
        <v>94.37</v>
      </c>
      <c r="AX161" s="580">
        <v>0.42713999999999996</v>
      </c>
      <c r="AY161" s="579">
        <v>0.63</v>
      </c>
      <c r="AZ161" s="505" t="s">
        <v>387</v>
      </c>
      <c r="BA161" s="583">
        <v>4.91</v>
      </c>
      <c r="BB161" s="107">
        <v>0.06</v>
      </c>
      <c r="BC161" s="592">
        <v>2.1799999999999997</v>
      </c>
      <c r="BD161" s="592"/>
      <c r="BE161" s="503"/>
      <c r="BF161" s="503"/>
      <c r="BG161" s="503"/>
      <c r="BH161" s="503"/>
      <c r="BJ161" s="503">
        <v>32.200000000000003</v>
      </c>
      <c r="BK161" s="503">
        <v>66.7</v>
      </c>
      <c r="BL161" s="598">
        <v>0.48275862068965519</v>
      </c>
      <c r="BM161" s="600">
        <v>0.33</v>
      </c>
      <c r="BN161" s="614">
        <f t="shared" si="111"/>
        <v>0.48672566371681419</v>
      </c>
      <c r="BO161" s="505" t="s">
        <v>387</v>
      </c>
      <c r="BP161" s="579">
        <v>0.16</v>
      </c>
      <c r="BQ161" s="109">
        <v>0.42</v>
      </c>
      <c r="BR161" s="607"/>
      <c r="BS161" s="614">
        <f t="shared" si="112"/>
        <v>10.309999999999999</v>
      </c>
      <c r="BT161" s="566">
        <v>82.5</v>
      </c>
      <c r="BU161" s="772">
        <v>51934</v>
      </c>
      <c r="BV161" s="566">
        <v>17.5</v>
      </c>
      <c r="BW161" s="566">
        <v>18.46</v>
      </c>
      <c r="BX161" s="566">
        <v>5.72</v>
      </c>
      <c r="BY161" s="566">
        <v>1.31</v>
      </c>
      <c r="BZ161" s="566">
        <v>4.59</v>
      </c>
      <c r="CA161" s="566">
        <v>1.05</v>
      </c>
      <c r="CB161" s="566">
        <v>70.5</v>
      </c>
      <c r="CC161" s="566">
        <v>16.100000000000001</v>
      </c>
      <c r="CD161" s="566">
        <v>1.97</v>
      </c>
      <c r="CE161" s="503"/>
      <c r="CF161" s="503"/>
      <c r="CG161" s="503"/>
      <c r="CH161" s="503"/>
      <c r="CI161" s="503"/>
      <c r="CJ161" s="503"/>
      <c r="CK161" s="503"/>
      <c r="CL161" s="579">
        <f t="shared" si="113"/>
        <v>1.2461873638344227</v>
      </c>
      <c r="CM161" s="503"/>
      <c r="CN161" s="503"/>
      <c r="CO161" s="328">
        <v>16.399999999999999</v>
      </c>
      <c r="CP161" s="618">
        <v>9.98</v>
      </c>
      <c r="CQ161" s="618">
        <v>1.64</v>
      </c>
      <c r="CR161" s="618">
        <v>6.16</v>
      </c>
      <c r="CS161" s="618">
        <v>1.01</v>
      </c>
      <c r="CT161" s="618">
        <v>65</v>
      </c>
      <c r="CU161" s="618">
        <v>10.7</v>
      </c>
      <c r="CV161" s="618">
        <v>1.31</v>
      </c>
      <c r="CW161" s="383"/>
      <c r="CX161" s="503"/>
      <c r="CY161" s="623"/>
      <c r="CZ161" s="623">
        <v>3</v>
      </c>
      <c r="DA161" s="625" t="s">
        <v>398</v>
      </c>
      <c r="DB161" s="505" t="s">
        <v>401</v>
      </c>
      <c r="DC161" s="531"/>
      <c r="DD161" s="531"/>
      <c r="DE161" s="503"/>
      <c r="DF161" s="503"/>
      <c r="DG161" s="503"/>
      <c r="DH161" s="503"/>
      <c r="DI161" s="884" t="s">
        <v>390</v>
      </c>
      <c r="DJ161" s="940" t="s">
        <v>433</v>
      </c>
      <c r="DK161" s="873">
        <v>2</v>
      </c>
      <c r="DL161" s="874" t="s">
        <v>1488</v>
      </c>
      <c r="DM161" s="874" t="s">
        <v>1488</v>
      </c>
      <c r="DN161" s="875"/>
      <c r="DO161" s="875"/>
      <c r="DP161" s="875"/>
      <c r="DQ161" s="771"/>
      <c r="DR161" s="195" t="s">
        <v>386</v>
      </c>
      <c r="DS161" s="195" t="s">
        <v>386</v>
      </c>
      <c r="DT161" s="195">
        <v>266</v>
      </c>
      <c r="DU161" s="195">
        <v>15.4</v>
      </c>
      <c r="DV161" s="195">
        <v>84.6</v>
      </c>
      <c r="DW161" s="195" t="s">
        <v>386</v>
      </c>
      <c r="DX161" s="195" t="s">
        <v>386</v>
      </c>
      <c r="DY161" s="195" t="s">
        <v>386</v>
      </c>
      <c r="DZ161" s="195" t="s">
        <v>386</v>
      </c>
      <c r="EA161" s="195">
        <v>0</v>
      </c>
      <c r="EB161" s="503"/>
      <c r="EC161" s="875"/>
      <c r="ED161" s="875" t="s">
        <v>565</v>
      </c>
      <c r="EE161" s="875">
        <v>7</v>
      </c>
      <c r="EF161" s="874">
        <v>20</v>
      </c>
      <c r="EG161" s="875">
        <v>2</v>
      </c>
      <c r="EH161" s="874">
        <v>170</v>
      </c>
      <c r="EI161" s="874">
        <v>65</v>
      </c>
      <c r="EJ161" s="874">
        <f t="shared" si="114"/>
        <v>22.491349480968857</v>
      </c>
      <c r="EK161" s="875">
        <v>0</v>
      </c>
      <c r="EL161" s="875" t="s">
        <v>386</v>
      </c>
      <c r="EM161" s="875">
        <v>1</v>
      </c>
      <c r="EN161" s="875">
        <v>1</v>
      </c>
      <c r="EO161" s="875">
        <v>0</v>
      </c>
      <c r="EP161" s="875"/>
      <c r="EQ161" s="655">
        <v>8335</v>
      </c>
      <c r="ER161" s="451">
        <v>75</v>
      </c>
      <c r="ES161" s="376">
        <v>3153</v>
      </c>
      <c r="ET161" s="376">
        <v>2</v>
      </c>
      <c r="EU161" s="452">
        <v>84.08</v>
      </c>
      <c r="EV161" s="376">
        <v>2688</v>
      </c>
      <c r="EW161" s="453">
        <v>71.680000000000007</v>
      </c>
      <c r="EX161" s="453">
        <v>501.76000000000005</v>
      </c>
      <c r="EY161" s="555"/>
      <c r="EZ161" s="555"/>
      <c r="FA161" s="555"/>
      <c r="FB161" s="555"/>
      <c r="FC161" s="655"/>
      <c r="FD161" s="655"/>
      <c r="FE161" s="655"/>
      <c r="FF161" s="248"/>
      <c r="FG161" s="677">
        <v>3.7109374999999996</v>
      </c>
      <c r="FH161" s="672"/>
      <c r="FI161" s="688">
        <v>266</v>
      </c>
      <c r="FJ161" s="554"/>
      <c r="FK161" s="555"/>
      <c r="FL161" s="692">
        <v>85.252140818268316</v>
      </c>
      <c r="FM161" s="693">
        <f>EW161/1000</f>
        <v>7.1680000000000008E-2</v>
      </c>
      <c r="FN161" s="555"/>
      <c r="FO161" s="692">
        <v>85.252140818268316</v>
      </c>
      <c r="FP161" s="693">
        <v>7.1680000000000008E-2</v>
      </c>
      <c r="FQ161" s="696">
        <f>DT161/EW161</f>
        <v>3.7109374999999996</v>
      </c>
      <c r="FR161" s="1134"/>
      <c r="FS161" s="1679" t="s">
        <v>1215</v>
      </c>
      <c r="FT161" s="1134"/>
      <c r="FU161" s="1309">
        <v>0</v>
      </c>
      <c r="FV161" s="1309">
        <v>2</v>
      </c>
      <c r="FW161" s="1124">
        <v>0</v>
      </c>
      <c r="FX161" s="1684" t="s">
        <v>1294</v>
      </c>
      <c r="FY161" s="1126">
        <v>0</v>
      </c>
      <c r="FZ161" s="1126">
        <v>0</v>
      </c>
      <c r="GA161" s="1126">
        <v>0</v>
      </c>
      <c r="GB161" s="1126">
        <v>1</v>
      </c>
      <c r="GC161" s="1685" t="s">
        <v>1544</v>
      </c>
      <c r="GD161" s="1685" t="s">
        <v>1545</v>
      </c>
      <c r="GE161" s="1684" t="s">
        <v>1546</v>
      </c>
      <c r="GF161" s="555"/>
      <c r="GG161" s="699"/>
      <c r="GH161" s="195"/>
      <c r="GI161" s="894">
        <v>0.98962899219648026</v>
      </c>
      <c r="GJ161" s="195"/>
      <c r="GK161" s="565"/>
      <c r="GL161" s="565"/>
      <c r="GM161" s="565"/>
      <c r="GN161" s="565"/>
      <c r="GO161" s="565"/>
      <c r="GP161" s="565"/>
      <c r="GQ161" s="565"/>
      <c r="GR161" s="565"/>
      <c r="GS161" s="565"/>
      <c r="GT161" s="565"/>
      <c r="GU161" s="565"/>
      <c r="GV161" s="565"/>
      <c r="GW161" s="565"/>
      <c r="GX161" s="565"/>
      <c r="GY161" s="565"/>
      <c r="GZ161" s="565"/>
      <c r="HA161" s="565"/>
      <c r="HB161" s="565"/>
      <c r="HC161" s="565"/>
      <c r="HD161" s="565"/>
      <c r="HE161" s="565"/>
      <c r="HF161" s="565"/>
      <c r="HG161" s="565"/>
      <c r="HH161" s="565"/>
      <c r="HI161" s="565"/>
      <c r="HJ161" s="565"/>
      <c r="HK161" s="565"/>
      <c r="HL161" s="565"/>
      <c r="HM161" s="565"/>
      <c r="HN161" s="565"/>
      <c r="HO161" s="565"/>
      <c r="HP161" s="565"/>
      <c r="HQ161" s="565"/>
      <c r="HR161" s="565"/>
      <c r="HS161" s="565"/>
      <c r="HT161" s="565"/>
      <c r="HU161" s="565"/>
      <c r="HV161" s="565"/>
      <c r="HW161" s="565"/>
      <c r="HX161" s="565"/>
      <c r="HY161" s="565"/>
      <c r="HZ161" s="565"/>
      <c r="IA161" s="565"/>
      <c r="IB161" s="565"/>
      <c r="IC161" s="565"/>
      <c r="ID161" s="565"/>
      <c r="IE161" s="565"/>
      <c r="IF161" s="503">
        <f>EK161+EM161+EN161</f>
        <v>2</v>
      </c>
      <c r="IG161" s="555"/>
      <c r="IH161" s="555"/>
      <c r="II161" s="555"/>
      <c r="IJ161" s="555"/>
      <c r="IK161" s="555"/>
      <c r="IL161" s="555"/>
      <c r="IM161" s="555"/>
    </row>
    <row r="162" spans="1:247" ht="14.45" customHeight="1">
      <c r="A162" s="503">
        <v>238</v>
      </c>
      <c r="B162" s="503">
        <f>COUNTIFS($D$4:D162,D162,$F$4:F162,F162)</f>
        <v>1</v>
      </c>
      <c r="C162" s="806">
        <v>7175</v>
      </c>
      <c r="D162" s="812" t="s">
        <v>607</v>
      </c>
      <c r="E162" s="88" t="s">
        <v>454</v>
      </c>
      <c r="F162" s="91">
        <v>470719405</v>
      </c>
      <c r="G162" s="88">
        <v>70</v>
      </c>
      <c r="H162" s="161" t="s">
        <v>608</v>
      </c>
      <c r="I162" s="199" t="s">
        <v>399</v>
      </c>
      <c r="J162" s="200" t="s">
        <v>427</v>
      </c>
      <c r="K162" s="122" t="s">
        <v>385</v>
      </c>
      <c r="L162" s="88">
        <v>45</v>
      </c>
      <c r="M162" s="322" t="s">
        <v>482</v>
      </c>
      <c r="N162" s="322"/>
      <c r="O162" s="827"/>
      <c r="P162" s="201" t="s">
        <v>606</v>
      </c>
      <c r="Q162" s="510"/>
      <c r="R162" s="510"/>
      <c r="S162" s="288" t="s">
        <v>428</v>
      </c>
      <c r="T162" s="297" t="s">
        <v>462</v>
      </c>
      <c r="U162" s="312" t="s">
        <v>580</v>
      </c>
      <c r="V162" s="288" t="s">
        <v>462</v>
      </c>
      <c r="W162" s="529" t="s">
        <v>546</v>
      </c>
      <c r="X162" s="288" t="s">
        <v>548</v>
      </c>
      <c r="Y162" s="288" t="s">
        <v>547</v>
      </c>
      <c r="Z162" s="532"/>
      <c r="AA162" s="537"/>
      <c r="AB162" s="407">
        <v>10173</v>
      </c>
      <c r="AC162" s="543"/>
      <c r="AD162" s="543"/>
      <c r="AE162" s="543"/>
      <c r="AF162" s="543"/>
      <c r="AG162" s="729" t="s">
        <v>433</v>
      </c>
      <c r="AH162" s="555"/>
      <c r="AI162" s="503">
        <v>69.3</v>
      </c>
      <c r="AJ162" s="503">
        <v>90.4</v>
      </c>
      <c r="AK162" s="567">
        <v>62.647200000000005</v>
      </c>
      <c r="AL162" s="503">
        <v>1790000</v>
      </c>
      <c r="AM162" s="569">
        <v>159.11111111111111</v>
      </c>
      <c r="AN162" s="503">
        <v>4</v>
      </c>
      <c r="AO162" s="574">
        <v>1.55</v>
      </c>
      <c r="AP162" s="575">
        <v>7.03</v>
      </c>
      <c r="AQ162" s="577">
        <v>86.1</v>
      </c>
      <c r="AR162" s="1100">
        <f t="shared" si="106"/>
        <v>94.679999999999993</v>
      </c>
      <c r="AS162" s="1101">
        <f t="shared" si="107"/>
        <v>0.22048364153627312</v>
      </c>
      <c r="AT162" s="750">
        <f t="shared" si="108"/>
        <v>18.983641536273115</v>
      </c>
      <c r="AU162" s="1102">
        <f t="shared" si="109"/>
        <v>1.6643401696553206E-2</v>
      </c>
      <c r="AV162" s="580">
        <v>1.4615</v>
      </c>
      <c r="AW162" s="579">
        <f t="shared" si="110"/>
        <v>94.290322580645167</v>
      </c>
      <c r="AX162" s="580">
        <v>1.0999999999999999E-2</v>
      </c>
      <c r="AY162" s="566">
        <f>AX162*100/AO162</f>
        <v>0.70967741935483863</v>
      </c>
      <c r="AZ162" s="505" t="s">
        <v>387</v>
      </c>
      <c r="BA162" s="583">
        <v>0</v>
      </c>
      <c r="BB162" s="299">
        <v>2.0400000000000001E-3</v>
      </c>
      <c r="BC162" s="592">
        <v>0.25384000000000001</v>
      </c>
      <c r="BD162" s="592"/>
      <c r="BE162" s="503"/>
      <c r="BF162" s="503"/>
      <c r="BG162" s="503"/>
      <c r="BH162" s="503"/>
      <c r="BI162" s="109">
        <v>5.67</v>
      </c>
      <c r="BJ162" s="579">
        <v>77.3</v>
      </c>
      <c r="BK162" s="579">
        <v>22.1</v>
      </c>
      <c r="BL162" s="598">
        <v>3.5034802784222738</v>
      </c>
      <c r="BM162" s="600">
        <v>0</v>
      </c>
      <c r="BN162" s="614">
        <f t="shared" si="111"/>
        <v>0</v>
      </c>
      <c r="BO162" s="505" t="s">
        <v>387</v>
      </c>
      <c r="BP162" s="733">
        <v>3.77</v>
      </c>
      <c r="BQ162" s="603">
        <v>4.16</v>
      </c>
      <c r="BR162" s="606">
        <v>1.103448275862069</v>
      </c>
      <c r="BS162" s="614">
        <f t="shared" si="112"/>
        <v>91.899999999999991</v>
      </c>
      <c r="BT162" s="587">
        <v>96.7</v>
      </c>
      <c r="BU162" s="609">
        <v>22013</v>
      </c>
      <c r="BV162" s="587">
        <f t="shared" ref="BV162:BV167" si="115">100-BT162</f>
        <v>3.2999999999999972</v>
      </c>
      <c r="BW162" s="614">
        <f t="shared" ref="BW162:BW167" si="116">BY162+CA162+CC162</f>
        <v>7.0201579999999995</v>
      </c>
      <c r="BX162" s="587">
        <v>15.3</v>
      </c>
      <c r="BY162" s="566">
        <f t="shared" ref="BY162:BY167" si="117">BX162*AP162/100</f>
        <v>1.07559</v>
      </c>
      <c r="BZ162" s="587">
        <v>76.599999999999994</v>
      </c>
      <c r="CA162" s="566">
        <f t="shared" ref="CA162:CA167" si="118">BZ162*AP162/100</f>
        <v>5.3849799999999997</v>
      </c>
      <c r="CB162" s="587">
        <v>7.96</v>
      </c>
      <c r="CC162" s="566">
        <f t="shared" ref="CC162:CC167" si="119">CB162*AP162/100</f>
        <v>0.55958800000000009</v>
      </c>
      <c r="CD162" s="734"/>
      <c r="CE162" s="610">
        <v>99.8</v>
      </c>
      <c r="CF162" s="610">
        <v>215343</v>
      </c>
      <c r="CG162" s="610">
        <v>99.2</v>
      </c>
      <c r="CH162" s="610">
        <v>148593</v>
      </c>
      <c r="CI162" s="610">
        <v>30.5</v>
      </c>
      <c r="CJ162" s="610">
        <v>93.7</v>
      </c>
      <c r="CK162" s="610">
        <v>156612</v>
      </c>
      <c r="CL162" s="579">
        <f t="shared" si="113"/>
        <v>0.1997389033942559</v>
      </c>
      <c r="CM162" s="503"/>
      <c r="CN162" s="503"/>
      <c r="CP162" s="510"/>
      <c r="CQ162" s="510"/>
      <c r="CR162" s="510"/>
      <c r="CS162" s="510"/>
      <c r="CT162" s="510"/>
      <c r="CU162" s="510"/>
      <c r="CV162" s="510"/>
      <c r="CX162" s="503"/>
      <c r="CY162" s="549" t="s">
        <v>397</v>
      </c>
      <c r="CZ162" s="549">
        <v>5</v>
      </c>
      <c r="DA162" s="625" t="s">
        <v>388</v>
      </c>
      <c r="DB162" s="549" t="s">
        <v>388</v>
      </c>
      <c r="DC162" s="531"/>
      <c r="DD162" s="531"/>
      <c r="DE162" s="627">
        <v>99.412575410000002</v>
      </c>
      <c r="DF162" s="627">
        <v>25.125863519999999</v>
      </c>
      <c r="DG162" s="627">
        <v>0</v>
      </c>
      <c r="DH162" s="627">
        <v>7.0736552500000016</v>
      </c>
      <c r="DI162" s="116" t="s">
        <v>390</v>
      </c>
      <c r="DJ162" s="852" t="s">
        <v>433</v>
      </c>
      <c r="DK162" s="218">
        <v>2</v>
      </c>
      <c r="DL162" s="118" t="s">
        <v>450</v>
      </c>
      <c r="DM162" s="118" t="s">
        <v>450</v>
      </c>
      <c r="DN162" s="118"/>
      <c r="DO162" s="118">
        <v>0</v>
      </c>
      <c r="DP162" s="148" t="s">
        <v>386</v>
      </c>
      <c r="DQ162" s="819" t="s">
        <v>386</v>
      </c>
      <c r="DR162" s="88" t="s">
        <v>386</v>
      </c>
      <c r="DS162" s="88" t="s">
        <v>386</v>
      </c>
      <c r="DT162" s="88">
        <v>10173</v>
      </c>
      <c r="DU162" s="88">
        <v>0.70199999999999996</v>
      </c>
      <c r="DV162" s="88">
        <v>0.29799999999999999</v>
      </c>
      <c r="DW162" s="88" t="s">
        <v>386</v>
      </c>
      <c r="DX162" s="88" t="s">
        <v>386</v>
      </c>
      <c r="DY162" s="88" t="s">
        <v>386</v>
      </c>
      <c r="DZ162" s="88" t="s">
        <v>386</v>
      </c>
      <c r="EA162" s="88">
        <v>0</v>
      </c>
      <c r="EB162" s="503"/>
      <c r="EC162" s="118">
        <v>3</v>
      </c>
      <c r="ED162" s="323" t="s">
        <v>482</v>
      </c>
      <c r="EE162" s="118">
        <v>45</v>
      </c>
      <c r="EF162" s="118">
        <v>70</v>
      </c>
      <c r="EG162" s="117">
        <v>3</v>
      </c>
      <c r="EH162" s="118">
        <v>180</v>
      </c>
      <c r="EI162" s="118">
        <v>90</v>
      </c>
      <c r="EJ162" s="144">
        <f t="shared" si="114"/>
        <v>27.777777777777775</v>
      </c>
      <c r="EK162" s="118">
        <v>2</v>
      </c>
      <c r="EL162" s="148" t="s">
        <v>386</v>
      </c>
      <c r="EM162" s="118">
        <v>4</v>
      </c>
      <c r="EN162" s="118">
        <v>2</v>
      </c>
      <c r="EO162" s="118">
        <v>0</v>
      </c>
      <c r="EP162" s="118" t="s">
        <v>386</v>
      </c>
      <c r="EQ162" s="630">
        <v>7175</v>
      </c>
      <c r="ER162" s="376"/>
      <c r="ES162" s="376"/>
      <c r="ET162" s="376"/>
      <c r="EU162" s="376"/>
      <c r="EV162" s="376"/>
      <c r="EW162" s="822"/>
      <c r="EX162" s="345"/>
      <c r="EY162" s="537">
        <v>100</v>
      </c>
      <c r="EZ162" s="537">
        <v>2860000</v>
      </c>
      <c r="FA162" s="537">
        <v>10</v>
      </c>
      <c r="FB162" s="641">
        <v>2860</v>
      </c>
      <c r="FC162" s="663">
        <v>1981.98</v>
      </c>
      <c r="FD162" s="663"/>
      <c r="FE162" s="653"/>
      <c r="FF162" s="674">
        <v>5.1327460418369508</v>
      </c>
      <c r="FG162" s="671"/>
      <c r="FH162" s="683" t="e">
        <v>#DIV/0!</v>
      </c>
      <c r="FI162" s="686">
        <v>10173</v>
      </c>
      <c r="FJ162" s="729" t="s">
        <v>433</v>
      </c>
      <c r="FK162" s="555"/>
      <c r="FL162" s="503">
        <v>69.3</v>
      </c>
      <c r="FM162" s="694"/>
      <c r="FN162" s="555"/>
      <c r="FO162" s="692">
        <v>69.3</v>
      </c>
      <c r="FP162" s="693">
        <f>FC162/1000</f>
        <v>1.9819800000000001</v>
      </c>
      <c r="FQ162" s="555"/>
      <c r="FR162" s="1125"/>
      <c r="FS162" s="1316" t="s">
        <v>1215</v>
      </c>
      <c r="FT162" s="1125">
        <v>0</v>
      </c>
      <c r="FU162" s="1312">
        <v>0</v>
      </c>
      <c r="FV162" s="1312">
        <v>8</v>
      </c>
      <c r="FW162" s="1125">
        <v>0</v>
      </c>
      <c r="FX162" s="1316" t="s">
        <v>1547</v>
      </c>
      <c r="FY162" s="1130">
        <v>0</v>
      </c>
      <c r="FZ162" s="1130">
        <v>0</v>
      </c>
      <c r="GA162" s="1130">
        <v>0</v>
      </c>
      <c r="GB162" s="1130">
        <v>1</v>
      </c>
      <c r="GC162" s="1130"/>
      <c r="GD162" s="1687" t="s">
        <v>1548</v>
      </c>
      <c r="GE162" s="1316" t="s">
        <v>1549</v>
      </c>
      <c r="GF162" s="555"/>
      <c r="GG162" s="699"/>
      <c r="GI162" s="216">
        <v>3.1496547774482595</v>
      </c>
      <c r="GK162" s="565"/>
      <c r="GL162" s="565"/>
      <c r="GM162" s="565"/>
      <c r="GN162" s="565"/>
      <c r="GO162" s="565"/>
      <c r="GP162" s="565"/>
      <c r="GQ162" s="565"/>
      <c r="GR162" s="565"/>
      <c r="GS162" s="565"/>
      <c r="GT162" s="565"/>
      <c r="GU162" s="565"/>
      <c r="GV162" s="565"/>
      <c r="GW162" s="565"/>
      <c r="GX162" s="565"/>
      <c r="GY162" s="565"/>
      <c r="GZ162" s="565"/>
      <c r="HA162" s="565"/>
      <c r="HB162" s="565"/>
      <c r="HC162" s="565"/>
      <c r="HD162" s="565"/>
      <c r="HE162" s="565"/>
      <c r="HF162" s="565"/>
      <c r="HG162" s="565"/>
      <c r="HH162" s="565"/>
      <c r="HI162" s="565"/>
      <c r="HJ162" s="565"/>
      <c r="HK162" s="565"/>
      <c r="HL162" s="565"/>
      <c r="HM162" s="565"/>
      <c r="HN162" s="565"/>
      <c r="HO162" s="565"/>
      <c r="HP162" s="565"/>
      <c r="HQ162" s="565"/>
      <c r="HR162" s="565"/>
      <c r="HS162" s="565"/>
      <c r="HT162" s="565"/>
      <c r="HU162" s="565"/>
      <c r="HV162" s="565"/>
      <c r="HW162" s="565"/>
      <c r="HX162" s="565"/>
      <c r="HY162" s="565"/>
      <c r="HZ162" s="565"/>
      <c r="IA162" s="565"/>
      <c r="IB162" s="565"/>
      <c r="IC162" s="565"/>
      <c r="ID162" s="565"/>
      <c r="IE162" s="565"/>
      <c r="IF162" s="503">
        <f>EK162+EM162+EN162</f>
        <v>8</v>
      </c>
      <c r="IG162" s="555"/>
      <c r="IH162" s="555"/>
      <c r="II162" s="555"/>
      <c r="IJ162" s="555"/>
      <c r="IK162" s="555"/>
      <c r="IL162" s="555"/>
      <c r="IM162" s="555"/>
    </row>
    <row r="163" spans="1:247" s="418" customFormat="1" ht="14.45" customHeight="1" thickBot="1">
      <c r="A163" s="162">
        <v>295</v>
      </c>
      <c r="B163" s="503">
        <f>COUNTIFS($D$4:D163,D163,$F$4:F163,F163)</f>
        <v>1</v>
      </c>
      <c r="C163" s="895">
        <v>7462</v>
      </c>
      <c r="D163" s="896" t="s">
        <v>651</v>
      </c>
      <c r="E163" s="164" t="s">
        <v>432</v>
      </c>
      <c r="F163" s="164">
        <v>6355091644</v>
      </c>
      <c r="G163" s="163">
        <v>54</v>
      </c>
      <c r="H163" s="348" t="s">
        <v>650</v>
      </c>
      <c r="I163" s="349" t="s">
        <v>652</v>
      </c>
      <c r="J163" s="166" t="s">
        <v>427</v>
      </c>
      <c r="K163" s="350" t="s">
        <v>385</v>
      </c>
      <c r="L163" s="163">
        <v>5</v>
      </c>
      <c r="M163" s="164">
        <v>9</v>
      </c>
      <c r="N163" s="164"/>
      <c r="O163" s="167" t="s">
        <v>462</v>
      </c>
      <c r="P163" s="168" t="s">
        <v>640</v>
      </c>
      <c r="Q163" s="188"/>
      <c r="R163" s="188"/>
      <c r="S163" s="351" t="s">
        <v>618</v>
      </c>
      <c r="T163" s="352" t="s">
        <v>621</v>
      </c>
      <c r="U163" s="353" t="s">
        <v>548</v>
      </c>
      <c r="V163" s="351" t="s">
        <v>619</v>
      </c>
      <c r="W163" s="1079" t="s">
        <v>620</v>
      </c>
      <c r="X163" s="351" t="s">
        <v>548</v>
      </c>
      <c r="Y163" s="351" t="s">
        <v>548</v>
      </c>
      <c r="Z163" s="944"/>
      <c r="AA163" s="945"/>
      <c r="AB163" s="946"/>
      <c r="AC163" s="356"/>
      <c r="AD163" s="356"/>
      <c r="AE163" s="356"/>
      <c r="AF163" s="356"/>
      <c r="AG163" s="1080" t="s">
        <v>433</v>
      </c>
      <c r="AH163" s="172"/>
      <c r="AI163" s="162">
        <v>84.9</v>
      </c>
      <c r="AJ163" s="162">
        <v>90.1</v>
      </c>
      <c r="AK163" s="174">
        <v>76.494900000000001</v>
      </c>
      <c r="AL163" s="162">
        <v>106429</v>
      </c>
      <c r="AM163" s="175">
        <v>85.143199999999993</v>
      </c>
      <c r="AN163" s="162">
        <v>4</v>
      </c>
      <c r="AO163" s="357">
        <v>75.5</v>
      </c>
      <c r="AP163" s="176">
        <v>17.5</v>
      </c>
      <c r="AQ163" s="358">
        <v>4.3499999999999996</v>
      </c>
      <c r="AR163" s="899">
        <f t="shared" si="106"/>
        <v>97.35</v>
      </c>
      <c r="AS163" s="900">
        <f t="shared" si="107"/>
        <v>4.3142857142857141</v>
      </c>
      <c r="AT163" s="440">
        <f t="shared" si="108"/>
        <v>18.767142857142854</v>
      </c>
      <c r="AU163" s="901">
        <f t="shared" si="109"/>
        <v>3.4553775743707091</v>
      </c>
      <c r="AV163" s="178">
        <v>69.565699999999993</v>
      </c>
      <c r="AW163" s="178">
        <f t="shared" si="110"/>
        <v>92.14</v>
      </c>
      <c r="AX163" s="177">
        <v>2.1593</v>
      </c>
      <c r="AY163" s="173">
        <v>2.86</v>
      </c>
      <c r="AZ163" s="167" t="s">
        <v>387</v>
      </c>
      <c r="BA163" s="359">
        <v>4.93</v>
      </c>
      <c r="BB163" s="179">
        <v>2.6437056588086264E-2</v>
      </c>
      <c r="BC163" s="180">
        <v>1.3723135790752081</v>
      </c>
      <c r="BD163" s="180"/>
      <c r="BE163" s="167"/>
      <c r="BF163" s="167"/>
      <c r="BG163" s="167"/>
      <c r="BH163" s="167"/>
      <c r="BI163" s="184"/>
      <c r="BJ163" s="167">
        <v>57.2</v>
      </c>
      <c r="BK163" s="167">
        <v>42.4</v>
      </c>
      <c r="BL163" s="182">
        <v>1.3490566037735849</v>
      </c>
      <c r="BM163" s="183">
        <v>0.7</v>
      </c>
      <c r="BN163" s="427">
        <f t="shared" si="111"/>
        <v>0.92715231788079466</v>
      </c>
      <c r="BO163" s="167" t="s">
        <v>387</v>
      </c>
      <c r="BP163" s="167">
        <v>5.84</v>
      </c>
      <c r="BQ163" s="591">
        <v>19.600000000000001</v>
      </c>
      <c r="BR163" s="185">
        <v>3.3561643835616444</v>
      </c>
      <c r="BS163" s="427">
        <f t="shared" si="112"/>
        <v>46.2</v>
      </c>
      <c r="BT163" s="362">
        <v>99.8</v>
      </c>
      <c r="BU163" s="1051">
        <v>57513</v>
      </c>
      <c r="BV163" s="362">
        <f t="shared" si="115"/>
        <v>0.20000000000000284</v>
      </c>
      <c r="BW163" s="427">
        <f t="shared" si="116"/>
        <v>17.202500000000001</v>
      </c>
      <c r="BX163" s="362">
        <v>28</v>
      </c>
      <c r="BY163" s="173">
        <f t="shared" si="117"/>
        <v>4.9000000000000004</v>
      </c>
      <c r="BZ163" s="362">
        <v>18.2</v>
      </c>
      <c r="CA163" s="173">
        <f t="shared" si="118"/>
        <v>3.1850000000000001</v>
      </c>
      <c r="CB163" s="362">
        <v>52.1</v>
      </c>
      <c r="CC163" s="173">
        <f t="shared" si="119"/>
        <v>9.1174999999999997</v>
      </c>
      <c r="CD163" s="617"/>
      <c r="CE163" s="162"/>
      <c r="CF163" s="162"/>
      <c r="CG163" s="162"/>
      <c r="CH163" s="162"/>
      <c r="CI163" s="162"/>
      <c r="CJ163" s="162"/>
      <c r="CK163" s="162"/>
      <c r="CL163" s="178">
        <f t="shared" si="113"/>
        <v>1.5384615384615385</v>
      </c>
      <c r="CM163" s="162"/>
      <c r="CN163" s="162"/>
      <c r="CO163" s="363">
        <v>15.2</v>
      </c>
      <c r="CP163" s="364">
        <v>28.4</v>
      </c>
      <c r="CQ163" s="364">
        <v>4.3099999999999996</v>
      </c>
      <c r="CR163" s="364">
        <v>12.4</v>
      </c>
      <c r="CS163" s="364">
        <v>1.89</v>
      </c>
      <c r="CT163" s="364">
        <v>56.4</v>
      </c>
      <c r="CU163" s="364">
        <v>8.57</v>
      </c>
      <c r="CV163" s="364">
        <v>9.8200000000000006E-3</v>
      </c>
      <c r="CW163" s="189"/>
      <c r="CX163" s="162"/>
      <c r="CY163" s="365" t="s">
        <v>392</v>
      </c>
      <c r="CZ163" s="1081" t="s">
        <v>419</v>
      </c>
      <c r="DA163" s="190" t="s">
        <v>213</v>
      </c>
      <c r="DB163" s="1082" t="s">
        <v>213</v>
      </c>
      <c r="DC163" s="191"/>
      <c r="DD163" s="191"/>
      <c r="DE163" s="628"/>
      <c r="DF163" s="628"/>
      <c r="DG163" s="628"/>
      <c r="DH163" s="628"/>
      <c r="DI163" s="931" t="s">
        <v>393</v>
      </c>
      <c r="DJ163" s="949" t="s">
        <v>433</v>
      </c>
      <c r="DK163" s="933">
        <v>2</v>
      </c>
      <c r="DL163" s="906" t="s">
        <v>399</v>
      </c>
      <c r="DM163" s="906" t="s">
        <v>1488</v>
      </c>
      <c r="DN163" s="905"/>
      <c r="DO163" s="905"/>
      <c r="DP163" s="950"/>
      <c r="DQ163" s="1095"/>
      <c r="DR163" s="163" t="s">
        <v>386</v>
      </c>
      <c r="DS163" s="163" t="s">
        <v>386</v>
      </c>
      <c r="DT163" s="163">
        <v>1788</v>
      </c>
      <c r="DU163" s="163">
        <v>5.9</v>
      </c>
      <c r="DV163" s="163">
        <v>94.1</v>
      </c>
      <c r="DW163" s="163">
        <v>1.9</v>
      </c>
      <c r="DX163" s="163">
        <v>894.3</v>
      </c>
      <c r="DY163" s="163" t="s">
        <v>386</v>
      </c>
      <c r="DZ163" s="163">
        <v>3.16</v>
      </c>
      <c r="EA163" s="163">
        <v>0</v>
      </c>
      <c r="EB163" s="162"/>
      <c r="EC163" s="905"/>
      <c r="ED163" s="905">
        <v>9</v>
      </c>
      <c r="EE163" s="905">
        <v>5</v>
      </c>
      <c r="EF163" s="906">
        <v>30</v>
      </c>
      <c r="EG163" s="905">
        <v>2</v>
      </c>
      <c r="EH163" s="905">
        <v>165</v>
      </c>
      <c r="EI163" s="905">
        <v>95</v>
      </c>
      <c r="EJ163" s="934">
        <f t="shared" si="114"/>
        <v>34.894398530762167</v>
      </c>
      <c r="EK163" s="905">
        <v>1</v>
      </c>
      <c r="EL163" s="950" t="s">
        <v>386</v>
      </c>
      <c r="EM163" s="905">
        <v>1</v>
      </c>
      <c r="EN163" s="905">
        <v>1</v>
      </c>
      <c r="EO163" s="906">
        <v>0</v>
      </c>
      <c r="EP163" s="951">
        <v>43055</v>
      </c>
      <c r="EQ163" s="429">
        <v>7462</v>
      </c>
      <c r="ER163" s="1083"/>
      <c r="ES163" s="1083"/>
      <c r="ET163" s="1083"/>
      <c r="EU163" s="1083"/>
      <c r="EV163" s="1083"/>
      <c r="EW163" s="1084"/>
      <c r="EX163" s="1085"/>
      <c r="EY163" s="945">
        <v>8</v>
      </c>
      <c r="EZ163" s="945">
        <v>139135</v>
      </c>
      <c r="FA163" s="945">
        <v>10</v>
      </c>
      <c r="FB163" s="936">
        <v>1739.1875</v>
      </c>
      <c r="FC163" s="1054">
        <v>1476.5701875000002</v>
      </c>
      <c r="FD163" s="1054"/>
      <c r="FE163" s="1055"/>
      <c r="FF163" s="1056">
        <v>1.2109143304777714</v>
      </c>
      <c r="FG163" s="954"/>
      <c r="FH163" s="1074" t="e">
        <v>#DIV/0!</v>
      </c>
      <c r="FI163" s="442">
        <v>1788</v>
      </c>
      <c r="FJ163" s="1080" t="s">
        <v>433</v>
      </c>
      <c r="FK163" s="172"/>
      <c r="FL163" s="162">
        <v>84.9</v>
      </c>
      <c r="FM163" s="192"/>
      <c r="FN163" s="172"/>
      <c r="FO163" s="443">
        <v>84.9</v>
      </c>
      <c r="FP163" s="444">
        <f>FC163/1000</f>
        <v>1.4765701875000001</v>
      </c>
      <c r="FQ163" s="172"/>
      <c r="FR163" s="1123"/>
      <c r="FS163" s="1682" t="s">
        <v>1215</v>
      </c>
      <c r="FT163" s="1682" t="s">
        <v>1390</v>
      </c>
      <c r="FU163" s="1320">
        <v>0</v>
      </c>
      <c r="FV163" s="1320">
        <v>2</v>
      </c>
      <c r="FW163" s="1123">
        <v>0</v>
      </c>
      <c r="FX163" s="1682" t="s">
        <v>979</v>
      </c>
      <c r="FY163" s="1141">
        <v>0</v>
      </c>
      <c r="FZ163" s="1141">
        <v>0</v>
      </c>
      <c r="GA163" s="1141">
        <v>0</v>
      </c>
      <c r="GB163" s="1141"/>
      <c r="GC163" s="1683" t="s">
        <v>1550</v>
      </c>
      <c r="GD163" s="1683" t="s">
        <v>1551</v>
      </c>
      <c r="GE163" s="1682" t="s">
        <v>1552</v>
      </c>
      <c r="GF163" s="172"/>
      <c r="GG163" s="938"/>
      <c r="GH163" s="163"/>
      <c r="GI163" s="939">
        <v>1.9</v>
      </c>
      <c r="GJ163" s="163"/>
      <c r="IF163" s="162">
        <f>EK163+EM163+EN163</f>
        <v>3</v>
      </c>
      <c r="IG163" s="172"/>
      <c r="IH163" s="172"/>
      <c r="II163" s="172"/>
      <c r="IJ163" s="172"/>
      <c r="IK163" s="172"/>
      <c r="IL163" s="172"/>
      <c r="IM163" s="172"/>
    </row>
    <row r="164" spans="1:247" ht="14.45" customHeight="1">
      <c r="A164" s="503">
        <v>216</v>
      </c>
      <c r="B164" s="503">
        <f>COUNTIFS($D$4:D164,D164,$F$4:F164,F164)</f>
        <v>1</v>
      </c>
      <c r="C164" s="864">
        <v>11135</v>
      </c>
      <c r="D164" s="865" t="s">
        <v>810</v>
      </c>
      <c r="E164" s="866" t="s">
        <v>467</v>
      </c>
      <c r="F164" s="866">
        <v>490126224</v>
      </c>
      <c r="G164" s="868">
        <v>70</v>
      </c>
      <c r="H164" s="865" t="s">
        <v>994</v>
      </c>
      <c r="I164" s="464" t="s">
        <v>685</v>
      </c>
      <c r="J164" s="369" t="s">
        <v>427</v>
      </c>
      <c r="K164" s="87" t="s">
        <v>385</v>
      </c>
      <c r="L164" s="195">
        <v>6</v>
      </c>
      <c r="M164" s="87" t="s">
        <v>482</v>
      </c>
      <c r="N164" s="87" t="s">
        <v>386</v>
      </c>
      <c r="O164" s="503"/>
      <c r="P164" s="195" t="s">
        <v>976</v>
      </c>
      <c r="Q164" s="510"/>
      <c r="R164" s="510"/>
      <c r="S164" s="466"/>
      <c r="T164" s="466"/>
      <c r="U164" s="466"/>
      <c r="V164" s="467" t="s">
        <v>980</v>
      </c>
      <c r="W164" s="528"/>
      <c r="X164" s="466"/>
      <c r="Y164" s="468"/>
      <c r="Z164" s="536" t="s">
        <v>428</v>
      </c>
      <c r="AA164" s="503" t="s">
        <v>940</v>
      </c>
      <c r="AC164" s="568">
        <v>712.3</v>
      </c>
      <c r="AD164" s="568">
        <v>4200</v>
      </c>
      <c r="AE164" s="565"/>
      <c r="AF164" s="565"/>
      <c r="AG164" s="565" t="s">
        <v>444</v>
      </c>
      <c r="AH164" s="568">
        <v>350</v>
      </c>
      <c r="AI164" s="565" t="s">
        <v>989</v>
      </c>
      <c r="AJ164" s="503"/>
      <c r="AK164" s="568"/>
      <c r="AL164" s="503"/>
      <c r="AM164" s="503"/>
      <c r="AN164" s="503"/>
      <c r="AO164" s="574">
        <v>4.4000000000000004</v>
      </c>
      <c r="AP164" s="575">
        <v>13.1</v>
      </c>
      <c r="AQ164" s="577">
        <v>81.2</v>
      </c>
      <c r="AR164" s="1100">
        <f t="shared" si="106"/>
        <v>98.7</v>
      </c>
      <c r="AS164" s="1101">
        <f t="shared" si="107"/>
        <v>0.33587786259541991</v>
      </c>
      <c r="AT164" s="750">
        <f t="shared" si="108"/>
        <v>27.273282442748098</v>
      </c>
      <c r="AU164" s="1102">
        <f t="shared" si="109"/>
        <v>4.6659597030752918E-2</v>
      </c>
      <c r="AV164" s="579">
        <v>4.1140000000000008</v>
      </c>
      <c r="AW164" s="579">
        <f t="shared" si="110"/>
        <v>93.5</v>
      </c>
      <c r="AX164" s="580">
        <v>6.6000000000000003E-2</v>
      </c>
      <c r="AY164" s="579">
        <v>1.5</v>
      </c>
      <c r="AZ164" s="503" t="s">
        <v>387</v>
      </c>
      <c r="BA164" s="585">
        <v>55.6</v>
      </c>
      <c r="BB164" s="112" t="s">
        <v>387</v>
      </c>
      <c r="BC164" s="549">
        <v>0.5</v>
      </c>
      <c r="BD164" s="549"/>
      <c r="BE164" s="503"/>
      <c r="BF164" s="503"/>
      <c r="BG164" s="503"/>
      <c r="BH164" s="503"/>
      <c r="BJ164" s="503">
        <v>38.5</v>
      </c>
      <c r="BK164" s="503">
        <v>61.5</v>
      </c>
      <c r="BL164" s="599">
        <f>BJ164/BK164</f>
        <v>0.62601626016260159</v>
      </c>
      <c r="BM164" s="600">
        <v>0.1</v>
      </c>
      <c r="BN164" s="614">
        <f t="shared" si="111"/>
        <v>2.2727272727272725</v>
      </c>
      <c r="BO164" s="503" t="s">
        <v>387</v>
      </c>
      <c r="BP164" s="503">
        <v>35.799999999999997</v>
      </c>
      <c r="BQ164" s="112">
        <v>40</v>
      </c>
      <c r="BR164" s="607"/>
      <c r="BS164" s="614">
        <f t="shared" si="112"/>
        <v>77.900000000000006</v>
      </c>
      <c r="BT164" s="549">
        <v>93.8</v>
      </c>
      <c r="BU164" s="549">
        <v>17246</v>
      </c>
      <c r="BV164" s="614">
        <f t="shared" si="115"/>
        <v>6.2000000000000028</v>
      </c>
      <c r="BW164" s="614">
        <f t="shared" si="116"/>
        <v>12.851100000000001</v>
      </c>
      <c r="BX164" s="549">
        <v>48.7</v>
      </c>
      <c r="BY164" s="566">
        <f t="shared" si="117"/>
        <v>6.3797000000000006</v>
      </c>
      <c r="BZ164" s="549">
        <v>29.2</v>
      </c>
      <c r="CA164" s="566">
        <f t="shared" si="118"/>
        <v>3.8251999999999997</v>
      </c>
      <c r="CB164" s="549">
        <v>20.2</v>
      </c>
      <c r="CC164" s="566">
        <f t="shared" si="119"/>
        <v>2.6461999999999999</v>
      </c>
      <c r="CD164" s="614">
        <v>0.2</v>
      </c>
      <c r="CE164" s="601"/>
      <c r="CF164" s="601"/>
      <c r="CG164" s="601"/>
      <c r="CH164" s="601"/>
      <c r="CI164" s="601"/>
      <c r="CJ164" s="601"/>
      <c r="CK164" s="601"/>
      <c r="CL164" s="579">
        <f t="shared" si="113"/>
        <v>1.6678082191780823</v>
      </c>
      <c r="CM164" s="503"/>
      <c r="CN164" s="503"/>
      <c r="CP164" s="510"/>
      <c r="CQ164" s="510"/>
      <c r="CR164" s="510"/>
      <c r="CS164" s="510"/>
      <c r="CT164" s="510"/>
      <c r="CU164" s="510"/>
      <c r="CV164" s="620"/>
      <c r="CX164" s="503"/>
      <c r="CY164" s="503"/>
      <c r="CZ164" s="623">
        <v>5</v>
      </c>
      <c r="DA164" s="625" t="s">
        <v>388</v>
      </c>
      <c r="DB164" s="783" t="s">
        <v>388</v>
      </c>
      <c r="DC164" s="1111"/>
      <c r="DD164" s="794" t="s">
        <v>913</v>
      </c>
      <c r="DE164" s="503"/>
      <c r="DF164" s="503"/>
      <c r="DG164" s="503"/>
      <c r="DH164" s="503"/>
      <c r="DI164" s="195" t="s">
        <v>390</v>
      </c>
      <c r="DJ164" s="1044" t="s">
        <v>444</v>
      </c>
      <c r="DK164" s="875">
        <v>2</v>
      </c>
      <c r="DL164" s="874" t="s">
        <v>407</v>
      </c>
      <c r="DM164" s="875" t="s">
        <v>685</v>
      </c>
      <c r="DN164" s="875"/>
      <c r="DO164" s="875"/>
      <c r="DP164" s="875"/>
      <c r="DQ164" s="771"/>
      <c r="DR164" s="195" t="s">
        <v>386</v>
      </c>
      <c r="DS164" s="195" t="s">
        <v>386</v>
      </c>
      <c r="DT164" s="195">
        <v>997</v>
      </c>
      <c r="DU164" s="195">
        <v>61.2</v>
      </c>
      <c r="DV164" s="195">
        <v>38.799999999999997</v>
      </c>
      <c r="DW164" s="195" t="s">
        <v>386</v>
      </c>
      <c r="DX164" s="195" t="s">
        <v>386</v>
      </c>
      <c r="DY164" s="195" t="s">
        <v>386</v>
      </c>
      <c r="DZ164" s="195" t="s">
        <v>386</v>
      </c>
      <c r="EA164" s="195">
        <v>0</v>
      </c>
      <c r="EB164" s="503"/>
      <c r="EC164" s="969"/>
      <c r="ED164" s="969"/>
      <c r="EE164" s="969"/>
      <c r="EF164" s="875">
        <v>80</v>
      </c>
      <c r="EG164" s="875">
        <v>3</v>
      </c>
      <c r="EH164" s="875">
        <v>176</v>
      </c>
      <c r="EI164" s="875">
        <v>106</v>
      </c>
      <c r="EJ164" s="876">
        <f t="shared" si="114"/>
        <v>34.220041322314053</v>
      </c>
      <c r="EK164" s="875">
        <v>2</v>
      </c>
      <c r="EL164" s="875"/>
      <c r="EM164" s="875">
        <v>3</v>
      </c>
      <c r="EN164" s="875">
        <v>2</v>
      </c>
      <c r="EO164" s="874">
        <v>0</v>
      </c>
      <c r="EP164" s="969"/>
      <c r="EQ164" s="632">
        <v>11135</v>
      </c>
      <c r="ER164" s="469">
        <v>75</v>
      </c>
      <c r="ES164" s="469">
        <v>10880</v>
      </c>
      <c r="ET164" s="469">
        <v>4000</v>
      </c>
      <c r="EU164" s="469">
        <v>38220</v>
      </c>
      <c r="EV164" s="469">
        <v>5587</v>
      </c>
      <c r="EW164" s="470">
        <f>EV164/ET164*EU164/ER164</f>
        <v>711.78379999999993</v>
      </c>
      <c r="EX164" s="453">
        <f>L164*EW164</f>
        <v>4270.7027999999991</v>
      </c>
      <c r="EY164" s="555"/>
      <c r="EZ164" s="555"/>
      <c r="FA164" s="555"/>
      <c r="FB164" s="555"/>
      <c r="FC164" s="655"/>
      <c r="FD164" s="655"/>
      <c r="FE164" s="655"/>
      <c r="FF164" s="248"/>
      <c r="FG164" s="672"/>
      <c r="FH164" s="672"/>
      <c r="FI164" s="688"/>
      <c r="FJ164" s="554"/>
      <c r="FK164" s="555"/>
      <c r="FL164" s="503"/>
      <c r="FM164" s="693">
        <f>AC164/1000</f>
        <v>0.71229999999999993</v>
      </c>
      <c r="FN164" s="555"/>
      <c r="FO164" s="750">
        <f>EV164*100/ES164</f>
        <v>51.351102941176471</v>
      </c>
      <c r="FP164" s="803">
        <f>EW164/1000</f>
        <v>0.71178379999999997</v>
      </c>
      <c r="FQ164" s="696"/>
      <c r="FR164" s="1679" t="s">
        <v>1159</v>
      </c>
      <c r="FS164" s="1134"/>
      <c r="FT164" s="1134"/>
      <c r="FU164" s="1116">
        <v>0</v>
      </c>
      <c r="FV164" s="874">
        <v>4</v>
      </c>
      <c r="FW164" s="1116">
        <v>1</v>
      </c>
      <c r="FX164" s="1129" t="s">
        <v>1554</v>
      </c>
      <c r="FY164" s="1117">
        <v>0</v>
      </c>
      <c r="FZ164" s="1117">
        <v>0</v>
      </c>
      <c r="GA164" s="1117">
        <v>0</v>
      </c>
      <c r="GB164" s="1117">
        <v>1</v>
      </c>
      <c r="GC164" s="1129"/>
      <c r="GD164" s="1117" t="s">
        <v>995</v>
      </c>
      <c r="GE164" s="1117" t="s">
        <v>996</v>
      </c>
      <c r="GF164" s="760">
        <v>11135</v>
      </c>
      <c r="GG164" s="761" t="s">
        <v>997</v>
      </c>
      <c r="GH164" s="878">
        <v>3.01579329</v>
      </c>
      <c r="GI164" s="878">
        <v>2.7173145074278406</v>
      </c>
      <c r="GJ164" s="880">
        <v>0.3414425849999993</v>
      </c>
      <c r="GK164" s="549" t="s">
        <v>387</v>
      </c>
      <c r="GL164" s="549" t="s">
        <v>387</v>
      </c>
      <c r="GM164" s="549" t="s">
        <v>387</v>
      </c>
      <c r="GN164" s="549" t="s">
        <v>387</v>
      </c>
      <c r="GO164" s="549" t="s">
        <v>387</v>
      </c>
      <c r="GP164" s="549" t="s">
        <v>387</v>
      </c>
      <c r="GQ164" s="762">
        <v>4270.7027999999991</v>
      </c>
      <c r="GR164" s="763">
        <f>IE164*GQ164/100</f>
        <v>486.86011919999987</v>
      </c>
      <c r="GS164" s="549"/>
      <c r="GT164" s="549"/>
      <c r="GU164" s="549"/>
      <c r="GV164" s="549"/>
      <c r="GW164" s="549"/>
      <c r="GX164" s="549"/>
      <c r="GY164" s="549"/>
      <c r="GZ164" s="704">
        <v>5</v>
      </c>
      <c r="HA164" s="614"/>
      <c r="HB164" s="614"/>
      <c r="HC164" s="549"/>
      <c r="HD164" s="614">
        <v>81.900000000000006</v>
      </c>
      <c r="HE164" s="614">
        <v>91.8</v>
      </c>
      <c r="HF164" s="549">
        <v>4703</v>
      </c>
      <c r="HG164" s="549">
        <v>2.85</v>
      </c>
      <c r="HH164" s="549">
        <v>3303</v>
      </c>
      <c r="HI164" s="549">
        <v>81.5</v>
      </c>
      <c r="HJ164" s="549">
        <v>3553</v>
      </c>
      <c r="HK164" s="549">
        <v>2.75</v>
      </c>
      <c r="HL164" s="549">
        <v>15807</v>
      </c>
      <c r="HM164" s="549">
        <v>95.1</v>
      </c>
      <c r="HN164" s="549">
        <v>3364</v>
      </c>
      <c r="HO164" s="549">
        <v>93.9</v>
      </c>
      <c r="HP164" s="549">
        <v>8414</v>
      </c>
      <c r="HQ164" s="614">
        <v>4.5199999999999996</v>
      </c>
      <c r="HR164" s="549">
        <v>7.08</v>
      </c>
      <c r="HS164" s="549"/>
      <c r="HT164" s="549"/>
      <c r="HU164" s="549"/>
      <c r="HV164" s="549"/>
      <c r="HW164" s="549"/>
      <c r="HX164" s="549"/>
      <c r="HY164" s="549"/>
      <c r="HZ164" s="549"/>
      <c r="IA164" s="549"/>
      <c r="IB164" s="549"/>
      <c r="IC164" s="549"/>
      <c r="ID164" s="549"/>
      <c r="IE164" s="549">
        <v>11.4</v>
      </c>
      <c r="IF164" s="503">
        <f>EK164+EM164+EN164</f>
        <v>7</v>
      </c>
      <c r="IG164" s="555"/>
      <c r="IH164" s="555"/>
      <c r="II164" s="555"/>
      <c r="IJ164" s="555"/>
      <c r="IK164" s="555"/>
      <c r="IL164" s="555"/>
      <c r="IM164" s="555"/>
    </row>
    <row r="165" spans="1:247" ht="14.45" customHeight="1">
      <c r="A165" s="503">
        <v>300</v>
      </c>
      <c r="B165" s="503">
        <f>COUNTIFS($D$4:D165,D165,$F$4:F165,F165)</f>
        <v>2</v>
      </c>
      <c r="C165" s="842">
        <v>11791</v>
      </c>
      <c r="D165" s="843" t="s">
        <v>810</v>
      </c>
      <c r="E165" s="844" t="s">
        <v>467</v>
      </c>
      <c r="F165" s="844" t="s">
        <v>1074</v>
      </c>
      <c r="G165" s="1199">
        <f>LEFT(H165,4)-CONCATENATE(IF(LEFT(F165, 2)&lt;MID(H165, 3, 4), 20, 19),LEFT(F165,2))</f>
        <v>70</v>
      </c>
      <c r="H165" s="843" t="s">
        <v>1073</v>
      </c>
      <c r="I165" s="461" t="s">
        <v>1075</v>
      </c>
      <c r="J165" s="129" t="s">
        <v>427</v>
      </c>
      <c r="K165" s="153" t="s">
        <v>385</v>
      </c>
      <c r="L165" s="127">
        <v>28</v>
      </c>
      <c r="M165" s="153" t="s">
        <v>611</v>
      </c>
      <c r="N165" s="153" t="s">
        <v>386</v>
      </c>
      <c r="O165" s="503"/>
      <c r="P165" s="127" t="s">
        <v>1071</v>
      </c>
      <c r="Q165" s="510"/>
      <c r="R165" s="510"/>
      <c r="S165" s="153"/>
      <c r="T165" s="518" t="s">
        <v>1039</v>
      </c>
      <c r="U165" s="518"/>
      <c r="V165" s="520" t="s">
        <v>1049</v>
      </c>
      <c r="W165" s="825"/>
      <c r="X165" s="520"/>
      <c r="Y165" s="520"/>
      <c r="Z165" s="536"/>
      <c r="AA165" s="503" t="s">
        <v>940</v>
      </c>
      <c r="AC165" s="568">
        <v>104</v>
      </c>
      <c r="AD165" s="568">
        <v>2900</v>
      </c>
      <c r="AE165" s="565"/>
      <c r="AF165" s="565"/>
      <c r="AG165" s="565" t="s">
        <v>444</v>
      </c>
      <c r="AH165" s="568">
        <v>250</v>
      </c>
      <c r="AI165" s="1135" t="s">
        <v>1072</v>
      </c>
      <c r="AJ165" s="503"/>
      <c r="AK165" s="568"/>
      <c r="AL165" s="503"/>
      <c r="AM165" s="503"/>
      <c r="AN165" s="503"/>
      <c r="AO165" s="574">
        <v>25.7</v>
      </c>
      <c r="AP165" s="575">
        <v>27.5</v>
      </c>
      <c r="AQ165" s="577">
        <v>46.3</v>
      </c>
      <c r="AR165" s="1100">
        <f t="shared" si="106"/>
        <v>99.5</v>
      </c>
      <c r="AS165" s="1101">
        <f t="shared" si="107"/>
        <v>0.93454545454545457</v>
      </c>
      <c r="AT165" s="750">
        <f t="shared" si="108"/>
        <v>43.269454545454543</v>
      </c>
      <c r="AU165" s="1102">
        <f t="shared" si="109"/>
        <v>0.34823848238482386</v>
      </c>
      <c r="AV165" s="579">
        <v>23.762219999999999</v>
      </c>
      <c r="AW165" s="579">
        <f t="shared" si="110"/>
        <v>92.46</v>
      </c>
      <c r="AX165" s="580">
        <v>0.65278000000000003</v>
      </c>
      <c r="AY165" s="579">
        <v>2.54</v>
      </c>
      <c r="AZ165" s="503" t="s">
        <v>387</v>
      </c>
      <c r="BA165" s="585">
        <v>5.5</v>
      </c>
      <c r="BB165" s="112" t="s">
        <v>387</v>
      </c>
      <c r="BC165" s="614">
        <v>1.4</v>
      </c>
      <c r="BD165" s="614"/>
      <c r="BE165" s="579"/>
      <c r="BF165" s="579"/>
      <c r="BG165" s="579"/>
      <c r="BH165" s="579"/>
      <c r="BI165" s="344">
        <v>0.28999999999999998</v>
      </c>
      <c r="BJ165" s="579">
        <v>39.299999999999997</v>
      </c>
      <c r="BK165" s="503">
        <v>60.7</v>
      </c>
      <c r="BL165" s="599">
        <f>BJ165/BK165</f>
        <v>0.64744645799011524</v>
      </c>
      <c r="BM165" s="600">
        <v>0.3</v>
      </c>
      <c r="BN165" s="614">
        <f t="shared" si="111"/>
        <v>1.1673151750972763</v>
      </c>
      <c r="BO165" s="503" t="s">
        <v>387</v>
      </c>
      <c r="BP165" s="503">
        <v>24.1</v>
      </c>
      <c r="BQ165" s="112">
        <v>26.3</v>
      </c>
      <c r="BR165" s="607"/>
      <c r="BS165" s="614">
        <f t="shared" si="112"/>
        <v>61.8</v>
      </c>
      <c r="BT165" s="549">
        <v>82.5</v>
      </c>
      <c r="BU165" s="549">
        <v>8569</v>
      </c>
      <c r="BV165" s="614">
        <f t="shared" si="115"/>
        <v>17.5</v>
      </c>
      <c r="BW165" s="614">
        <f t="shared" si="116"/>
        <v>26.839999999999996</v>
      </c>
      <c r="BX165" s="549">
        <v>16.2</v>
      </c>
      <c r="BY165" s="566">
        <f t="shared" si="117"/>
        <v>4.4550000000000001</v>
      </c>
      <c r="BZ165" s="549">
        <v>45.6</v>
      </c>
      <c r="CA165" s="566">
        <f t="shared" si="118"/>
        <v>12.54</v>
      </c>
      <c r="CB165" s="549">
        <v>35.799999999999997</v>
      </c>
      <c r="CC165" s="566">
        <f t="shared" si="119"/>
        <v>9.8449999999999989</v>
      </c>
      <c r="CD165" s="614">
        <v>0.9</v>
      </c>
      <c r="CE165" s="601">
        <v>99.1</v>
      </c>
      <c r="CF165" s="601">
        <v>7160</v>
      </c>
      <c r="CG165" s="601">
        <v>95.2</v>
      </c>
      <c r="CH165" s="601">
        <v>4646</v>
      </c>
      <c r="CI165" s="601">
        <v>73</v>
      </c>
      <c r="CJ165" s="601">
        <v>87.1</v>
      </c>
      <c r="CK165" s="601">
        <v>4371</v>
      </c>
      <c r="CL165" s="579">
        <f t="shared" si="113"/>
        <v>0.35526315789473684</v>
      </c>
      <c r="CM165" s="503"/>
      <c r="CN165" s="503"/>
      <c r="CP165" s="510"/>
      <c r="CQ165" s="510"/>
      <c r="CR165" s="510"/>
      <c r="CS165" s="510"/>
      <c r="CT165" s="510"/>
      <c r="CU165" s="510"/>
      <c r="CV165" s="620"/>
      <c r="CX165" s="503"/>
      <c r="CY165" s="503"/>
      <c r="CZ165" s="503"/>
      <c r="DA165" s="625" t="s">
        <v>494</v>
      </c>
      <c r="DB165" s="783" t="s">
        <v>494</v>
      </c>
      <c r="DC165" s="1110"/>
      <c r="DD165" s="694" t="s">
        <v>1076</v>
      </c>
      <c r="DE165" s="503"/>
      <c r="DF165" s="503"/>
      <c r="DG165" s="503"/>
      <c r="DH165" s="503"/>
      <c r="DI165" s="127" t="s">
        <v>390</v>
      </c>
      <c r="DJ165" s="1202" t="s">
        <v>444</v>
      </c>
      <c r="DK165" s="509">
        <v>2</v>
      </c>
      <c r="DL165" s="1203" t="s">
        <v>407</v>
      </c>
      <c r="DM165" s="1203" t="s">
        <v>407</v>
      </c>
      <c r="DN165" s="509"/>
      <c r="DO165" s="509"/>
      <c r="DP165" s="509"/>
      <c r="DQ165" s="1270"/>
      <c r="DR165" s="127" t="s">
        <v>386</v>
      </c>
      <c r="DS165" s="127" t="s">
        <v>386</v>
      </c>
      <c r="DT165" s="127">
        <v>411</v>
      </c>
      <c r="DU165" s="127">
        <v>45</v>
      </c>
      <c r="DV165" s="127">
        <v>55</v>
      </c>
      <c r="DW165" s="127" t="s">
        <v>1077</v>
      </c>
      <c r="DX165" s="127"/>
      <c r="DY165" s="127"/>
      <c r="DZ165" s="127"/>
      <c r="EA165" s="127">
        <v>0</v>
      </c>
      <c r="EB165" s="503" t="s">
        <v>992</v>
      </c>
      <c r="EC165" s="1205"/>
      <c r="ED165" s="1205"/>
      <c r="EE165" s="1205"/>
      <c r="EF165" s="1206">
        <v>60</v>
      </c>
      <c r="EG165" s="509">
        <v>3</v>
      </c>
      <c r="EH165" s="1206">
        <v>176</v>
      </c>
      <c r="EI165" s="1206">
        <v>106</v>
      </c>
      <c r="EJ165" s="1206">
        <f t="shared" si="114"/>
        <v>34.220041322314053</v>
      </c>
      <c r="EK165" s="1206"/>
      <c r="EL165" s="1205"/>
      <c r="EM165" s="1206">
        <v>3</v>
      </c>
      <c r="EN165" s="1206">
        <v>2</v>
      </c>
      <c r="EO165" s="1203">
        <v>0</v>
      </c>
      <c r="EP165" s="1205"/>
      <c r="EQ165" s="632">
        <v>11791</v>
      </c>
      <c r="ER165" s="1195">
        <v>75</v>
      </c>
      <c r="ES165" s="1195">
        <v>9700</v>
      </c>
      <c r="ET165" s="1195">
        <v>5761</v>
      </c>
      <c r="EU165" s="1195">
        <v>42120</v>
      </c>
      <c r="EV165" s="1195">
        <v>1184</v>
      </c>
      <c r="EW165" s="1196">
        <f>EV165/ET165*EU165/ER165</f>
        <v>115.41996181218538</v>
      </c>
      <c r="EX165" s="1275">
        <f>L165*EW165</f>
        <v>3231.7589307411904</v>
      </c>
      <c r="EY165" s="555"/>
      <c r="EZ165" s="555"/>
      <c r="FA165" s="555"/>
      <c r="FB165" s="555"/>
      <c r="FC165" s="655"/>
      <c r="FD165" s="655"/>
      <c r="FE165" s="655"/>
      <c r="FF165" s="248"/>
      <c r="FG165" s="672"/>
      <c r="FH165" s="672"/>
      <c r="FI165" s="688"/>
      <c r="FJ165" s="554"/>
      <c r="FK165" s="555"/>
      <c r="FL165" s="503"/>
      <c r="FM165" s="693">
        <f>AC165/1000</f>
        <v>0.104</v>
      </c>
      <c r="FN165" s="555"/>
      <c r="FO165" s="750">
        <f>EV165*100/ES165</f>
        <v>12.206185567010309</v>
      </c>
      <c r="FP165" s="803">
        <f>EW165/1000</f>
        <v>0.11541996181218538</v>
      </c>
      <c r="FQ165" s="555"/>
      <c r="FR165" s="1689" t="s">
        <v>1159</v>
      </c>
      <c r="FS165" s="1208"/>
      <c r="FT165" s="1208"/>
      <c r="FU165" s="1544">
        <v>0</v>
      </c>
      <c r="FV165" s="1544">
        <v>4</v>
      </c>
      <c r="FW165" s="1208">
        <v>0</v>
      </c>
      <c r="FX165" s="1689" t="s">
        <v>1554</v>
      </c>
      <c r="FY165" s="1209">
        <v>0</v>
      </c>
      <c r="FZ165" s="1209">
        <v>0</v>
      </c>
      <c r="GA165" s="1209">
        <v>0</v>
      </c>
      <c r="GB165" s="1209">
        <v>0</v>
      </c>
      <c r="GC165" s="1209"/>
      <c r="GD165" s="1692" t="s">
        <v>1555</v>
      </c>
      <c r="GE165" s="1208" t="s">
        <v>996</v>
      </c>
      <c r="GF165" s="555"/>
      <c r="GG165" s="699"/>
      <c r="GH165" s="127"/>
      <c r="GI165" s="127"/>
      <c r="GJ165" s="127"/>
      <c r="GK165" s="565"/>
      <c r="GL165" s="565"/>
      <c r="GM165" s="565"/>
      <c r="GN165" s="565"/>
      <c r="GO165" s="565"/>
      <c r="GP165" s="565"/>
      <c r="GQ165" s="565"/>
      <c r="GR165" s="565"/>
      <c r="GS165" s="565"/>
      <c r="GT165" s="565"/>
      <c r="GU165" s="565"/>
      <c r="GV165" s="565"/>
      <c r="GW165" s="565"/>
      <c r="GX165" s="565"/>
      <c r="GY165" s="565"/>
      <c r="GZ165" s="565"/>
      <c r="HA165" s="565"/>
      <c r="HB165" s="565"/>
      <c r="HC165" s="565"/>
      <c r="HD165" s="565"/>
      <c r="HE165" s="565"/>
      <c r="HF165" s="565"/>
      <c r="HG165" s="565"/>
      <c r="HH165" s="565"/>
      <c r="HI165" s="565"/>
      <c r="HJ165" s="565"/>
      <c r="HK165" s="565"/>
      <c r="HL165" s="565"/>
      <c r="HM165" s="565"/>
      <c r="HN165" s="565"/>
      <c r="HO165" s="565"/>
      <c r="HP165" s="565"/>
      <c r="HQ165" s="565"/>
      <c r="HR165" s="565"/>
      <c r="HS165" s="565"/>
      <c r="HT165" s="565"/>
      <c r="HU165" s="565"/>
      <c r="HV165" s="565"/>
      <c r="HW165" s="565"/>
      <c r="HX165" s="565"/>
      <c r="HY165" s="565"/>
      <c r="HZ165" s="565"/>
      <c r="IA165" s="565"/>
      <c r="IB165" s="565"/>
      <c r="IC165" s="565"/>
      <c r="ID165" s="565"/>
      <c r="IE165" s="565"/>
      <c r="IF165" s="555"/>
      <c r="IG165" s="555"/>
      <c r="IH165" s="555"/>
      <c r="II165" s="555"/>
      <c r="IJ165" s="555"/>
      <c r="IK165" s="555"/>
      <c r="IL165" s="555"/>
      <c r="IM165" s="555"/>
    </row>
    <row r="166" spans="1:247" s="126" customFormat="1" ht="14.45" customHeight="1">
      <c r="A166" s="88">
        <v>41</v>
      </c>
      <c r="B166" s="88">
        <f>COUNTIFS($D$4:D166,D166,$F$4:F166,F166)</f>
        <v>3</v>
      </c>
      <c r="C166" s="841">
        <v>12328</v>
      </c>
      <c r="D166" s="838" t="s">
        <v>810</v>
      </c>
      <c r="E166" s="839" t="s">
        <v>467</v>
      </c>
      <c r="F166" s="839">
        <v>490126224</v>
      </c>
      <c r="G166" s="840">
        <f>LEFT(H166,4)-CONCATENATE(IF(LEFT(F166, 2)&lt;MID(H166, 3, 4), 20, 19),LEFT(F166,2))</f>
        <v>71</v>
      </c>
      <c r="H166" s="838" t="s">
        <v>1114</v>
      </c>
      <c r="I166" s="405" t="s">
        <v>1075</v>
      </c>
      <c r="J166" s="200" t="s">
        <v>427</v>
      </c>
      <c r="K166" s="91" t="s">
        <v>385</v>
      </c>
      <c r="L166" s="88">
        <v>17</v>
      </c>
      <c r="M166" s="91" t="s">
        <v>1063</v>
      </c>
      <c r="N166" s="91" t="s">
        <v>386</v>
      </c>
      <c r="O166" s="88"/>
      <c r="P166" s="88" t="s">
        <v>1110</v>
      </c>
      <c r="Q166" s="201"/>
      <c r="R166" s="201"/>
      <c r="S166" s="91"/>
      <c r="T166" s="496" t="s">
        <v>1112</v>
      </c>
      <c r="U166" s="496"/>
      <c r="V166" s="497" t="s">
        <v>1113</v>
      </c>
      <c r="W166" s="818"/>
      <c r="X166" s="497"/>
      <c r="Y166" s="497"/>
      <c r="Z166" s="405"/>
      <c r="AA166" s="88" t="s">
        <v>1044</v>
      </c>
      <c r="AB166" s="88"/>
      <c r="AC166" s="1210">
        <v>111</v>
      </c>
      <c r="AD166" s="1210">
        <v>1900</v>
      </c>
      <c r="AE166" s="126" t="s">
        <v>462</v>
      </c>
      <c r="AF166" s="126" t="s">
        <v>462</v>
      </c>
      <c r="AG166" s="126" t="s">
        <v>444</v>
      </c>
      <c r="AH166" s="1210">
        <v>150</v>
      </c>
      <c r="AI166" s="1567" t="s">
        <v>1115</v>
      </c>
      <c r="AL166" s="88"/>
      <c r="AN166" s="88"/>
      <c r="AO166" s="1211">
        <v>36</v>
      </c>
      <c r="AP166" s="1212">
        <v>41.3</v>
      </c>
      <c r="AQ166" s="1213">
        <v>21.4</v>
      </c>
      <c r="AR166" s="1214">
        <f t="shared" si="106"/>
        <v>98.699999999999989</v>
      </c>
      <c r="AS166" s="1215">
        <f t="shared" si="107"/>
        <v>0.87167070217917686</v>
      </c>
      <c r="AT166" s="752">
        <f t="shared" si="108"/>
        <v>18.653753026634384</v>
      </c>
      <c r="AU166" s="1216">
        <f t="shared" si="109"/>
        <v>0.57416267942583732</v>
      </c>
      <c r="AV166" s="1217">
        <v>30.347999999999999</v>
      </c>
      <c r="AW166" s="1217">
        <f t="shared" si="110"/>
        <v>84.3</v>
      </c>
      <c r="AX166" s="1218">
        <v>3.8519999999999999</v>
      </c>
      <c r="AY166" s="1217">
        <v>10.7</v>
      </c>
      <c r="AZ166" s="88" t="s">
        <v>387</v>
      </c>
      <c r="BA166" s="1219">
        <v>20.3</v>
      </c>
      <c r="BB166" s="88" t="s">
        <v>387</v>
      </c>
      <c r="BC166" s="144">
        <v>0.22</v>
      </c>
      <c r="BD166" s="144"/>
      <c r="BE166" s="1217"/>
      <c r="BF166" s="1217"/>
      <c r="BG166" s="1217"/>
      <c r="BH166" s="1217"/>
      <c r="BI166" s="1217">
        <v>0.21</v>
      </c>
      <c r="BJ166" s="1217">
        <v>38.6</v>
      </c>
      <c r="BK166" s="88">
        <v>61.4</v>
      </c>
      <c r="BL166" s="1220">
        <f>BJ166/BK166</f>
        <v>0.62866449511400657</v>
      </c>
      <c r="BM166" s="1221">
        <v>0.85</v>
      </c>
      <c r="BN166" s="144">
        <f t="shared" si="111"/>
        <v>2.3611111111111112</v>
      </c>
      <c r="BO166" s="88" t="s">
        <v>387</v>
      </c>
      <c r="BP166" s="88">
        <v>21.1</v>
      </c>
      <c r="BQ166" s="88">
        <v>23.5</v>
      </c>
      <c r="BR166" s="1222"/>
      <c r="BS166" s="144">
        <f t="shared" si="112"/>
        <v>62.400000000000006</v>
      </c>
      <c r="BT166" s="117">
        <v>83.4</v>
      </c>
      <c r="BU166" s="117">
        <v>8414</v>
      </c>
      <c r="BV166" s="144">
        <f t="shared" si="115"/>
        <v>16.599999999999994</v>
      </c>
      <c r="BW166" s="144">
        <f t="shared" si="116"/>
        <v>40.184899999999999</v>
      </c>
      <c r="BX166" s="117">
        <v>34.700000000000003</v>
      </c>
      <c r="BY166" s="216">
        <f t="shared" si="117"/>
        <v>14.331100000000001</v>
      </c>
      <c r="BZ166" s="117">
        <v>27.7</v>
      </c>
      <c r="CA166" s="216">
        <f t="shared" si="118"/>
        <v>11.440099999999999</v>
      </c>
      <c r="CB166" s="117">
        <v>34.9</v>
      </c>
      <c r="CC166" s="216">
        <f t="shared" si="119"/>
        <v>14.413699999999999</v>
      </c>
      <c r="CD166" s="216">
        <v>1.64</v>
      </c>
      <c r="CE166" s="1223">
        <v>95.4</v>
      </c>
      <c r="CF166" s="1223">
        <v>4384</v>
      </c>
      <c r="CG166" s="1223">
        <v>85.6</v>
      </c>
      <c r="CH166" s="1223">
        <v>2693</v>
      </c>
      <c r="CI166" s="1223">
        <v>67.3</v>
      </c>
      <c r="CJ166" s="1223">
        <v>82.7</v>
      </c>
      <c r="CK166" s="1223">
        <v>2933</v>
      </c>
      <c r="CL166" s="1217">
        <f t="shared" si="113"/>
        <v>1.2527075812274369</v>
      </c>
      <c r="CM166" s="88"/>
      <c r="CN166" s="88"/>
      <c r="CO166" s="201"/>
      <c r="CP166" s="201"/>
      <c r="CQ166" s="201"/>
      <c r="CR166" s="201"/>
      <c r="CS166" s="201"/>
      <c r="CT166" s="201"/>
      <c r="CU166" s="201"/>
      <c r="CV166" s="1224"/>
      <c r="CW166" s="88"/>
      <c r="CX166" s="88"/>
      <c r="CY166" s="88"/>
      <c r="CZ166" s="88"/>
      <c r="DA166" s="1225"/>
      <c r="DB166" s="1226" t="s">
        <v>398</v>
      </c>
      <c r="DC166" s="1227"/>
      <c r="DD166" s="1228" t="s">
        <v>1116</v>
      </c>
      <c r="DE166" s="88"/>
      <c r="DF166" s="88"/>
      <c r="DG166" s="88"/>
      <c r="DH166" s="88"/>
      <c r="DI166" s="88" t="s">
        <v>390</v>
      </c>
      <c r="DJ166" s="853" t="s">
        <v>444</v>
      </c>
      <c r="DK166" s="117">
        <v>2</v>
      </c>
      <c r="DL166" s="325" t="s">
        <v>407</v>
      </c>
      <c r="DM166" s="325" t="s">
        <v>407</v>
      </c>
      <c r="DN166" s="117"/>
      <c r="DO166" s="117"/>
      <c r="DP166" s="117"/>
      <c r="DQ166" s="117"/>
      <c r="DR166" s="88" t="s">
        <v>386</v>
      </c>
      <c r="DS166" s="88" t="s">
        <v>386</v>
      </c>
      <c r="DT166" s="88">
        <v>169</v>
      </c>
      <c r="DU166" s="88">
        <v>18.899999999999999</v>
      </c>
      <c r="DV166" s="88">
        <v>81.099999999999994</v>
      </c>
      <c r="DW166" s="88" t="s">
        <v>1117</v>
      </c>
      <c r="DX166" s="88"/>
      <c r="DY166" s="88"/>
      <c r="DZ166" s="88"/>
      <c r="EA166" s="88">
        <v>0</v>
      </c>
      <c r="EB166" s="88" t="s">
        <v>992</v>
      </c>
      <c r="EC166" s="143"/>
      <c r="ED166" s="143"/>
      <c r="EE166" s="143"/>
      <c r="EF166" s="863">
        <v>50</v>
      </c>
      <c r="EG166" s="143"/>
      <c r="EH166" s="863">
        <v>176</v>
      </c>
      <c r="EI166" s="863">
        <v>106</v>
      </c>
      <c r="EJ166" s="863">
        <f t="shared" si="114"/>
        <v>34.220041322314053</v>
      </c>
      <c r="EK166" s="863"/>
      <c r="EL166" s="143"/>
      <c r="EM166" s="863">
        <v>3</v>
      </c>
      <c r="EN166" s="863">
        <v>2</v>
      </c>
      <c r="EO166" s="325">
        <v>0</v>
      </c>
      <c r="EP166" s="143"/>
      <c r="EQ166" s="1229">
        <v>12328</v>
      </c>
      <c r="ER166" s="636">
        <v>75</v>
      </c>
      <c r="ES166" s="636">
        <v>85418</v>
      </c>
      <c r="ET166" s="636">
        <v>12000</v>
      </c>
      <c r="EU166" s="636">
        <v>40560</v>
      </c>
      <c r="EV166" s="636">
        <v>2517</v>
      </c>
      <c r="EW166" s="647">
        <f>EV166/ET166*EU166/ER166</f>
        <v>113.43279999999999</v>
      </c>
      <c r="EX166" s="377">
        <f>L166*EW166</f>
        <v>1928.3575999999998</v>
      </c>
      <c r="EY166" s="122"/>
      <c r="EZ166" s="122"/>
      <c r="FA166" s="122"/>
      <c r="FB166" s="122"/>
      <c r="FC166" s="240"/>
      <c r="FD166" s="240"/>
      <c r="FE166" s="240"/>
      <c r="FF166" s="411"/>
      <c r="FG166" s="411"/>
      <c r="FH166" s="411"/>
      <c r="FI166" s="337"/>
      <c r="FJ166" s="225"/>
      <c r="FK166" s="122"/>
      <c r="FL166" s="88"/>
      <c r="FM166" s="119">
        <f>AC166/1000</f>
        <v>0.111</v>
      </c>
      <c r="FN166" s="122"/>
      <c r="FO166" s="752">
        <f>EV166*100/ES166</f>
        <v>2.9466857102718396</v>
      </c>
      <c r="FP166" s="1230">
        <f>EW166/1000</f>
        <v>0.11343279999999999</v>
      </c>
      <c r="FQ166" s="122"/>
      <c r="FR166" s="1316" t="s">
        <v>1553</v>
      </c>
      <c r="FS166" s="1125"/>
      <c r="FT166" s="1125"/>
      <c r="FU166" s="1312">
        <v>0</v>
      </c>
      <c r="FV166" s="1312">
        <v>4</v>
      </c>
      <c r="FW166" s="1125">
        <v>0</v>
      </c>
      <c r="FX166" s="1316" t="s">
        <v>1554</v>
      </c>
      <c r="FY166" s="1130">
        <v>0</v>
      </c>
      <c r="FZ166" s="1130">
        <v>0</v>
      </c>
      <c r="GA166" s="1130">
        <v>0</v>
      </c>
      <c r="GB166" s="1130">
        <v>0</v>
      </c>
      <c r="GC166" s="1130"/>
      <c r="GD166" s="1687" t="s">
        <v>1555</v>
      </c>
      <c r="GE166" s="1125" t="s">
        <v>996</v>
      </c>
      <c r="GF166" s="122"/>
      <c r="GG166" s="1231"/>
      <c r="GH166" s="88"/>
      <c r="GI166" s="88"/>
      <c r="GJ166" s="88"/>
      <c r="IF166" s="122"/>
      <c r="IG166" s="122"/>
      <c r="IH166" s="122"/>
      <c r="II166" s="122"/>
      <c r="IJ166" s="122"/>
      <c r="IK166" s="122"/>
      <c r="IL166" s="122"/>
      <c r="IM166" s="122"/>
    </row>
    <row r="167" spans="1:247" s="1234" customFormat="1" ht="14.45" customHeight="1" thickBot="1">
      <c r="A167" s="1232">
        <v>170</v>
      </c>
      <c r="B167" s="1232">
        <f>COUNTIFS($D$4:D167,D167,$F$4:F167,F167)</f>
        <v>4</v>
      </c>
      <c r="C167" s="960">
        <v>12977</v>
      </c>
      <c r="D167" s="923" t="s">
        <v>810</v>
      </c>
      <c r="E167" s="924" t="s">
        <v>467</v>
      </c>
      <c r="F167" s="924">
        <v>490126224</v>
      </c>
      <c r="G167" s="925">
        <f>LEFT(H167,4)-CONCATENATE(IF(LEFT(F167, 2)&lt;MID(H167, 3, 4), 20, 19),LEFT(F167,2))</f>
        <v>71</v>
      </c>
      <c r="H167" s="923" t="s">
        <v>1136</v>
      </c>
      <c r="I167" s="480" t="s">
        <v>1075</v>
      </c>
      <c r="J167" s="166" t="s">
        <v>427</v>
      </c>
      <c r="K167" s="164" t="s">
        <v>385</v>
      </c>
      <c r="L167" s="163">
        <v>24</v>
      </c>
      <c r="M167" s="164">
        <v>1</v>
      </c>
      <c r="N167" s="164" t="s">
        <v>386</v>
      </c>
      <c r="O167" s="1232"/>
      <c r="P167" s="163" t="s">
        <v>1137</v>
      </c>
      <c r="Q167" s="1255"/>
      <c r="R167" s="1255"/>
      <c r="S167" s="164"/>
      <c r="T167" s="1030" t="s">
        <v>1112</v>
      </c>
      <c r="U167" s="1030"/>
      <c r="V167" s="1031" t="s">
        <v>1125</v>
      </c>
      <c r="W167" s="1568"/>
      <c r="X167" s="1031"/>
      <c r="Y167" s="1031"/>
      <c r="Z167" s="1481"/>
      <c r="AA167" s="1232" t="s">
        <v>1044</v>
      </c>
      <c r="AB167" s="903"/>
      <c r="AC167" s="1233">
        <v>202</v>
      </c>
      <c r="AD167" s="1233">
        <v>4800</v>
      </c>
      <c r="AG167" s="1234" t="s">
        <v>444</v>
      </c>
      <c r="AH167" s="1233">
        <v>350</v>
      </c>
      <c r="AK167" s="1233"/>
      <c r="AL167" s="1232"/>
      <c r="AN167" s="1232"/>
      <c r="AO167" s="1235">
        <v>34.799999999999997</v>
      </c>
      <c r="AP167" s="1236">
        <v>39</v>
      </c>
      <c r="AQ167" s="1237">
        <v>24.9</v>
      </c>
      <c r="AR167" s="1238">
        <f t="shared" si="106"/>
        <v>98.699999999999989</v>
      </c>
      <c r="AS167" s="1239">
        <f t="shared" si="107"/>
        <v>0.89230769230769225</v>
      </c>
      <c r="AT167" s="1240">
        <f t="shared" si="108"/>
        <v>22.218461538461536</v>
      </c>
      <c r="AU167" s="1241">
        <f t="shared" si="109"/>
        <v>0.54460093896713613</v>
      </c>
      <c r="AV167" s="1242">
        <f>AW167*AO167/100</f>
        <v>29.103999999999996</v>
      </c>
      <c r="AW167" s="1242">
        <f>98-AY167-(CD167*100/AO167)</f>
        <v>83.632183908045974</v>
      </c>
      <c r="AX167" s="1243">
        <v>2.96</v>
      </c>
      <c r="AY167" s="1242">
        <f>AX167*100/AO167</f>
        <v>8.5057471264367823</v>
      </c>
      <c r="AZ167" s="1232" t="s">
        <v>387</v>
      </c>
      <c r="BA167" s="1244">
        <v>20.399999999999999</v>
      </c>
      <c r="BB167" s="430" t="s">
        <v>387</v>
      </c>
      <c r="BC167" s="1245">
        <v>0.69</v>
      </c>
      <c r="BD167" s="1245"/>
      <c r="BE167" s="1242"/>
      <c r="BF167" s="1242"/>
      <c r="BG167" s="1242"/>
      <c r="BH167" s="1242"/>
      <c r="BI167" s="1246">
        <v>0.68</v>
      </c>
      <c r="BJ167" s="1242">
        <v>35.1</v>
      </c>
      <c r="BK167" s="1242">
        <f>100-BJ167</f>
        <v>64.900000000000006</v>
      </c>
      <c r="BL167" s="1541">
        <f>BJ167/BK167</f>
        <v>0.54083204930662554</v>
      </c>
      <c r="BM167" s="1248">
        <v>0.53</v>
      </c>
      <c r="BN167" s="1245">
        <f t="shared" si="111"/>
        <v>1.5229885057471266</v>
      </c>
      <c r="BO167" s="1232" t="s">
        <v>387</v>
      </c>
      <c r="BP167" s="1242">
        <v>94.6</v>
      </c>
      <c r="BQ167" s="1246">
        <v>64.8</v>
      </c>
      <c r="BR167" s="1249"/>
      <c r="BS167" s="1245">
        <f t="shared" si="112"/>
        <v>38.200000000000003</v>
      </c>
      <c r="BT167" s="1250">
        <v>84.4</v>
      </c>
      <c r="BU167" s="1250">
        <v>13698</v>
      </c>
      <c r="BV167" s="1245">
        <f t="shared" si="115"/>
        <v>15.599999999999994</v>
      </c>
      <c r="BW167" s="1245">
        <f t="shared" si="116"/>
        <v>36.777000000000001</v>
      </c>
      <c r="BX167" s="1251">
        <v>12</v>
      </c>
      <c r="BY167" s="1252">
        <f t="shared" si="117"/>
        <v>4.68</v>
      </c>
      <c r="BZ167" s="1250">
        <v>26.2</v>
      </c>
      <c r="CA167" s="1252">
        <f t="shared" si="118"/>
        <v>10.218</v>
      </c>
      <c r="CB167" s="1250">
        <v>56.1</v>
      </c>
      <c r="CC167" s="1252">
        <f t="shared" si="119"/>
        <v>21.879000000000001</v>
      </c>
      <c r="CD167" s="1252">
        <v>2.04</v>
      </c>
      <c r="CE167" s="1253">
        <v>98.9</v>
      </c>
      <c r="CF167" s="1253">
        <v>10895</v>
      </c>
      <c r="CG167" s="1253">
        <v>91.7</v>
      </c>
      <c r="CH167" s="1253">
        <v>5774</v>
      </c>
      <c r="CI167" s="1253">
        <v>78.7</v>
      </c>
      <c r="CJ167" s="1253">
        <v>85.3</v>
      </c>
      <c r="CK167" s="1253">
        <v>5279</v>
      </c>
      <c r="CL167" s="1242">
        <f t="shared" si="113"/>
        <v>0.4580152671755725</v>
      </c>
      <c r="CM167" s="1232"/>
      <c r="CN167" s="1232"/>
      <c r="CO167" s="1254"/>
      <c r="CP167" s="1255"/>
      <c r="CQ167" s="1255"/>
      <c r="CR167" s="1255"/>
      <c r="CS167" s="1255"/>
      <c r="CT167" s="1255"/>
      <c r="CU167" s="1255"/>
      <c r="CV167" s="1256"/>
      <c r="CW167" s="903"/>
      <c r="CX167" s="1232"/>
      <c r="CY167" s="1232"/>
      <c r="CZ167" s="1257"/>
      <c r="DA167" s="1258"/>
      <c r="DB167" s="1259" t="s">
        <v>398</v>
      </c>
      <c r="DC167" s="1260"/>
      <c r="DD167" s="1261" t="s">
        <v>1139</v>
      </c>
      <c r="DE167" s="1232"/>
      <c r="DF167" s="1232"/>
      <c r="DG167" s="1232"/>
      <c r="DH167" s="1232"/>
      <c r="DI167" s="163" t="s">
        <v>390</v>
      </c>
      <c r="DJ167" s="904" t="s">
        <v>444</v>
      </c>
      <c r="DK167" s="905">
        <v>2</v>
      </c>
      <c r="DL167" s="906" t="s">
        <v>407</v>
      </c>
      <c r="DM167" s="906" t="s">
        <v>407</v>
      </c>
      <c r="DN167" s="905"/>
      <c r="DO167" s="905"/>
      <c r="DP167" s="905"/>
      <c r="DQ167" s="1095"/>
      <c r="DR167" s="163"/>
      <c r="DS167" s="163"/>
      <c r="DT167" s="163"/>
      <c r="DU167" s="163"/>
      <c r="DV167" s="163"/>
      <c r="DW167" s="163"/>
      <c r="DX167" s="163"/>
      <c r="DY167" s="163"/>
      <c r="DZ167" s="163"/>
      <c r="EA167" s="163"/>
      <c r="EB167" s="1232"/>
      <c r="EC167" s="907"/>
      <c r="ED167" s="907"/>
      <c r="EE167" s="907"/>
      <c r="EF167" s="909">
        <v>40</v>
      </c>
      <c r="EG167" s="907"/>
      <c r="EH167" s="909">
        <v>176</v>
      </c>
      <c r="EI167" s="909">
        <v>106</v>
      </c>
      <c r="EJ167" s="909">
        <f t="shared" si="114"/>
        <v>34.220041322314053</v>
      </c>
      <c r="EK167" s="909"/>
      <c r="EL167" s="907"/>
      <c r="EM167" s="909">
        <v>3</v>
      </c>
      <c r="EN167" s="909">
        <v>2</v>
      </c>
      <c r="EO167" s="906">
        <v>0</v>
      </c>
      <c r="EP167" s="907"/>
      <c r="EQ167" s="1438">
        <v>12977</v>
      </c>
      <c r="ER167" s="492">
        <v>75</v>
      </c>
      <c r="ES167" s="492">
        <v>12283</v>
      </c>
      <c r="ET167" s="492">
        <v>8000</v>
      </c>
      <c r="EU167" s="492">
        <v>40560</v>
      </c>
      <c r="EV167" s="492">
        <v>2420</v>
      </c>
      <c r="EW167" s="1061">
        <f>EV167/ET167*EU167/ER167</f>
        <v>163.59199999999998</v>
      </c>
      <c r="EX167" s="435">
        <f>L167*EW167</f>
        <v>3926.2079999999996</v>
      </c>
      <c r="EY167" s="1262"/>
      <c r="EZ167" s="1262"/>
      <c r="FA167" s="1262"/>
      <c r="FB167" s="1262"/>
      <c r="FC167" s="1263"/>
      <c r="FD167" s="1263"/>
      <c r="FE167" s="1263"/>
      <c r="FF167" s="1264"/>
      <c r="FG167" s="913"/>
      <c r="FH167" s="913"/>
      <c r="FI167" s="1020"/>
      <c r="FJ167" s="1021"/>
      <c r="FK167" s="1262"/>
      <c r="FL167" s="1232"/>
      <c r="FM167" s="1265">
        <f>AC167/1000</f>
        <v>0.20200000000000001</v>
      </c>
      <c r="FN167" s="1262"/>
      <c r="FO167" s="1240">
        <f>EV167*100/ES167</f>
        <v>19.702027192054057</v>
      </c>
      <c r="FP167" s="1266">
        <f>EW167/1000</f>
        <v>0.16359199999999999</v>
      </c>
      <c r="FQ167" s="1262"/>
      <c r="FR167" s="1682" t="s">
        <v>1159</v>
      </c>
      <c r="FS167" s="1123"/>
      <c r="FT167" s="1123"/>
      <c r="FU167" s="1320">
        <v>0</v>
      </c>
      <c r="FV167" s="1320">
        <v>4</v>
      </c>
      <c r="FW167" s="1123">
        <v>0</v>
      </c>
      <c r="FX167" s="1682" t="s">
        <v>1556</v>
      </c>
      <c r="FY167" s="1141">
        <v>0</v>
      </c>
      <c r="FZ167" s="1141">
        <v>0</v>
      </c>
      <c r="GA167" s="1141">
        <v>0</v>
      </c>
      <c r="GB167" s="1141">
        <v>0</v>
      </c>
      <c r="GC167" s="1141"/>
      <c r="GD167" s="1683" t="s">
        <v>1555</v>
      </c>
      <c r="GE167" s="1123" t="s">
        <v>996</v>
      </c>
      <c r="GF167" s="1262"/>
      <c r="GG167" s="1267"/>
      <c r="GH167" s="163"/>
      <c r="GI167" s="163"/>
      <c r="GJ167" s="163"/>
      <c r="IF167" s="1262"/>
      <c r="IG167" s="1262"/>
      <c r="IH167" s="1262"/>
      <c r="II167" s="1262"/>
      <c r="IJ167" s="1262"/>
      <c r="IK167" s="1262"/>
      <c r="IL167" s="1262"/>
      <c r="IM167" s="1262"/>
    </row>
    <row r="168" spans="1:247" ht="14.45" customHeight="1">
      <c r="A168" s="503">
        <v>187</v>
      </c>
      <c r="B168" s="503">
        <f>COUNTIFS($D$4:D168,D168,$F$4:F168,F168)</f>
        <v>1</v>
      </c>
      <c r="C168" s="1064">
        <v>6852</v>
      </c>
      <c r="D168" s="865" t="s">
        <v>571</v>
      </c>
      <c r="E168" s="868" t="s">
        <v>572</v>
      </c>
      <c r="F168" s="866">
        <v>6404271181</v>
      </c>
      <c r="G168" s="868">
        <v>53</v>
      </c>
      <c r="H168" s="865" t="s">
        <v>569</v>
      </c>
      <c r="I168" s="1086" t="s">
        <v>573</v>
      </c>
      <c r="J168" s="465" t="s">
        <v>427</v>
      </c>
      <c r="K168" s="1087" t="s">
        <v>385</v>
      </c>
      <c r="L168" s="820">
        <v>30</v>
      </c>
      <c r="M168" s="820">
        <v>2</v>
      </c>
      <c r="N168" s="820"/>
      <c r="O168" s="511"/>
      <c r="P168" s="1088" t="s">
        <v>568</v>
      </c>
      <c r="Q168" s="791"/>
      <c r="R168" s="791"/>
      <c r="S168" s="1089" t="s">
        <v>428</v>
      </c>
      <c r="T168" s="1090" t="s">
        <v>570</v>
      </c>
      <c r="U168" s="1091" t="s">
        <v>545</v>
      </c>
      <c r="V168" s="1089" t="s">
        <v>462</v>
      </c>
      <c r="W168" s="828" t="s">
        <v>574</v>
      </c>
      <c r="X168" s="1089" t="s">
        <v>548</v>
      </c>
      <c r="Y168" s="1089" t="s">
        <v>547</v>
      </c>
      <c r="Z168" s="719"/>
      <c r="AA168" s="511"/>
      <c r="AB168" s="283">
        <v>7348</v>
      </c>
      <c r="AC168" s="544"/>
      <c r="AD168" s="544"/>
      <c r="AE168" s="544"/>
      <c r="AF168" s="544"/>
      <c r="AG168" s="759" t="s">
        <v>433</v>
      </c>
      <c r="AH168" s="860" t="s">
        <v>544</v>
      </c>
      <c r="AI168" s="1142">
        <v>90.1</v>
      </c>
      <c r="AJ168" s="511">
        <v>85.7</v>
      </c>
      <c r="AK168" s="567">
        <v>77.215699999999998</v>
      </c>
      <c r="AL168" s="511">
        <v>296016</v>
      </c>
      <c r="AM168" s="569">
        <v>49.335999999999999</v>
      </c>
      <c r="AN168" s="511">
        <v>5</v>
      </c>
      <c r="AO168" s="574">
        <v>2.92</v>
      </c>
      <c r="AP168" s="575">
        <v>5.49</v>
      </c>
      <c r="AQ168" s="577">
        <v>89.8</v>
      </c>
      <c r="AR168" s="1100">
        <f t="shared" si="106"/>
        <v>98.21</v>
      </c>
      <c r="AS168" s="1101">
        <f t="shared" si="107"/>
        <v>0.53187613843351544</v>
      </c>
      <c r="AT168" s="750">
        <f t="shared" si="108"/>
        <v>47.762477231329683</v>
      </c>
      <c r="AU168" s="1102">
        <f t="shared" si="109"/>
        <v>3.0643299401826005E-2</v>
      </c>
      <c r="AV168" s="1143">
        <v>2.6739999999999999</v>
      </c>
      <c r="AW168" s="579">
        <f t="shared" ref="AW168:AW176" si="120">95-AY168</f>
        <v>91.575342465753423</v>
      </c>
      <c r="AX168" s="1144">
        <v>0.1</v>
      </c>
      <c r="AY168" s="566">
        <f>AX168*100/AO168</f>
        <v>3.4246575342465753</v>
      </c>
      <c r="AZ168" s="511"/>
      <c r="BA168" s="1145"/>
      <c r="BB168" s="294"/>
      <c r="BC168" s="592">
        <v>8.5999999999999938E-2</v>
      </c>
      <c r="BD168" s="592"/>
      <c r="BE168" s="511"/>
      <c r="BF168" s="511"/>
      <c r="BG168" s="511"/>
      <c r="BH168" s="511"/>
      <c r="BI168" s="294"/>
      <c r="BJ168" s="505">
        <v>55.8</v>
      </c>
      <c r="BK168" s="505">
        <v>44</v>
      </c>
      <c r="BL168" s="599">
        <v>1.2681818181818181</v>
      </c>
      <c r="BM168" s="600">
        <v>0</v>
      </c>
      <c r="BN168" s="614">
        <f t="shared" si="111"/>
        <v>0</v>
      </c>
      <c r="BO168" s="505" t="s">
        <v>387</v>
      </c>
      <c r="BP168" s="511">
        <v>3.48</v>
      </c>
      <c r="BQ168" s="294">
        <v>8.1300000000000008</v>
      </c>
      <c r="BR168" s="606">
        <v>2.3362068965517242</v>
      </c>
      <c r="BS168" s="734"/>
      <c r="BT168" s="734"/>
      <c r="BU168" s="734"/>
      <c r="BV168" s="734"/>
      <c r="BW168" s="734"/>
      <c r="BX168" s="734"/>
      <c r="BY168" s="734"/>
      <c r="BZ168" s="734"/>
      <c r="CA168" s="734"/>
      <c r="CB168" s="734"/>
      <c r="CC168" s="734"/>
      <c r="CD168" s="734"/>
      <c r="CE168" s="511"/>
      <c r="CF168" s="511"/>
      <c r="CG168" s="511"/>
      <c r="CH168" s="511"/>
      <c r="CI168" s="511"/>
      <c r="CJ168" s="511"/>
      <c r="CK168" s="511"/>
      <c r="CL168" s="511"/>
      <c r="CM168" s="511"/>
      <c r="CN168" s="511"/>
      <c r="CO168" s="295"/>
      <c r="CP168" s="791"/>
      <c r="CQ168" s="791"/>
      <c r="CR168" s="791"/>
      <c r="CS168" s="791"/>
      <c r="CT168" s="791"/>
      <c r="CU168" s="791"/>
      <c r="CV168" s="791"/>
      <c r="CW168" s="296"/>
      <c r="CX168" s="511"/>
      <c r="CY168" s="1146" t="s">
        <v>397</v>
      </c>
      <c r="CZ168" s="1146">
        <v>5</v>
      </c>
      <c r="DA168" s="1147" t="s">
        <v>388</v>
      </c>
      <c r="DB168" s="1146" t="s">
        <v>388</v>
      </c>
      <c r="DC168" s="719"/>
      <c r="DD168" s="719"/>
      <c r="DE168" s="627"/>
      <c r="DF168" s="627"/>
      <c r="DG168" s="627"/>
      <c r="DH168" s="627"/>
      <c r="DI168" s="884" t="s">
        <v>390</v>
      </c>
      <c r="DJ168" s="1092" t="s">
        <v>433</v>
      </c>
      <c r="DK168" s="873">
        <v>2</v>
      </c>
      <c r="DL168" s="886" t="s">
        <v>399</v>
      </c>
      <c r="DM168" s="886" t="s">
        <v>399</v>
      </c>
      <c r="DN168" s="886"/>
      <c r="DO168" s="886">
        <v>0</v>
      </c>
      <c r="DP168" s="889" t="s">
        <v>386</v>
      </c>
      <c r="DQ168" s="1093" t="s">
        <v>386</v>
      </c>
      <c r="DR168" s="195" t="s">
        <v>386</v>
      </c>
      <c r="DS168" s="195" t="s">
        <v>386</v>
      </c>
      <c r="DT168" s="195">
        <v>7348</v>
      </c>
      <c r="DU168" s="195">
        <v>11.2</v>
      </c>
      <c r="DV168" s="195">
        <v>88.8</v>
      </c>
      <c r="DW168" s="195" t="s">
        <v>386</v>
      </c>
      <c r="DX168" s="195" t="s">
        <v>386</v>
      </c>
      <c r="DY168" s="195" t="s">
        <v>386</v>
      </c>
      <c r="DZ168" s="195" t="s">
        <v>386</v>
      </c>
      <c r="EA168" s="195">
        <v>0</v>
      </c>
      <c r="EB168" s="503"/>
      <c r="EC168" s="886">
        <v>3</v>
      </c>
      <c r="ED168" s="886">
        <v>2</v>
      </c>
      <c r="EE168" s="1094" t="s">
        <v>567</v>
      </c>
      <c r="EF168" s="888">
        <v>20</v>
      </c>
      <c r="EG168" s="875">
        <v>3</v>
      </c>
      <c r="EH168" s="886">
        <v>185</v>
      </c>
      <c r="EI168" s="886">
        <v>122</v>
      </c>
      <c r="EJ168" s="876">
        <f t="shared" si="114"/>
        <v>35.64645726807889</v>
      </c>
      <c r="EK168" s="886">
        <v>2</v>
      </c>
      <c r="EL168" s="889" t="s">
        <v>386</v>
      </c>
      <c r="EM168" s="890">
        <v>3</v>
      </c>
      <c r="EN168" s="886">
        <v>1</v>
      </c>
      <c r="EO168" s="886">
        <v>0</v>
      </c>
      <c r="EP168" s="889">
        <v>42837</v>
      </c>
      <c r="EQ168" s="630">
        <v>6852</v>
      </c>
      <c r="ER168" s="820"/>
      <c r="ES168" s="820"/>
      <c r="ET168" s="820"/>
      <c r="EU168" s="820"/>
      <c r="EV168" s="820"/>
      <c r="EW168" s="821"/>
      <c r="EX168" s="821"/>
      <c r="EY168" s="511"/>
      <c r="EZ168" s="511"/>
      <c r="FA168" s="511"/>
      <c r="FB168" s="511"/>
      <c r="FC168" s="743"/>
      <c r="FD168" s="743"/>
      <c r="FE168" s="743"/>
      <c r="FF168" s="285"/>
      <c r="FG168" s="757"/>
      <c r="FH168" s="683"/>
      <c r="FI168" s="687">
        <v>7348</v>
      </c>
      <c r="FJ168" s="759" t="s">
        <v>433</v>
      </c>
      <c r="FK168" s="860" t="s">
        <v>544</v>
      </c>
      <c r="FL168" s="1142"/>
      <c r="FM168" s="694"/>
      <c r="FN168" s="555"/>
      <c r="FO168" s="692"/>
      <c r="FP168" s="695">
        <f>DT168/1000</f>
        <v>7.3479999999999999</v>
      </c>
      <c r="FQ168" s="555"/>
      <c r="FR168" s="1124"/>
      <c r="FS168" s="1684" t="s">
        <v>1215</v>
      </c>
      <c r="FT168" s="1684" t="s">
        <v>1557</v>
      </c>
      <c r="FU168" s="1309">
        <v>0</v>
      </c>
      <c r="FV168" s="1309">
        <v>3</v>
      </c>
      <c r="FW168" s="1124">
        <v>0</v>
      </c>
      <c r="FX168" s="1684" t="s">
        <v>1558</v>
      </c>
      <c r="FY168" s="1126">
        <v>0</v>
      </c>
      <c r="FZ168" s="1126">
        <v>0</v>
      </c>
      <c r="GA168" s="1126">
        <v>0</v>
      </c>
      <c r="GB168" s="1126">
        <v>0</v>
      </c>
      <c r="GC168" s="1126"/>
      <c r="GD168" s="1685" t="s">
        <v>1564</v>
      </c>
      <c r="GE168" s="1684" t="s">
        <v>1559</v>
      </c>
      <c r="GF168" s="555"/>
      <c r="GG168" s="699"/>
      <c r="GH168" s="195"/>
      <c r="GI168" s="195"/>
      <c r="GJ168" s="195"/>
      <c r="GK168" s="565"/>
      <c r="GL168" s="565"/>
      <c r="GM168" s="565"/>
      <c r="GN168" s="565"/>
      <c r="GO168" s="565"/>
      <c r="GP168" s="565"/>
      <c r="GQ168" s="565"/>
      <c r="GR168" s="565"/>
      <c r="GS168" s="565"/>
      <c r="GT168" s="565"/>
      <c r="GU168" s="565"/>
      <c r="GV168" s="565"/>
      <c r="GW168" s="565"/>
      <c r="GX168" s="565"/>
      <c r="GY168" s="565"/>
      <c r="GZ168" s="565"/>
      <c r="HA168" s="565"/>
      <c r="HB168" s="565"/>
      <c r="HC168" s="565"/>
      <c r="HD168" s="565"/>
      <c r="HE168" s="565"/>
      <c r="HF168" s="565"/>
      <c r="HG168" s="565"/>
      <c r="HH168" s="565"/>
      <c r="HI168" s="565"/>
      <c r="HJ168" s="565"/>
      <c r="HK168" s="565"/>
      <c r="HL168" s="565"/>
      <c r="HM168" s="565"/>
      <c r="HN168" s="565"/>
      <c r="HO168" s="565"/>
      <c r="HP168" s="565"/>
      <c r="HQ168" s="565"/>
      <c r="HR168" s="565"/>
      <c r="HS168" s="565"/>
      <c r="HT168" s="565"/>
      <c r="HU168" s="565"/>
      <c r="HV168" s="565"/>
      <c r="HW168" s="565"/>
      <c r="HX168" s="565"/>
      <c r="HY168" s="565"/>
      <c r="HZ168" s="565"/>
      <c r="IA168" s="565"/>
      <c r="IB168" s="565"/>
      <c r="IC168" s="565"/>
      <c r="ID168" s="565"/>
      <c r="IE168" s="565"/>
      <c r="IF168" s="503">
        <f>EK168+EM168+EN168</f>
        <v>6</v>
      </c>
      <c r="IG168" s="555"/>
      <c r="IH168" s="555"/>
      <c r="II168" s="555"/>
      <c r="IJ168" s="555"/>
      <c r="IK168" s="555"/>
      <c r="IL168" s="555"/>
      <c r="IM168" s="555"/>
    </row>
    <row r="169" spans="1:247" ht="14.45" customHeight="1">
      <c r="A169" s="503">
        <v>254</v>
      </c>
      <c r="B169" s="503">
        <f>COUNTIFS($D$4:D169,D169,$F$4:F169,F169)</f>
        <v>2</v>
      </c>
      <c r="C169" s="257">
        <v>7246</v>
      </c>
      <c r="D169" s="838" t="s">
        <v>571</v>
      </c>
      <c r="E169" s="839" t="s">
        <v>572</v>
      </c>
      <c r="F169" s="839">
        <v>6404271181</v>
      </c>
      <c r="G169" s="840">
        <v>53</v>
      </c>
      <c r="H169" s="838" t="s">
        <v>617</v>
      </c>
      <c r="I169" s="318" t="s">
        <v>573</v>
      </c>
      <c r="J169" s="200" t="s">
        <v>427</v>
      </c>
      <c r="K169" s="122" t="s">
        <v>385</v>
      </c>
      <c r="L169" s="88">
        <v>3</v>
      </c>
      <c r="M169" s="91">
        <v>2</v>
      </c>
      <c r="N169" s="91"/>
      <c r="O169" s="505"/>
      <c r="P169" s="201" t="s">
        <v>615</v>
      </c>
      <c r="Q169" s="510"/>
      <c r="R169" s="510"/>
      <c r="S169" s="288" t="s">
        <v>428</v>
      </c>
      <c r="T169" s="297" t="s">
        <v>462</v>
      </c>
      <c r="U169" s="312" t="s">
        <v>580</v>
      </c>
      <c r="V169" s="288" t="s">
        <v>462</v>
      </c>
      <c r="W169" s="529" t="s">
        <v>546</v>
      </c>
      <c r="X169" s="288" t="s">
        <v>548</v>
      </c>
      <c r="Y169" s="288" t="s">
        <v>547</v>
      </c>
      <c r="Z169" s="532"/>
      <c r="AA169" s="537"/>
      <c r="AB169" s="283">
        <v>296</v>
      </c>
      <c r="AC169" s="544"/>
      <c r="AD169" s="544"/>
      <c r="AE169" s="544"/>
      <c r="AF169" s="544"/>
      <c r="AG169" s="729" t="s">
        <v>433</v>
      </c>
      <c r="AH169" s="555"/>
      <c r="AI169" s="503">
        <v>7.73</v>
      </c>
      <c r="AJ169" s="503">
        <v>87.2</v>
      </c>
      <c r="AK169" s="567">
        <v>6.7405600000000003</v>
      </c>
      <c r="AL169" s="503">
        <v>44434</v>
      </c>
      <c r="AM169" s="569">
        <v>59.245333333333335</v>
      </c>
      <c r="AN169" s="503">
        <v>4</v>
      </c>
      <c r="AO169" s="574">
        <v>52.9</v>
      </c>
      <c r="AP169" s="575">
        <v>37.1</v>
      </c>
      <c r="AQ169" s="577">
        <v>8.8699999999999992</v>
      </c>
      <c r="AR169" s="1100">
        <f t="shared" si="106"/>
        <v>98.87</v>
      </c>
      <c r="AS169" s="1101">
        <f t="shared" si="107"/>
        <v>1.425876010781671</v>
      </c>
      <c r="AT169" s="750">
        <f t="shared" si="108"/>
        <v>12.647520215633421</v>
      </c>
      <c r="AU169" s="1102">
        <f t="shared" si="109"/>
        <v>1.150750489449641</v>
      </c>
      <c r="AV169" s="579">
        <v>48.954999999999998</v>
      </c>
      <c r="AW169" s="579">
        <f t="shared" si="120"/>
        <v>92.542533081285441</v>
      </c>
      <c r="AX169" s="580">
        <v>1.3</v>
      </c>
      <c r="AY169" s="566">
        <f>AX169*100/AO169</f>
        <v>2.4574669187145557</v>
      </c>
      <c r="AZ169" s="503"/>
      <c r="BA169" s="583"/>
      <c r="BC169" s="592">
        <v>1.0200000000000002</v>
      </c>
      <c r="BD169" s="592"/>
      <c r="BE169" s="503"/>
      <c r="BF169" s="503"/>
      <c r="BG169" s="503"/>
      <c r="BH169" s="503"/>
      <c r="BI169" s="109">
        <v>24.3</v>
      </c>
      <c r="BJ169" s="503">
        <v>25.7</v>
      </c>
      <c r="BK169" s="503">
        <v>74.2</v>
      </c>
      <c r="BL169" s="598">
        <v>0.34636118598382748</v>
      </c>
      <c r="BM169" s="601" t="s">
        <v>387</v>
      </c>
      <c r="BN169" s="503" t="s">
        <v>387</v>
      </c>
      <c r="BO169" s="505" t="s">
        <v>387</v>
      </c>
      <c r="BP169" s="503"/>
      <c r="BR169" s="606" t="s">
        <v>387</v>
      </c>
      <c r="BS169" s="614">
        <f t="shared" ref="BS169:BS176" si="121">BX169+BZ169</f>
        <v>47.41</v>
      </c>
      <c r="BT169" s="587">
        <v>77.2</v>
      </c>
      <c r="BU169" s="609">
        <v>21586</v>
      </c>
      <c r="BV169" s="587">
        <f t="shared" ref="BV169:BV176" si="122">100-BT169</f>
        <v>22.799999999999997</v>
      </c>
      <c r="BW169" s="614">
        <f t="shared" ref="BW169:BW176" si="123">BY169+CA169+CC169</f>
        <v>36.844009999999997</v>
      </c>
      <c r="BX169" s="587">
        <v>6.41</v>
      </c>
      <c r="BY169" s="566">
        <f t="shared" ref="BY169:BY176" si="124">BX169*AP169/100</f>
        <v>2.3781099999999999</v>
      </c>
      <c r="BZ169" s="587">
        <v>41</v>
      </c>
      <c r="CA169" s="566">
        <f t="shared" ref="CA169:CA176" si="125">BZ169*AP169/100</f>
        <v>15.211000000000002</v>
      </c>
      <c r="CB169" s="587">
        <v>51.9</v>
      </c>
      <c r="CC169" s="566">
        <f t="shared" ref="CC169:CC176" si="126">CB169*AP169/100</f>
        <v>19.254899999999999</v>
      </c>
      <c r="CD169" s="734"/>
      <c r="CE169" s="610">
        <v>100</v>
      </c>
      <c r="CF169" s="610">
        <v>247488</v>
      </c>
      <c r="CG169" s="610">
        <v>99.4</v>
      </c>
      <c r="CH169" s="610">
        <v>185642</v>
      </c>
      <c r="CI169" s="610">
        <v>67.400000000000006</v>
      </c>
      <c r="CJ169" s="610">
        <v>82.8</v>
      </c>
      <c r="CK169" s="610">
        <v>139251</v>
      </c>
      <c r="CL169" s="579">
        <f t="shared" ref="CL169:CL176" si="127">BX169/BZ169</f>
        <v>0.15634146341463415</v>
      </c>
      <c r="CM169" s="503"/>
      <c r="CN169" s="503"/>
      <c r="CP169" s="510"/>
      <c r="CQ169" s="510"/>
      <c r="CR169" s="510"/>
      <c r="CS169" s="510"/>
      <c r="CT169" s="510"/>
      <c r="CU169" s="510"/>
      <c r="CV169" s="510"/>
      <c r="CX169" s="503"/>
      <c r="CY169" s="549" t="s">
        <v>397</v>
      </c>
      <c r="CZ169" s="549">
        <v>3</v>
      </c>
      <c r="DA169" s="625" t="s">
        <v>398</v>
      </c>
      <c r="DB169" s="505" t="s">
        <v>401</v>
      </c>
      <c r="DC169" s="531"/>
      <c r="DD169" s="531"/>
      <c r="DE169" s="627"/>
      <c r="DF169" s="627"/>
      <c r="DG169" s="627"/>
      <c r="DH169" s="627"/>
      <c r="DI169" s="116" t="s">
        <v>390</v>
      </c>
      <c r="DJ169" s="852" t="s">
        <v>433</v>
      </c>
      <c r="DK169" s="218">
        <v>2</v>
      </c>
      <c r="DL169" s="118" t="s">
        <v>399</v>
      </c>
      <c r="DM169" s="118" t="s">
        <v>399</v>
      </c>
      <c r="DN169" s="118"/>
      <c r="DO169" s="118">
        <v>0</v>
      </c>
      <c r="DP169" s="148" t="s">
        <v>386</v>
      </c>
      <c r="DQ169" s="819" t="s">
        <v>386</v>
      </c>
      <c r="DR169" s="88" t="s">
        <v>386</v>
      </c>
      <c r="DS169" s="88" t="s">
        <v>386</v>
      </c>
      <c r="DT169" s="88">
        <v>296</v>
      </c>
      <c r="DU169" s="88">
        <v>0.13500000000000001</v>
      </c>
      <c r="DV169" s="88">
        <v>0.86499999999999999</v>
      </c>
      <c r="DW169" s="88" t="s">
        <v>386</v>
      </c>
      <c r="DX169" s="88" t="s">
        <v>386</v>
      </c>
      <c r="DY169" s="88" t="s">
        <v>386</v>
      </c>
      <c r="DZ169" s="88" t="s">
        <v>386</v>
      </c>
      <c r="EA169" s="88">
        <v>0</v>
      </c>
      <c r="EB169" s="503"/>
      <c r="EC169" s="118">
        <v>3</v>
      </c>
      <c r="ED169" s="118">
        <v>2</v>
      </c>
      <c r="EE169" s="293" t="s">
        <v>567</v>
      </c>
      <c r="EF169" s="862">
        <v>10</v>
      </c>
      <c r="EG169" s="118" t="s">
        <v>386</v>
      </c>
      <c r="EH169" s="118">
        <v>185</v>
      </c>
      <c r="EI169" s="118">
        <v>122</v>
      </c>
      <c r="EJ169" s="144">
        <f t="shared" si="114"/>
        <v>35.64645726807889</v>
      </c>
      <c r="EK169" s="118">
        <v>2</v>
      </c>
      <c r="EL169" s="148" t="s">
        <v>386</v>
      </c>
      <c r="EM169" s="155">
        <v>3</v>
      </c>
      <c r="EN169" s="118">
        <v>1</v>
      </c>
      <c r="EO169" s="118">
        <v>0</v>
      </c>
      <c r="EP169" s="148">
        <v>42837</v>
      </c>
      <c r="EQ169" s="630">
        <v>7246</v>
      </c>
      <c r="ER169" s="376"/>
      <c r="ES169" s="376"/>
      <c r="ET169" s="376"/>
      <c r="EU169" s="376"/>
      <c r="EV169" s="376"/>
      <c r="EW169" s="822"/>
      <c r="EX169" s="345"/>
      <c r="EY169" s="537">
        <v>75</v>
      </c>
      <c r="EZ169" s="537">
        <v>660000</v>
      </c>
      <c r="FA169" s="537">
        <v>5</v>
      </c>
      <c r="FB169" s="641">
        <v>1760</v>
      </c>
      <c r="FC169" s="663">
        <v>136.048</v>
      </c>
      <c r="FD169" s="663"/>
      <c r="FE169" s="653"/>
      <c r="FF169" s="674">
        <v>2.1757026931671173</v>
      </c>
      <c r="FG169" s="671"/>
      <c r="FH169" s="683" t="e">
        <v>#DIV/0!</v>
      </c>
      <c r="FI169" s="687">
        <v>296</v>
      </c>
      <c r="FJ169" s="729" t="s">
        <v>433</v>
      </c>
      <c r="FK169" s="555"/>
      <c r="FL169" s="503">
        <v>7.73</v>
      </c>
      <c r="FM169" s="694"/>
      <c r="FN169" s="555"/>
      <c r="FO169" s="692">
        <v>7.73</v>
      </c>
      <c r="FP169" s="693">
        <f>FC169/1000</f>
        <v>0.136048</v>
      </c>
      <c r="FQ169" s="555"/>
      <c r="FR169" s="1125"/>
      <c r="FS169" s="1316" t="s">
        <v>1215</v>
      </c>
      <c r="FT169" s="1316" t="s">
        <v>1560</v>
      </c>
      <c r="FU169" s="1312">
        <v>0</v>
      </c>
      <c r="FV169" s="1312">
        <v>2</v>
      </c>
      <c r="FW169" s="1125">
        <v>0</v>
      </c>
      <c r="FX169" s="1316" t="s">
        <v>1554</v>
      </c>
      <c r="FY169" s="1130">
        <v>0</v>
      </c>
      <c r="FZ169" s="1130">
        <v>0</v>
      </c>
      <c r="GA169" s="1130">
        <v>0</v>
      </c>
      <c r="GB169" s="1130">
        <v>0</v>
      </c>
      <c r="GC169" s="1687" t="s">
        <v>1561</v>
      </c>
      <c r="GD169" s="1687" t="s">
        <v>1564</v>
      </c>
      <c r="GE169" s="1316" t="s">
        <v>1562</v>
      </c>
      <c r="GF169" s="555"/>
      <c r="GG169" s="699"/>
      <c r="GK169" s="565"/>
      <c r="GL169" s="565"/>
      <c r="GM169" s="565"/>
      <c r="GN169" s="565"/>
      <c r="GO169" s="565"/>
      <c r="GP169" s="565"/>
      <c r="GQ169" s="565"/>
      <c r="GR169" s="565"/>
      <c r="GS169" s="565"/>
      <c r="GT169" s="565"/>
      <c r="GU169" s="565"/>
      <c r="GV169" s="565"/>
      <c r="GW169" s="565"/>
      <c r="GX169" s="565"/>
      <c r="GY169" s="565"/>
      <c r="GZ169" s="565"/>
      <c r="HA169" s="565"/>
      <c r="HB169" s="565"/>
      <c r="HC169" s="565"/>
      <c r="HD169" s="565"/>
      <c r="HE169" s="565"/>
      <c r="HF169" s="565"/>
      <c r="HG169" s="565"/>
      <c r="HH169" s="565"/>
      <c r="HI169" s="565"/>
      <c r="HJ169" s="565"/>
      <c r="HK169" s="565"/>
      <c r="HL169" s="565"/>
      <c r="HM169" s="565"/>
      <c r="HN169" s="565"/>
      <c r="HO169" s="565"/>
      <c r="HP169" s="565"/>
      <c r="HQ169" s="565"/>
      <c r="HR169" s="565"/>
      <c r="HS169" s="565"/>
      <c r="HT169" s="565"/>
      <c r="HU169" s="565"/>
      <c r="HV169" s="565"/>
      <c r="HW169" s="565"/>
      <c r="HX169" s="565"/>
      <c r="HY169" s="565"/>
      <c r="HZ169" s="565"/>
      <c r="IA169" s="565"/>
      <c r="IB169" s="565"/>
      <c r="IC169" s="565"/>
      <c r="ID169" s="565"/>
      <c r="IE169" s="565"/>
      <c r="IF169" s="503">
        <f>EK169+EM169+EN169</f>
        <v>6</v>
      </c>
      <c r="IG169" s="555"/>
      <c r="IH169" s="555"/>
      <c r="II169" s="555"/>
      <c r="IJ169" s="555"/>
      <c r="IK169" s="555"/>
      <c r="IL169" s="555"/>
      <c r="IM169" s="555"/>
    </row>
    <row r="170" spans="1:247" s="418" customFormat="1" ht="14.45" customHeight="1" thickBot="1">
      <c r="A170" s="162">
        <v>30</v>
      </c>
      <c r="B170" s="162">
        <f>COUNTIFS($D$4:D170,D170,$F$4:F170,F170)</f>
        <v>3</v>
      </c>
      <c r="C170" s="960">
        <v>12263</v>
      </c>
      <c r="D170" s="923" t="s">
        <v>571</v>
      </c>
      <c r="E170" s="924" t="s">
        <v>572</v>
      </c>
      <c r="F170" s="924">
        <v>6404271181</v>
      </c>
      <c r="G170" s="925">
        <f>LEFT(H170,4)-CONCATENATE(IF(LEFT(F170, 2)&lt;MID(H170, 3, 4), 20, 19),LEFT(F170,2))</f>
        <v>56</v>
      </c>
      <c r="H170" s="923" t="s">
        <v>1111</v>
      </c>
      <c r="I170" s="480" t="s">
        <v>955</v>
      </c>
      <c r="J170" s="166" t="s">
        <v>427</v>
      </c>
      <c r="K170" s="164" t="s">
        <v>385</v>
      </c>
      <c r="L170" s="163">
        <v>19</v>
      </c>
      <c r="M170" s="164">
        <v>2</v>
      </c>
      <c r="N170" s="164" t="s">
        <v>386</v>
      </c>
      <c r="O170" s="162"/>
      <c r="P170" s="163" t="s">
        <v>1110</v>
      </c>
      <c r="Q170" s="188"/>
      <c r="R170" s="188"/>
      <c r="S170" s="164"/>
      <c r="T170" s="481" t="s">
        <v>1039</v>
      </c>
      <c r="U170" s="481"/>
      <c r="V170" s="482" t="s">
        <v>1079</v>
      </c>
      <c r="W170" s="483"/>
      <c r="X170" s="482"/>
      <c r="Y170" s="482"/>
      <c r="Z170" s="798"/>
      <c r="AA170" s="162" t="s">
        <v>1045</v>
      </c>
      <c r="AB170" s="189"/>
      <c r="AC170" s="484">
        <v>85</v>
      </c>
      <c r="AD170" s="484">
        <v>1600</v>
      </c>
      <c r="AG170" s="418" t="s">
        <v>433</v>
      </c>
      <c r="AH170" s="484">
        <v>150</v>
      </c>
      <c r="AK170" s="484"/>
      <c r="AL170" s="162"/>
      <c r="AM170" s="162"/>
      <c r="AN170" s="162"/>
      <c r="AO170" s="357">
        <v>31.2</v>
      </c>
      <c r="AP170" s="176">
        <v>63.9</v>
      </c>
      <c r="AQ170" s="358">
        <v>3.2</v>
      </c>
      <c r="AR170" s="899">
        <f t="shared" si="106"/>
        <v>98.3</v>
      </c>
      <c r="AS170" s="900">
        <f t="shared" si="107"/>
        <v>0.48826291079812206</v>
      </c>
      <c r="AT170" s="440">
        <f t="shared" si="108"/>
        <v>1.5624413145539906</v>
      </c>
      <c r="AU170" s="901">
        <f t="shared" si="109"/>
        <v>0.46497764530551416</v>
      </c>
      <c r="AV170" s="178">
        <v>25.74</v>
      </c>
      <c r="AW170" s="178">
        <f t="shared" si="120"/>
        <v>82.5</v>
      </c>
      <c r="AX170" s="177">
        <v>3.9</v>
      </c>
      <c r="AY170" s="178">
        <v>12.5</v>
      </c>
      <c r="AZ170" s="162" t="s">
        <v>387</v>
      </c>
      <c r="BA170" s="359">
        <v>16.7</v>
      </c>
      <c r="BB170" s="184" t="s">
        <v>387</v>
      </c>
      <c r="BC170" s="427">
        <v>0.2</v>
      </c>
      <c r="BD170" s="427"/>
      <c r="BE170" s="178"/>
      <c r="BF170" s="178"/>
      <c r="BG170" s="178"/>
      <c r="BH170" s="178"/>
      <c r="BI170" s="181">
        <v>0.1</v>
      </c>
      <c r="BJ170" s="178">
        <v>32.9</v>
      </c>
      <c r="BK170" s="162">
        <v>67.099999999999994</v>
      </c>
      <c r="BL170" s="360">
        <f>BJ170/BK170</f>
        <v>0.49031296572280181</v>
      </c>
      <c r="BM170" s="183">
        <v>0.5</v>
      </c>
      <c r="BN170" s="427">
        <f>BM170*100/AO170</f>
        <v>1.6025641025641026</v>
      </c>
      <c r="BO170" s="162" t="s">
        <v>387</v>
      </c>
      <c r="BP170" s="162">
        <v>36.5</v>
      </c>
      <c r="BQ170" s="184">
        <v>33.799999999999997</v>
      </c>
      <c r="BR170" s="485"/>
      <c r="BS170" s="427">
        <f t="shared" si="121"/>
        <v>49.7</v>
      </c>
      <c r="BT170" s="366">
        <v>89.1</v>
      </c>
      <c r="BU170" s="366">
        <v>6614</v>
      </c>
      <c r="BV170" s="427">
        <f t="shared" si="122"/>
        <v>10.900000000000006</v>
      </c>
      <c r="BW170" s="427">
        <f t="shared" si="123"/>
        <v>63.772199999999998</v>
      </c>
      <c r="BX170" s="366">
        <v>25</v>
      </c>
      <c r="BY170" s="173">
        <f t="shared" si="124"/>
        <v>15.975</v>
      </c>
      <c r="BZ170" s="366">
        <v>24.7</v>
      </c>
      <c r="CA170" s="173">
        <f t="shared" si="125"/>
        <v>15.783299999999999</v>
      </c>
      <c r="CB170" s="366">
        <v>50.1</v>
      </c>
      <c r="CC170" s="173">
        <f t="shared" si="126"/>
        <v>32.0139</v>
      </c>
      <c r="CD170" s="173">
        <v>0.84</v>
      </c>
      <c r="CE170" s="486">
        <v>98.6</v>
      </c>
      <c r="CF170" s="486">
        <v>5493</v>
      </c>
      <c r="CG170" s="486">
        <v>95.4</v>
      </c>
      <c r="CH170" s="486">
        <v>3333</v>
      </c>
      <c r="CI170" s="486">
        <v>64</v>
      </c>
      <c r="CJ170" s="486">
        <v>80.400000000000006</v>
      </c>
      <c r="CK170" s="486">
        <v>2793</v>
      </c>
      <c r="CL170" s="178">
        <f t="shared" si="127"/>
        <v>1.0121457489878543</v>
      </c>
      <c r="CM170" s="162"/>
      <c r="CN170" s="162"/>
      <c r="CO170" s="187"/>
      <c r="CP170" s="188"/>
      <c r="CQ170" s="188"/>
      <c r="CR170" s="188"/>
      <c r="CS170" s="188"/>
      <c r="CT170" s="188"/>
      <c r="CU170" s="188"/>
      <c r="CV170" s="487"/>
      <c r="CW170" s="189"/>
      <c r="CX170" s="162"/>
      <c r="CY170" s="162"/>
      <c r="CZ170" s="162"/>
      <c r="DA170" s="190"/>
      <c r="DB170" s="488" t="s">
        <v>398</v>
      </c>
      <c r="DC170" s="489"/>
      <c r="DD170" s="490" t="s">
        <v>1098</v>
      </c>
      <c r="DE170" s="162"/>
      <c r="DF170" s="162"/>
      <c r="DG170" s="162"/>
      <c r="DH170" s="162"/>
      <c r="DI170" s="163" t="s">
        <v>390</v>
      </c>
      <c r="DJ170" s="966" t="s">
        <v>433</v>
      </c>
      <c r="DK170" s="905">
        <v>2</v>
      </c>
      <c r="DL170" s="906" t="s">
        <v>399</v>
      </c>
      <c r="DM170" s="906" t="s">
        <v>399</v>
      </c>
      <c r="DN170" s="905"/>
      <c r="DO170" s="905"/>
      <c r="DP170" s="905"/>
      <c r="DQ170" s="1095"/>
      <c r="DR170" s="163" t="s">
        <v>386</v>
      </c>
      <c r="DS170" s="163" t="s">
        <v>386</v>
      </c>
      <c r="DT170" s="163">
        <v>106</v>
      </c>
      <c r="DU170" s="163">
        <v>17</v>
      </c>
      <c r="DV170" s="163">
        <v>83</v>
      </c>
      <c r="DW170" s="163" t="s">
        <v>386</v>
      </c>
      <c r="DX170" s="163" t="s">
        <v>386</v>
      </c>
      <c r="DY170" s="163" t="s">
        <v>386</v>
      </c>
      <c r="DZ170" s="163" t="s">
        <v>386</v>
      </c>
      <c r="EA170" s="163">
        <v>0</v>
      </c>
      <c r="EB170" s="162" t="s">
        <v>992</v>
      </c>
      <c r="EC170" s="907"/>
      <c r="ED170" s="907"/>
      <c r="EE170" s="907"/>
      <c r="EF170" s="909" t="s">
        <v>386</v>
      </c>
      <c r="EG170" s="907"/>
      <c r="EH170" s="909">
        <v>185</v>
      </c>
      <c r="EI170" s="909"/>
      <c r="EJ170" s="909">
        <f t="shared" si="114"/>
        <v>0</v>
      </c>
      <c r="EK170" s="909"/>
      <c r="EL170" s="907"/>
      <c r="EM170" s="909">
        <v>3</v>
      </c>
      <c r="EN170" s="909">
        <v>1</v>
      </c>
      <c r="EO170" s="906">
        <v>0</v>
      </c>
      <c r="EP170" s="907"/>
      <c r="EQ170" s="491">
        <v>12263</v>
      </c>
      <c r="ER170" s="493">
        <v>75</v>
      </c>
      <c r="ES170" s="493">
        <v>28763</v>
      </c>
      <c r="ET170" s="493">
        <v>16000</v>
      </c>
      <c r="EU170" s="493">
        <v>40560</v>
      </c>
      <c r="EV170" s="493">
        <v>2498</v>
      </c>
      <c r="EW170" s="494">
        <f>EV170/ET170*EU170/ER170</f>
        <v>84.432400000000001</v>
      </c>
      <c r="EX170" s="435">
        <f>L170*EW170</f>
        <v>1604.2156</v>
      </c>
      <c r="EY170" s="172"/>
      <c r="EZ170" s="172"/>
      <c r="FA170" s="172"/>
      <c r="FB170" s="172"/>
      <c r="FC170" s="347"/>
      <c r="FD170" s="347"/>
      <c r="FE170" s="347"/>
      <c r="FF170" s="495"/>
      <c r="FG170" s="441"/>
      <c r="FH170" s="441"/>
      <c r="FI170" s="442"/>
      <c r="FJ170" s="417"/>
      <c r="FK170" s="172"/>
      <c r="FL170" s="162"/>
      <c r="FM170" s="444">
        <f>AC170/1000</f>
        <v>8.5000000000000006E-2</v>
      </c>
      <c r="FN170" s="172"/>
      <c r="FO170" s="440">
        <f>EV170*100/ES170</f>
        <v>8.6847686263602544</v>
      </c>
      <c r="FP170" s="799">
        <f>EW170/1000</f>
        <v>8.4432400000000005E-2</v>
      </c>
      <c r="FQ170" s="172"/>
      <c r="FR170" s="1123"/>
      <c r="FS170" s="1682" t="s">
        <v>1159</v>
      </c>
      <c r="FT170" s="1682" t="s">
        <v>1563</v>
      </c>
      <c r="FU170" s="1320">
        <v>0</v>
      </c>
      <c r="FV170" s="1320">
        <v>1</v>
      </c>
      <c r="FW170" s="1123">
        <v>0</v>
      </c>
      <c r="FX170" s="1682" t="s">
        <v>1554</v>
      </c>
      <c r="FY170" s="1141">
        <v>0</v>
      </c>
      <c r="FZ170" s="1141">
        <v>0</v>
      </c>
      <c r="GA170" s="1141">
        <v>0</v>
      </c>
      <c r="GB170" s="1141">
        <v>0</v>
      </c>
      <c r="GC170" s="1141" t="s">
        <v>1561</v>
      </c>
      <c r="GD170" s="1683" t="s">
        <v>1564</v>
      </c>
      <c r="GE170" s="1682" t="s">
        <v>1562</v>
      </c>
      <c r="GF170" s="172"/>
      <c r="GG170" s="938"/>
      <c r="GH170" s="163"/>
      <c r="GI170" s="163"/>
      <c r="GJ170" s="163"/>
      <c r="IF170" s="172"/>
      <c r="IG170" s="172"/>
      <c r="IH170" s="172"/>
      <c r="II170" s="172"/>
      <c r="IJ170" s="172"/>
      <c r="IK170" s="172"/>
      <c r="IL170" s="172"/>
      <c r="IM170" s="172"/>
    </row>
    <row r="171" spans="1:247" s="639" customFormat="1">
      <c r="A171" s="195">
        <v>301</v>
      </c>
      <c r="B171" s="503">
        <f>COUNTIFS($D$4:D171,D171,$F$4:F171,F171)</f>
        <v>4</v>
      </c>
      <c r="C171" s="864">
        <v>9781</v>
      </c>
      <c r="D171" s="865" t="s">
        <v>571</v>
      </c>
      <c r="E171" s="866" t="s">
        <v>572</v>
      </c>
      <c r="F171" s="866">
        <v>6404271181</v>
      </c>
      <c r="G171" s="868">
        <f>LEFT(H171,4)-CONCATENATE(19,LEFT(F171,2))</f>
        <v>54</v>
      </c>
      <c r="H171" s="865" t="s">
        <v>818</v>
      </c>
      <c r="I171" s="446" t="s">
        <v>819</v>
      </c>
      <c r="J171" s="369" t="s">
        <v>427</v>
      </c>
      <c r="K171" s="87" t="s">
        <v>385</v>
      </c>
      <c r="L171" s="195">
        <v>35</v>
      </c>
      <c r="M171" s="195" t="s">
        <v>565</v>
      </c>
      <c r="N171" s="195" t="s">
        <v>386</v>
      </c>
      <c r="O171" s="195" t="s">
        <v>815</v>
      </c>
      <c r="P171" s="195" t="s">
        <v>815</v>
      </c>
      <c r="Q171" s="195"/>
      <c r="R171" s="195"/>
      <c r="S171" s="372" t="s">
        <v>682</v>
      </c>
      <c r="T171" s="373" t="s">
        <v>656</v>
      </c>
      <c r="U171" s="372" t="s">
        <v>548</v>
      </c>
      <c r="V171" s="447" t="s">
        <v>673</v>
      </c>
      <c r="W171" s="372" t="s">
        <v>620</v>
      </c>
      <c r="X171" s="451" t="s">
        <v>548</v>
      </c>
      <c r="Y171" s="451" t="s">
        <v>548</v>
      </c>
      <c r="Z171" s="715"/>
      <c r="AA171" s="195"/>
      <c r="AB171" s="370"/>
      <c r="AC171" s="1183">
        <v>36524</v>
      </c>
      <c r="AD171" s="1549">
        <v>913</v>
      </c>
      <c r="AE171" s="1183" t="s">
        <v>548</v>
      </c>
      <c r="AF171" s="1183" t="s">
        <v>548</v>
      </c>
      <c r="AG171" s="1062" t="s">
        <v>444</v>
      </c>
      <c r="AH171" s="1062"/>
      <c r="AI171" s="195"/>
      <c r="AJ171" s="195"/>
      <c r="AK171" s="370"/>
      <c r="AL171" s="370"/>
      <c r="AM171" s="370"/>
      <c r="AN171" s="370"/>
      <c r="AO171" s="1366">
        <v>28.1</v>
      </c>
      <c r="AP171" s="1368">
        <v>66.7</v>
      </c>
      <c r="AQ171" s="1371">
        <v>2.4</v>
      </c>
      <c r="AR171" s="1375">
        <f t="shared" si="106"/>
        <v>97.200000000000017</v>
      </c>
      <c r="AS171" s="1379">
        <f t="shared" si="107"/>
        <v>0.42128935532233885</v>
      </c>
      <c r="AT171" s="1381">
        <f t="shared" si="108"/>
        <v>1.0110944527736132</v>
      </c>
      <c r="AU171" s="1384">
        <f t="shared" si="109"/>
        <v>0.40665701881331401</v>
      </c>
      <c r="AV171" s="1551">
        <v>26.515160000000002</v>
      </c>
      <c r="AW171" s="1387">
        <f t="shared" si="120"/>
        <v>94.36</v>
      </c>
      <c r="AX171" s="1389">
        <v>0.17984000000000003</v>
      </c>
      <c r="AY171" s="1552">
        <v>0.64</v>
      </c>
      <c r="AZ171" s="1553" t="s">
        <v>387</v>
      </c>
      <c r="BA171" s="1554">
        <v>39.200000000000003</v>
      </c>
      <c r="BB171" s="878">
        <v>0.23</v>
      </c>
      <c r="BC171" s="1555"/>
      <c r="BD171" s="1556"/>
      <c r="BE171" s="1556"/>
      <c r="BF171" s="1556"/>
      <c r="BG171" s="1556"/>
      <c r="BH171" s="1556"/>
      <c r="BI171" s="195"/>
      <c r="BJ171" s="195">
        <v>25.2</v>
      </c>
      <c r="BK171" s="894">
        <v>75.5</v>
      </c>
      <c r="BL171" s="1557">
        <f>BJ171/BK171</f>
        <v>0.33377483443708611</v>
      </c>
      <c r="BM171" s="1407">
        <v>0.3</v>
      </c>
      <c r="BN171" s="876">
        <f>BM171*100/AO171</f>
        <v>1.0676156583629892</v>
      </c>
      <c r="BO171" s="1558" t="s">
        <v>387</v>
      </c>
      <c r="BP171" s="195">
        <v>5.9</v>
      </c>
      <c r="BQ171" s="1291">
        <v>10.4</v>
      </c>
      <c r="BR171" s="875"/>
      <c r="BS171" s="876">
        <f t="shared" si="121"/>
        <v>51</v>
      </c>
      <c r="BT171" s="875">
        <v>92</v>
      </c>
      <c r="BU171" s="1491">
        <v>39319</v>
      </c>
      <c r="BV171" s="876">
        <f t="shared" si="122"/>
        <v>8</v>
      </c>
      <c r="BW171" s="876">
        <f t="shared" si="123"/>
        <v>66.099700000000013</v>
      </c>
      <c r="BX171" s="875">
        <v>30.7</v>
      </c>
      <c r="BY171" s="894">
        <f t="shared" si="124"/>
        <v>20.476900000000001</v>
      </c>
      <c r="BZ171" s="875">
        <v>20.3</v>
      </c>
      <c r="CA171" s="894">
        <f t="shared" si="125"/>
        <v>13.540100000000002</v>
      </c>
      <c r="CB171" s="875">
        <v>48.1</v>
      </c>
      <c r="CC171" s="894">
        <f t="shared" si="126"/>
        <v>32.082700000000003</v>
      </c>
      <c r="CD171" s="195">
        <v>0.9</v>
      </c>
      <c r="CE171" s="195"/>
      <c r="CF171" s="195"/>
      <c r="CG171" s="195"/>
      <c r="CH171" s="195"/>
      <c r="CI171" s="195"/>
      <c r="CJ171" s="195"/>
      <c r="CK171" s="195"/>
      <c r="CL171" s="1387">
        <f t="shared" si="127"/>
        <v>1.5123152709359604</v>
      </c>
      <c r="CM171" s="195"/>
      <c r="CN171" s="371"/>
      <c r="CO171" s="371"/>
      <c r="CP171" s="371"/>
      <c r="CQ171" s="371"/>
      <c r="CR171" s="371"/>
      <c r="CS171" s="371"/>
      <c r="CT171" s="371"/>
      <c r="CU171" s="371"/>
      <c r="CV171" s="195"/>
      <c r="CW171" s="195"/>
      <c r="CX171" s="869"/>
      <c r="CY171" s="869"/>
      <c r="CZ171" s="875"/>
      <c r="DA171" s="1293" t="s">
        <v>398</v>
      </c>
      <c r="DB171" s="1294" t="s">
        <v>398</v>
      </c>
      <c r="DC171" s="195"/>
      <c r="DD171" s="715"/>
      <c r="DE171" s="195"/>
      <c r="DF171" s="195"/>
      <c r="DG171" s="195"/>
      <c r="DH171" s="367"/>
      <c r="DI171" s="884" t="s">
        <v>390</v>
      </c>
      <c r="DJ171" s="974" t="s">
        <v>444</v>
      </c>
      <c r="DK171" s="875">
        <v>2</v>
      </c>
      <c r="DL171" s="874" t="s">
        <v>399</v>
      </c>
      <c r="DM171" s="874" t="s">
        <v>399</v>
      </c>
      <c r="DN171" s="875"/>
      <c r="DO171" s="875"/>
      <c r="DP171" s="875"/>
      <c r="DQ171" s="875"/>
      <c r="DR171" s="195" t="s">
        <v>386</v>
      </c>
      <c r="DS171" s="195" t="s">
        <v>386</v>
      </c>
      <c r="DT171" s="195">
        <v>220</v>
      </c>
      <c r="DU171" s="195">
        <v>10.9</v>
      </c>
      <c r="DV171" s="195">
        <v>89.1</v>
      </c>
      <c r="DW171" s="195" t="s">
        <v>386</v>
      </c>
      <c r="DX171" s="195" t="s">
        <v>386</v>
      </c>
      <c r="DY171" s="195" t="s">
        <v>386</v>
      </c>
      <c r="DZ171" s="195" t="s">
        <v>386</v>
      </c>
      <c r="EA171" s="195" t="s">
        <v>820</v>
      </c>
      <c r="EB171" s="195"/>
      <c r="EC171" s="875"/>
      <c r="ED171" s="875"/>
      <c r="EE171" s="875"/>
      <c r="EF171" s="874">
        <v>50</v>
      </c>
      <c r="EG171" s="875">
        <v>3</v>
      </c>
      <c r="EH171" s="874">
        <v>185</v>
      </c>
      <c r="EI171" s="874"/>
      <c r="EJ171" s="874">
        <f t="shared" si="114"/>
        <v>0</v>
      </c>
      <c r="EK171" s="874"/>
      <c r="EL171" s="875"/>
      <c r="EM171" s="874">
        <v>3</v>
      </c>
      <c r="EN171" s="874">
        <v>2</v>
      </c>
      <c r="EO171" s="968">
        <v>0</v>
      </c>
      <c r="EP171" s="875"/>
      <c r="EQ171" s="1182">
        <v>9781</v>
      </c>
      <c r="ER171" s="450">
        <v>55</v>
      </c>
      <c r="ES171" s="451">
        <v>15607</v>
      </c>
      <c r="ET171" s="451">
        <v>2</v>
      </c>
      <c r="EU171" s="452">
        <f>ES171/ER171*ET171</f>
        <v>567.5272727272727</v>
      </c>
      <c r="EV171" s="451">
        <v>4809</v>
      </c>
      <c r="EW171" s="453">
        <f>EV171/ER171*ET171</f>
        <v>174.87272727272727</v>
      </c>
      <c r="EX171" s="453">
        <f>L171*EW171</f>
        <v>6120.545454545455</v>
      </c>
      <c r="EY171" s="1499">
        <v>22</v>
      </c>
      <c r="EZ171" s="984">
        <v>36524</v>
      </c>
      <c r="FA171" s="869">
        <v>1000</v>
      </c>
      <c r="FB171" s="847"/>
      <c r="FC171" s="985">
        <f>EZ171/EY171</f>
        <v>1660.1818181818182</v>
      </c>
      <c r="FD171" s="985">
        <f>FA171*FC171/1000</f>
        <v>1660.1818181818182</v>
      </c>
      <c r="FE171" s="1381">
        <f>EX171/FD171</f>
        <v>3.6866717774613953</v>
      </c>
      <c r="FF171" s="1295"/>
      <c r="FG171" s="1295"/>
      <c r="FH171" s="1287"/>
      <c r="FI171" s="1285"/>
      <c r="FJ171" s="370"/>
      <c r="FK171" s="195"/>
      <c r="FL171" s="1470">
        <f>EV171*100/ES171</f>
        <v>30.813096687383865</v>
      </c>
      <c r="FM171" s="880">
        <f>EW171/1000</f>
        <v>0.17487272727272726</v>
      </c>
      <c r="FN171" s="370"/>
      <c r="FO171" s="1470">
        <v>30.813096687383865</v>
      </c>
      <c r="FP171" s="880">
        <v>0.17487272727272726</v>
      </c>
      <c r="FQ171" s="1472">
        <f>DT171/EW171</f>
        <v>1.2580578082761489</v>
      </c>
      <c r="FR171" s="1679" t="s">
        <v>1215</v>
      </c>
      <c r="FS171" s="1134"/>
      <c r="FT171" s="1679" t="s">
        <v>1294</v>
      </c>
      <c r="FU171" s="1309">
        <v>0</v>
      </c>
      <c r="FV171" s="1309">
        <v>2</v>
      </c>
      <c r="FW171" s="1124">
        <v>0</v>
      </c>
      <c r="FX171" s="1684" t="s">
        <v>1554</v>
      </c>
      <c r="FY171" s="1126">
        <v>0</v>
      </c>
      <c r="FZ171" s="1126">
        <v>0</v>
      </c>
      <c r="GA171" s="1126">
        <v>0</v>
      </c>
      <c r="GB171" s="1126">
        <v>0</v>
      </c>
      <c r="GC171" s="1126"/>
      <c r="GD171" s="1685" t="s">
        <v>1043</v>
      </c>
      <c r="GE171" s="1684" t="s">
        <v>1245</v>
      </c>
      <c r="GF171" s="370"/>
      <c r="GG171" s="1296"/>
      <c r="GH171" s="195"/>
      <c r="GI171" s="195"/>
      <c r="GJ171" s="195"/>
      <c r="IF171" s="370"/>
      <c r="IG171" s="370"/>
      <c r="IH171" s="370"/>
      <c r="II171" s="370"/>
      <c r="IJ171" s="370"/>
      <c r="IK171" s="370"/>
      <c r="IL171" s="370"/>
      <c r="IM171" s="370"/>
    </row>
    <row r="172" spans="1:247" s="126" customFormat="1">
      <c r="A172" s="88">
        <v>157</v>
      </c>
      <c r="B172" s="503">
        <f>COUNTIFS($D$4:D172,D172,$F$4:F172,F172)</f>
        <v>5</v>
      </c>
      <c r="C172" s="841">
        <v>10720</v>
      </c>
      <c r="D172" s="838" t="s">
        <v>571</v>
      </c>
      <c r="E172" s="839" t="s">
        <v>572</v>
      </c>
      <c r="F172" s="839">
        <v>6404271181</v>
      </c>
      <c r="G172" s="840">
        <v>55</v>
      </c>
      <c r="H172" s="838" t="s">
        <v>953</v>
      </c>
      <c r="I172" s="405" t="s">
        <v>955</v>
      </c>
      <c r="J172" s="200" t="s">
        <v>427</v>
      </c>
      <c r="K172" s="91" t="s">
        <v>385</v>
      </c>
      <c r="L172" s="88">
        <v>46</v>
      </c>
      <c r="M172" s="91" t="s">
        <v>924</v>
      </c>
      <c r="N172" s="91" t="s">
        <v>386</v>
      </c>
      <c r="O172" s="88"/>
      <c r="P172" s="88" t="s">
        <v>949</v>
      </c>
      <c r="Q172" s="201"/>
      <c r="R172" s="201"/>
      <c r="S172" s="234"/>
      <c r="T172" s="234"/>
      <c r="U172" s="234"/>
      <c r="V172" s="471" t="s">
        <v>952</v>
      </c>
      <c r="W172" s="471"/>
      <c r="X172" s="234"/>
      <c r="Y172" s="222"/>
      <c r="Z172" s="405" t="s">
        <v>428</v>
      </c>
      <c r="AA172" s="88" t="s">
        <v>940</v>
      </c>
      <c r="AB172" s="88"/>
      <c r="AC172" s="1210">
        <v>106</v>
      </c>
      <c r="AD172" s="1550">
        <v>4800</v>
      </c>
      <c r="AE172" s="1210" t="s">
        <v>548</v>
      </c>
      <c r="AF172" s="1210" t="s">
        <v>548</v>
      </c>
      <c r="AG172" s="245" t="s">
        <v>444</v>
      </c>
      <c r="AH172" s="1210">
        <v>500</v>
      </c>
      <c r="AI172" s="88"/>
      <c r="AJ172" s="88"/>
      <c r="AK172" s="1210"/>
      <c r="AL172" s="88"/>
      <c r="AM172" s="88"/>
      <c r="AN172" s="88"/>
      <c r="AO172" s="1211">
        <v>35.5</v>
      </c>
      <c r="AP172" s="1212">
        <v>57.7</v>
      </c>
      <c r="AQ172" s="1213">
        <v>4.8</v>
      </c>
      <c r="AR172" s="1214">
        <f t="shared" si="106"/>
        <v>98</v>
      </c>
      <c r="AS172" s="1215">
        <f t="shared" si="107"/>
        <v>0.61525129982668969</v>
      </c>
      <c r="AT172" s="752">
        <f t="shared" si="108"/>
        <v>2.9532062391681104</v>
      </c>
      <c r="AU172" s="1216">
        <f t="shared" si="109"/>
        <v>0.56799999999999995</v>
      </c>
      <c r="AV172" s="1217">
        <v>29.607000000000003</v>
      </c>
      <c r="AW172" s="1217">
        <f t="shared" si="120"/>
        <v>83.4</v>
      </c>
      <c r="AX172" s="1218">
        <v>4.1180000000000003</v>
      </c>
      <c r="AY172" s="1217">
        <v>11.6</v>
      </c>
      <c r="AZ172" s="91" t="s">
        <v>387</v>
      </c>
      <c r="BA172" s="402">
        <v>34.200000000000003</v>
      </c>
      <c r="BB172" s="91" t="s">
        <v>387</v>
      </c>
      <c r="BC172" s="117">
        <v>0.5</v>
      </c>
      <c r="BD172" s="117"/>
      <c r="BE172" s="88"/>
      <c r="BF172" s="88"/>
      <c r="BG172" s="88"/>
      <c r="BH172" s="88"/>
      <c r="BI172" s="88"/>
      <c r="BJ172" s="88">
        <v>45.4</v>
      </c>
      <c r="BK172" s="88">
        <v>54.6</v>
      </c>
      <c r="BL172" s="1220">
        <f>BJ172/BK172</f>
        <v>0.83150183150183143</v>
      </c>
      <c r="BM172" s="1221">
        <v>0.4</v>
      </c>
      <c r="BN172" s="144">
        <f>BM172*100/AO172</f>
        <v>1.1267605633802817</v>
      </c>
      <c r="BO172" s="91" t="s">
        <v>387</v>
      </c>
      <c r="BP172" s="88">
        <v>95.8</v>
      </c>
      <c r="BQ172" s="88">
        <v>52.1</v>
      </c>
      <c r="BR172" s="1222"/>
      <c r="BS172" s="144">
        <f t="shared" si="121"/>
        <v>42.2</v>
      </c>
      <c r="BT172" s="117">
        <v>86.9</v>
      </c>
      <c r="BU172" s="1282">
        <v>18941</v>
      </c>
      <c r="BV172" s="144">
        <f t="shared" si="122"/>
        <v>13.099999999999994</v>
      </c>
      <c r="BW172" s="144">
        <f t="shared" si="123"/>
        <v>56.372900000000008</v>
      </c>
      <c r="BX172" s="216">
        <v>18</v>
      </c>
      <c r="BY172" s="216">
        <f t="shared" si="124"/>
        <v>10.386000000000001</v>
      </c>
      <c r="BZ172" s="216">
        <v>24.2</v>
      </c>
      <c r="CA172" s="216">
        <f t="shared" si="125"/>
        <v>13.9634</v>
      </c>
      <c r="CB172" s="216">
        <v>55.5</v>
      </c>
      <c r="CC172" s="216">
        <f t="shared" si="126"/>
        <v>32.023500000000006</v>
      </c>
      <c r="CD172" s="117">
        <v>1.3</v>
      </c>
      <c r="CE172" s="88"/>
      <c r="CF172" s="88"/>
      <c r="CG172" s="88"/>
      <c r="CH172" s="88"/>
      <c r="CI172" s="88"/>
      <c r="CJ172" s="88"/>
      <c r="CK172" s="88"/>
      <c r="CL172" s="1217">
        <f t="shared" si="127"/>
        <v>0.74380165289256206</v>
      </c>
      <c r="CM172" s="88"/>
      <c r="CN172" s="88"/>
      <c r="CO172" s="201"/>
      <c r="CP172" s="201"/>
      <c r="CQ172" s="201"/>
      <c r="CR172" s="201"/>
      <c r="CS172" s="201"/>
      <c r="CT172" s="201"/>
      <c r="CU172" s="201"/>
      <c r="CV172" s="1224"/>
      <c r="CW172" s="88"/>
      <c r="CX172" s="88"/>
      <c r="CY172" s="88"/>
      <c r="CZ172" s="278">
        <v>5</v>
      </c>
      <c r="DA172" s="1225" t="s">
        <v>398</v>
      </c>
      <c r="DB172" s="91" t="s">
        <v>398</v>
      </c>
      <c r="DC172" s="1493"/>
      <c r="DD172" s="1334" t="s">
        <v>914</v>
      </c>
      <c r="DE172" s="88"/>
      <c r="DF172" s="88"/>
      <c r="DG172" s="88"/>
      <c r="DH172" s="88"/>
      <c r="DI172" s="88" t="s">
        <v>390</v>
      </c>
      <c r="DJ172" s="855" t="s">
        <v>444</v>
      </c>
      <c r="DK172" s="117">
        <v>2</v>
      </c>
      <c r="DL172" s="325" t="s">
        <v>399</v>
      </c>
      <c r="DM172" s="117" t="s">
        <v>955</v>
      </c>
      <c r="DN172" s="117"/>
      <c r="DO172" s="117"/>
      <c r="DP172" s="117"/>
      <c r="DQ172" s="117"/>
      <c r="DR172" s="88" t="s">
        <v>386</v>
      </c>
      <c r="DS172" s="88" t="s">
        <v>386</v>
      </c>
      <c r="DT172" s="88">
        <v>218</v>
      </c>
      <c r="DU172" s="88">
        <v>14.2</v>
      </c>
      <c r="DV172" s="88">
        <v>85.8</v>
      </c>
      <c r="DW172" s="88" t="s">
        <v>386</v>
      </c>
      <c r="DX172" s="88" t="s">
        <v>386</v>
      </c>
      <c r="DY172" s="88" t="s">
        <v>386</v>
      </c>
      <c r="DZ172" s="88" t="s">
        <v>386</v>
      </c>
      <c r="EA172" s="88">
        <v>0</v>
      </c>
      <c r="EB172" s="88"/>
      <c r="EC172" s="143"/>
      <c r="ED172" s="143"/>
      <c r="EE172" s="143"/>
      <c r="EF172" s="117">
        <v>70</v>
      </c>
      <c r="EG172" s="117">
        <v>3</v>
      </c>
      <c r="EH172" s="117">
        <v>185</v>
      </c>
      <c r="EI172" s="117">
        <v>110</v>
      </c>
      <c r="EJ172" s="144">
        <f t="shared" si="114"/>
        <v>32.140248356464575</v>
      </c>
      <c r="EK172" s="117">
        <v>1</v>
      </c>
      <c r="EL172" s="117"/>
      <c r="EM172" s="117">
        <v>3</v>
      </c>
      <c r="EN172" s="117">
        <v>2</v>
      </c>
      <c r="EO172" s="325">
        <v>0</v>
      </c>
      <c r="EP172" s="143"/>
      <c r="EQ172" s="1229">
        <v>10720</v>
      </c>
      <c r="ER172" s="636">
        <v>75</v>
      </c>
      <c r="ES172" s="636">
        <v>31396</v>
      </c>
      <c r="ET172" s="636">
        <v>4000</v>
      </c>
      <c r="EU172" s="636">
        <v>38220</v>
      </c>
      <c r="EV172" s="636">
        <v>866</v>
      </c>
      <c r="EW172" s="647">
        <f>EV172/ET172*EU172/ER172</f>
        <v>110.32839999999999</v>
      </c>
      <c r="EX172" s="377">
        <f>L172*EW172</f>
        <v>5075.1063999999997</v>
      </c>
      <c r="EY172" s="122"/>
      <c r="EZ172" s="122"/>
      <c r="FA172" s="122"/>
      <c r="FB172" s="122"/>
      <c r="FC172" s="240"/>
      <c r="FD172" s="240"/>
      <c r="FE172" s="240"/>
      <c r="FF172" s="411"/>
      <c r="FG172" s="411"/>
      <c r="FH172" s="411"/>
      <c r="FI172" s="337"/>
      <c r="FJ172" s="225"/>
      <c r="FK172" s="122"/>
      <c r="FL172" s="1559">
        <v>1.5</v>
      </c>
      <c r="FM172" s="119">
        <f>AC172/1000</f>
        <v>0.106</v>
      </c>
      <c r="FN172" s="122"/>
      <c r="FO172" s="752">
        <f>EV172*100/ES172</f>
        <v>2.758313160912218</v>
      </c>
      <c r="FP172" s="1230">
        <f>EW172/1000</f>
        <v>0.11032839999999999</v>
      </c>
      <c r="FQ172" s="1333">
        <f>DT172/EW172</f>
        <v>1.9759191649656844</v>
      </c>
      <c r="FR172" s="1680" t="s">
        <v>1215</v>
      </c>
      <c r="FS172" s="1132"/>
      <c r="FT172" s="1132"/>
      <c r="FU172" s="1119">
        <v>0</v>
      </c>
      <c r="FV172" s="325">
        <v>2</v>
      </c>
      <c r="FW172" s="1119">
        <v>1</v>
      </c>
      <c r="FX172" s="1120" t="s">
        <v>876</v>
      </c>
      <c r="FY172" s="1120">
        <v>0</v>
      </c>
      <c r="FZ172" s="1120">
        <v>0</v>
      </c>
      <c r="GA172" s="1120">
        <v>0</v>
      </c>
      <c r="GB172" s="1120">
        <v>1</v>
      </c>
      <c r="GC172" s="1127"/>
      <c r="GD172" s="1120" t="s">
        <v>956</v>
      </c>
      <c r="GE172" s="1120" t="s">
        <v>957</v>
      </c>
      <c r="GF172" s="1512">
        <v>10720</v>
      </c>
      <c r="GG172" s="1513" t="s">
        <v>954</v>
      </c>
      <c r="GH172" s="119">
        <v>0.56285243229999993</v>
      </c>
      <c r="GI172" s="379">
        <v>7.8463766000737483</v>
      </c>
      <c r="GJ172" s="119">
        <v>0.76689259300000001</v>
      </c>
      <c r="GK172" s="117" t="s">
        <v>387</v>
      </c>
      <c r="GL172" s="117" t="s">
        <v>387</v>
      </c>
      <c r="GM172" s="117" t="s">
        <v>387</v>
      </c>
      <c r="GN172" s="117" t="s">
        <v>387</v>
      </c>
      <c r="GO172" s="117" t="s">
        <v>387</v>
      </c>
      <c r="GP172" s="117" t="s">
        <v>387</v>
      </c>
      <c r="GQ172" s="702">
        <v>5075.1063999999997</v>
      </c>
      <c r="GR172" s="413">
        <f>IE172*GQ172/100</f>
        <v>2491.8772423999999</v>
      </c>
      <c r="GS172" s="117"/>
      <c r="GT172" s="117"/>
      <c r="GU172" s="117"/>
      <c r="GV172" s="117"/>
      <c r="GW172" s="117"/>
      <c r="GX172" s="117"/>
      <c r="GY172" s="117"/>
      <c r="GZ172" s="116">
        <v>12</v>
      </c>
      <c r="HA172" s="144"/>
      <c r="HB172" s="144"/>
      <c r="HC172" s="117"/>
      <c r="HD172" s="144">
        <v>15.9</v>
      </c>
      <c r="HE172" s="144">
        <v>83.8</v>
      </c>
      <c r="HF172" s="117">
        <v>2819</v>
      </c>
      <c r="HG172" s="117">
        <v>12.7</v>
      </c>
      <c r="HH172" s="117">
        <v>5646</v>
      </c>
      <c r="HI172" s="117">
        <v>55.3</v>
      </c>
      <c r="HJ172" s="117">
        <v>6092</v>
      </c>
      <c r="HK172" s="117">
        <v>12.4</v>
      </c>
      <c r="HL172" s="117">
        <v>58215</v>
      </c>
      <c r="HM172" s="117">
        <v>63.9</v>
      </c>
      <c r="HN172" s="117">
        <v>4983</v>
      </c>
      <c r="HO172" s="117">
        <v>54.8</v>
      </c>
      <c r="HP172" s="117">
        <v>11135</v>
      </c>
      <c r="HQ172" s="144">
        <v>33</v>
      </c>
      <c r="HR172" s="117">
        <v>38.6</v>
      </c>
      <c r="HS172" s="117"/>
      <c r="HT172" s="117"/>
      <c r="HU172" s="117"/>
      <c r="HV172" s="117"/>
      <c r="HW172" s="117"/>
      <c r="HX172" s="117"/>
      <c r="HY172" s="117"/>
      <c r="HZ172" s="117"/>
      <c r="IA172" s="117"/>
      <c r="IB172" s="117"/>
      <c r="IC172" s="117"/>
      <c r="ID172" s="117"/>
      <c r="IE172" s="117">
        <v>49.1</v>
      </c>
      <c r="IF172" s="88">
        <f>EK172+EM172+EN172</f>
        <v>6</v>
      </c>
      <c r="IG172" s="122"/>
      <c r="IH172" s="122"/>
      <c r="II172" s="122"/>
      <c r="IJ172" s="122"/>
      <c r="IK172" s="122"/>
      <c r="IL172" s="122"/>
      <c r="IM172" s="122"/>
    </row>
    <row r="173" spans="1:247" s="1048" customFormat="1" ht="15.75" thickBot="1">
      <c r="A173" s="163">
        <v>336</v>
      </c>
      <c r="B173" s="162">
        <f>COUNTIFS($D$4:D173,D173,$F$4:F173,F173)</f>
        <v>6</v>
      </c>
      <c r="C173" s="960">
        <v>11875</v>
      </c>
      <c r="D173" s="923" t="s">
        <v>571</v>
      </c>
      <c r="E173" s="924" t="s">
        <v>572</v>
      </c>
      <c r="F173" s="924" t="s">
        <v>1083</v>
      </c>
      <c r="G173" s="925">
        <v>55</v>
      </c>
      <c r="H173" s="923" t="s">
        <v>1084</v>
      </c>
      <c r="I173" s="480" t="s">
        <v>955</v>
      </c>
      <c r="J173" s="166" t="s">
        <v>427</v>
      </c>
      <c r="K173" s="164" t="s">
        <v>385</v>
      </c>
      <c r="L173" s="163">
        <v>25</v>
      </c>
      <c r="M173" s="164" t="s">
        <v>601</v>
      </c>
      <c r="N173" s="164" t="s">
        <v>386</v>
      </c>
      <c r="O173" s="163"/>
      <c r="P173" s="163" t="s">
        <v>1078</v>
      </c>
      <c r="Q173" s="168"/>
      <c r="R173" s="168"/>
      <c r="S173" s="164"/>
      <c r="T173" s="481" t="s">
        <v>1039</v>
      </c>
      <c r="U173" s="481"/>
      <c r="V173" s="482" t="s">
        <v>1079</v>
      </c>
      <c r="W173" s="1042"/>
      <c r="X173" s="482"/>
      <c r="Y173" s="482"/>
      <c r="Z173" s="480"/>
      <c r="AA173" s="163" t="s">
        <v>1044</v>
      </c>
      <c r="AB173" s="163"/>
      <c r="AC173" s="965">
        <v>160</v>
      </c>
      <c r="AD173" s="965">
        <v>4000</v>
      </c>
      <c r="AG173" s="1048" t="s">
        <v>444</v>
      </c>
      <c r="AH173" s="965">
        <v>250</v>
      </c>
      <c r="AJ173" s="163"/>
      <c r="AK173" s="965"/>
      <c r="AL173" s="163"/>
      <c r="AM173" s="163"/>
      <c r="AN173" s="163"/>
      <c r="AO173" s="1367">
        <v>39</v>
      </c>
      <c r="AP173" s="1369">
        <v>50.4</v>
      </c>
      <c r="AQ173" s="1372">
        <v>9.9</v>
      </c>
      <c r="AR173" s="1376">
        <f t="shared" si="106"/>
        <v>99.300000000000011</v>
      </c>
      <c r="AS173" s="1380">
        <f t="shared" si="107"/>
        <v>0.77380952380952384</v>
      </c>
      <c r="AT173" s="1382">
        <f t="shared" si="108"/>
        <v>7.6607142857142865</v>
      </c>
      <c r="AU173" s="1385">
        <f t="shared" si="109"/>
        <v>0.64676616915422891</v>
      </c>
      <c r="AV173" s="1388">
        <v>35.802</v>
      </c>
      <c r="AW173" s="1388">
        <f t="shared" si="120"/>
        <v>91.8</v>
      </c>
      <c r="AX173" s="1390">
        <v>1.2480000000000002</v>
      </c>
      <c r="AY173" s="1388">
        <v>3.2</v>
      </c>
      <c r="AZ173" s="163" t="s">
        <v>387</v>
      </c>
      <c r="BA173" s="1300">
        <v>15.1</v>
      </c>
      <c r="BB173" s="163" t="s">
        <v>387</v>
      </c>
      <c r="BC173" s="934">
        <v>0.6</v>
      </c>
      <c r="BD173" s="934"/>
      <c r="BE173" s="1388"/>
      <c r="BF173" s="1388"/>
      <c r="BG173" s="1388"/>
      <c r="BH173" s="1388"/>
      <c r="BI173" s="1388">
        <v>0</v>
      </c>
      <c r="BJ173" s="1388">
        <v>39.4</v>
      </c>
      <c r="BK173" s="163">
        <v>60.6</v>
      </c>
      <c r="BL173" s="1404">
        <f>BJ173/BK173</f>
        <v>0.65016501650165015</v>
      </c>
      <c r="BM173" s="1409">
        <v>0.7</v>
      </c>
      <c r="BN173" s="934">
        <f>BM173*100/AO173</f>
        <v>1.7948717948717949</v>
      </c>
      <c r="BO173" s="163" t="s">
        <v>387</v>
      </c>
      <c r="BP173" s="163">
        <v>8.8000000000000007</v>
      </c>
      <c r="BQ173" s="163">
        <v>11.5</v>
      </c>
      <c r="BR173" s="1302"/>
      <c r="BS173" s="934">
        <f t="shared" si="121"/>
        <v>73.8</v>
      </c>
      <c r="BT173" s="905">
        <v>92.4</v>
      </c>
      <c r="BU173" s="905">
        <v>8674</v>
      </c>
      <c r="BV173" s="934">
        <f t="shared" si="122"/>
        <v>7.5999999999999943</v>
      </c>
      <c r="BW173" s="934">
        <f t="shared" si="123"/>
        <v>50.198399999999999</v>
      </c>
      <c r="BX173" s="905">
        <v>29.3</v>
      </c>
      <c r="BY173" s="958">
        <f t="shared" si="124"/>
        <v>14.767200000000001</v>
      </c>
      <c r="BZ173" s="905">
        <v>44.5</v>
      </c>
      <c r="CA173" s="958">
        <f t="shared" si="125"/>
        <v>22.427999999999997</v>
      </c>
      <c r="CB173" s="905">
        <v>25.8</v>
      </c>
      <c r="CC173" s="958">
        <f t="shared" si="126"/>
        <v>13.0032</v>
      </c>
      <c r="CD173" s="934">
        <v>0.4</v>
      </c>
      <c r="CE173" s="1301">
        <v>96.2</v>
      </c>
      <c r="CF173" s="1301">
        <v>6903</v>
      </c>
      <c r="CG173" s="1301">
        <v>87.3</v>
      </c>
      <c r="CH173" s="1301">
        <v>4305</v>
      </c>
      <c r="CI173" s="1301">
        <v>40.1</v>
      </c>
      <c r="CJ173" s="1301">
        <v>77.599999999999994</v>
      </c>
      <c r="CK173" s="1301">
        <v>4674</v>
      </c>
      <c r="CL173" s="1388">
        <f t="shared" si="127"/>
        <v>0.65842696629213482</v>
      </c>
      <c r="CM173" s="163"/>
      <c r="CN173" s="163"/>
      <c r="CO173" s="168"/>
      <c r="CP173" s="168"/>
      <c r="CQ173" s="168"/>
      <c r="CR173" s="168"/>
      <c r="CS173" s="168"/>
      <c r="CT173" s="168"/>
      <c r="CU173" s="168"/>
      <c r="CV173" s="1303"/>
      <c r="CW173" s="163"/>
      <c r="CX173" s="163"/>
      <c r="CY173" s="163"/>
      <c r="CZ173" s="163"/>
      <c r="DA173" s="1304"/>
      <c r="DB173" s="1305" t="s">
        <v>398</v>
      </c>
      <c r="DC173" s="1494"/>
      <c r="DD173" s="1495" t="s">
        <v>1085</v>
      </c>
      <c r="DE173" s="163"/>
      <c r="DF173" s="163"/>
      <c r="DG173" s="163"/>
      <c r="DH173" s="163"/>
      <c r="DI173" s="163" t="s">
        <v>390</v>
      </c>
      <c r="DJ173" s="904" t="s">
        <v>444</v>
      </c>
      <c r="DK173" s="905">
        <v>2</v>
      </c>
      <c r="DL173" s="906" t="s">
        <v>399</v>
      </c>
      <c r="DM173" s="906" t="s">
        <v>399</v>
      </c>
      <c r="DN173" s="905"/>
      <c r="DO173" s="905"/>
      <c r="DP173" s="905"/>
      <c r="DQ173" s="905"/>
      <c r="DR173" s="163">
        <v>4.2</v>
      </c>
      <c r="DS173" s="163" t="s">
        <v>700</v>
      </c>
      <c r="DT173" s="163">
        <v>285</v>
      </c>
      <c r="DU173" s="163">
        <v>3.9</v>
      </c>
      <c r="DV173" s="163">
        <v>96.1</v>
      </c>
      <c r="DW173" s="163">
        <v>0.9</v>
      </c>
      <c r="DX173" s="163">
        <v>358</v>
      </c>
      <c r="DY173" s="163" t="s">
        <v>386</v>
      </c>
      <c r="DZ173" s="163">
        <v>2.0499999999999998</v>
      </c>
      <c r="EA173" s="163" t="s">
        <v>1086</v>
      </c>
      <c r="EB173" s="163"/>
      <c r="EC173" s="907"/>
      <c r="ED173" s="907"/>
      <c r="EE173" s="907"/>
      <c r="EF173" s="909">
        <v>100</v>
      </c>
      <c r="EG173" s="905">
        <v>3</v>
      </c>
      <c r="EH173" s="909">
        <v>185</v>
      </c>
      <c r="EI173" s="909"/>
      <c r="EJ173" s="909">
        <f t="shared" si="114"/>
        <v>0</v>
      </c>
      <c r="EK173" s="909"/>
      <c r="EL173" s="907"/>
      <c r="EM173" s="909">
        <v>3</v>
      </c>
      <c r="EN173" s="909">
        <v>2</v>
      </c>
      <c r="EO173" s="906">
        <v>0</v>
      </c>
      <c r="EP173" s="907"/>
      <c r="EQ173" s="1306">
        <v>11875</v>
      </c>
      <c r="ER173" s="492">
        <v>75</v>
      </c>
      <c r="ES173" s="492">
        <v>77339</v>
      </c>
      <c r="ET173" s="492">
        <v>8000</v>
      </c>
      <c r="EU173" s="492">
        <v>42120</v>
      </c>
      <c r="EV173" s="492">
        <v>1768</v>
      </c>
      <c r="EW173" s="1061">
        <f>EV173/ET173*EU173/ER173</f>
        <v>124.11360000000001</v>
      </c>
      <c r="EX173" s="435">
        <f>L173*EW173</f>
        <v>3102.84</v>
      </c>
      <c r="EY173" s="350"/>
      <c r="EZ173" s="350"/>
      <c r="FA173" s="350"/>
      <c r="FB173" s="350"/>
      <c r="FC173" s="1015"/>
      <c r="FD173" s="1015"/>
      <c r="FE173" s="1015"/>
      <c r="FF173" s="1307"/>
      <c r="FG173" s="1307"/>
      <c r="FH173" s="1307"/>
      <c r="FI173" s="1299"/>
      <c r="FJ173" s="1298"/>
      <c r="FK173" s="350"/>
      <c r="FL173" s="163"/>
      <c r="FM173" s="917">
        <f>AC173/1000</f>
        <v>0.16</v>
      </c>
      <c r="FN173" s="350"/>
      <c r="FO173" s="1382">
        <f>EV173*100/ES173</f>
        <v>2.2860393850450613</v>
      </c>
      <c r="FP173" s="1508">
        <f>EW173/1000</f>
        <v>0.1241136</v>
      </c>
      <c r="FQ173" s="350"/>
      <c r="FR173" s="1682" t="s">
        <v>1215</v>
      </c>
      <c r="FS173" s="1123"/>
      <c r="FT173" s="1682" t="s">
        <v>1565</v>
      </c>
      <c r="FU173" s="1320">
        <v>0</v>
      </c>
      <c r="FV173" s="1320">
        <v>2</v>
      </c>
      <c r="FW173" s="1123">
        <v>1</v>
      </c>
      <c r="FX173" s="1682" t="s">
        <v>1566</v>
      </c>
      <c r="FY173" s="1141">
        <v>0</v>
      </c>
      <c r="FZ173" s="1141">
        <v>0</v>
      </c>
      <c r="GA173" s="1141">
        <v>0</v>
      </c>
      <c r="GB173" s="1141">
        <v>1</v>
      </c>
      <c r="GC173" s="1683" t="s">
        <v>1567</v>
      </c>
      <c r="GD173" s="1683" t="s">
        <v>956</v>
      </c>
      <c r="GE173" s="1682" t="s">
        <v>1568</v>
      </c>
      <c r="GF173" s="350"/>
      <c r="GG173" s="1308"/>
      <c r="GH173" s="163"/>
      <c r="GI173" s="939">
        <v>0.9</v>
      </c>
      <c r="GJ173" s="163"/>
      <c r="IF173" s="350"/>
      <c r="IG173" s="350"/>
      <c r="IH173" s="350"/>
      <c r="II173" s="350"/>
      <c r="IJ173" s="350"/>
      <c r="IK173" s="350"/>
      <c r="IL173" s="350"/>
      <c r="IM173" s="350"/>
    </row>
    <row r="174" spans="1:247" s="1191" customFormat="1">
      <c r="A174" s="1189">
        <v>88</v>
      </c>
      <c r="B174" s="503">
        <f>COUNTIFS($D$4:D174,D174,$F$4:F174,F174)</f>
        <v>1</v>
      </c>
      <c r="C174" s="1569">
        <v>6172</v>
      </c>
      <c r="D174" s="1185" t="s">
        <v>506</v>
      </c>
      <c r="E174" s="1187" t="s">
        <v>454</v>
      </c>
      <c r="F174" s="1186">
        <v>5409300259</v>
      </c>
      <c r="G174" s="1187">
        <v>63</v>
      </c>
      <c r="H174" s="1185" t="s">
        <v>505</v>
      </c>
      <c r="I174" s="1570" t="s">
        <v>507</v>
      </c>
      <c r="J174" s="194" t="s">
        <v>427</v>
      </c>
      <c r="K174" s="1324" t="s">
        <v>385</v>
      </c>
      <c r="L174" s="1189">
        <v>8</v>
      </c>
      <c r="M174" s="1189">
        <v>8</v>
      </c>
      <c r="N174" s="1189"/>
      <c r="O174" s="1189"/>
      <c r="P174" s="1190" t="s">
        <v>496</v>
      </c>
      <c r="Q174" s="1190"/>
      <c r="R174" s="1190"/>
      <c r="S174" s="1571" t="s">
        <v>428</v>
      </c>
      <c r="T174" s="1571" t="s">
        <v>492</v>
      </c>
      <c r="U174" s="1572" t="s">
        <v>429</v>
      </c>
      <c r="V174" s="1571" t="s">
        <v>428</v>
      </c>
      <c r="W174" s="1573" t="s">
        <v>462</v>
      </c>
      <c r="X174" s="1571" t="s">
        <v>462</v>
      </c>
      <c r="Y174" s="1571" t="s">
        <v>464</v>
      </c>
      <c r="Z174" s="1574"/>
      <c r="AA174" s="1189"/>
      <c r="AB174" s="1575">
        <v>105</v>
      </c>
      <c r="AC174" s="1575"/>
      <c r="AD174" s="1575"/>
      <c r="AE174" s="1575"/>
      <c r="AF174" s="1575"/>
      <c r="AG174" s="1574" t="s">
        <v>444</v>
      </c>
      <c r="AH174" s="1324"/>
      <c r="AI174" s="1189">
        <v>0.4</v>
      </c>
      <c r="AJ174" s="1189">
        <v>83.2</v>
      </c>
      <c r="AK174" s="1576">
        <v>0.33279999999999998</v>
      </c>
      <c r="AL174" s="1189">
        <v>3567</v>
      </c>
      <c r="AM174" s="1577">
        <v>1.7835000000000001</v>
      </c>
      <c r="AN174" s="1189">
        <v>4</v>
      </c>
      <c r="AO174" s="1578">
        <v>32</v>
      </c>
      <c r="AP174" s="1579">
        <v>36.299999999999997</v>
      </c>
      <c r="AQ174" s="1580">
        <v>29</v>
      </c>
      <c r="AR174" s="1581">
        <f t="shared" si="106"/>
        <v>97.3</v>
      </c>
      <c r="AS174" s="1582">
        <f t="shared" si="107"/>
        <v>0.88154269972451793</v>
      </c>
      <c r="AT174" s="1583">
        <f t="shared" si="108"/>
        <v>25.564738292011022</v>
      </c>
      <c r="AU174" s="1584">
        <f t="shared" si="109"/>
        <v>0.49004594180704442</v>
      </c>
      <c r="AV174" s="1585">
        <v>29.6</v>
      </c>
      <c r="AW174" s="1585">
        <f t="shared" si="120"/>
        <v>92.5</v>
      </c>
      <c r="AX174" s="1586">
        <v>0.8</v>
      </c>
      <c r="AY174" s="1585">
        <f>AX174*100/AO174</f>
        <v>2.5</v>
      </c>
      <c r="AZ174" s="1188" t="s">
        <v>387</v>
      </c>
      <c r="BA174" s="1587" t="s">
        <v>387</v>
      </c>
      <c r="BB174" s="1189">
        <v>0.2</v>
      </c>
      <c r="BC174" s="1588">
        <v>0.4799999999999997</v>
      </c>
      <c r="BD174" s="1588"/>
      <c r="BE174" s="1189"/>
      <c r="BF174" s="1189"/>
      <c r="BG174" s="1189"/>
      <c r="BH174" s="1189"/>
      <c r="BI174" s="1189"/>
      <c r="BJ174" s="1589" t="s">
        <v>387</v>
      </c>
      <c r="BK174" s="1589" t="s">
        <v>387</v>
      </c>
      <c r="BL174" s="1590" t="s">
        <v>387</v>
      </c>
      <c r="BM174" s="1591" t="s">
        <v>387</v>
      </c>
      <c r="BN174" s="1189" t="s">
        <v>387</v>
      </c>
      <c r="BO174" s="1589" t="s">
        <v>387</v>
      </c>
      <c r="BP174" s="1589" t="s">
        <v>387</v>
      </c>
      <c r="BQ174" s="1589" t="s">
        <v>387</v>
      </c>
      <c r="BR174" s="1592" t="s">
        <v>387</v>
      </c>
      <c r="BS174" s="1593">
        <f t="shared" si="121"/>
        <v>58.900000000000006</v>
      </c>
      <c r="BT174" s="1594">
        <v>90.7</v>
      </c>
      <c r="BU174" s="1595" t="s">
        <v>387</v>
      </c>
      <c r="BV174" s="1594">
        <f t="shared" si="122"/>
        <v>9.2999999999999972</v>
      </c>
      <c r="BW174" s="1593">
        <f t="shared" si="123"/>
        <v>35.4651</v>
      </c>
      <c r="BX174" s="1594">
        <v>27.8</v>
      </c>
      <c r="BY174" s="1596">
        <f t="shared" si="124"/>
        <v>10.0914</v>
      </c>
      <c r="BZ174" s="1594">
        <v>31.1</v>
      </c>
      <c r="CA174" s="1596">
        <f t="shared" si="125"/>
        <v>11.289300000000001</v>
      </c>
      <c r="CB174" s="1594">
        <v>38.799999999999997</v>
      </c>
      <c r="CC174" s="1596">
        <f t="shared" si="126"/>
        <v>14.084399999999999</v>
      </c>
      <c r="CD174" s="1594"/>
      <c r="CE174" s="1597">
        <v>100</v>
      </c>
      <c r="CF174" s="1598"/>
      <c r="CG174" s="1597">
        <v>99.1</v>
      </c>
      <c r="CH174" s="1597"/>
      <c r="CI174" s="1597">
        <v>47.4</v>
      </c>
      <c r="CJ174" s="1597">
        <v>79.2</v>
      </c>
      <c r="CK174" s="1597"/>
      <c r="CL174" s="1585">
        <f t="shared" si="127"/>
        <v>0.89389067524115751</v>
      </c>
      <c r="CM174" s="1189"/>
      <c r="CN174" s="1189"/>
      <c r="CO174" s="1190"/>
      <c r="CP174" s="1190"/>
      <c r="CQ174" s="1190"/>
      <c r="CR174" s="1190"/>
      <c r="CS174" s="1190"/>
      <c r="CT174" s="1190"/>
      <c r="CU174" s="1190"/>
      <c r="CV174" s="1190"/>
      <c r="CW174" s="1189"/>
      <c r="CX174" s="1189"/>
      <c r="CY174" s="1188" t="s">
        <v>400</v>
      </c>
      <c r="CZ174" s="1188">
        <v>5</v>
      </c>
      <c r="DA174" s="1599" t="s">
        <v>398</v>
      </c>
      <c r="DB174" s="1192" t="s">
        <v>398</v>
      </c>
      <c r="DC174" s="1574"/>
      <c r="DD174" s="1574"/>
      <c r="DE174" s="1600"/>
      <c r="DF174" s="1601"/>
      <c r="DG174" s="1601"/>
      <c r="DH174" s="1601"/>
      <c r="DI174" s="1325" t="s">
        <v>390</v>
      </c>
      <c r="DJ174" s="1602" t="s">
        <v>444</v>
      </c>
      <c r="DK174" s="1603">
        <v>2</v>
      </c>
      <c r="DL174" s="1604" t="s">
        <v>399</v>
      </c>
      <c r="DM174" s="1193" t="s">
        <v>421</v>
      </c>
      <c r="DN174" s="1604">
        <v>1</v>
      </c>
      <c r="DO174" s="1604">
        <v>0</v>
      </c>
      <c r="DP174" s="1604" t="s">
        <v>386</v>
      </c>
      <c r="DQ174" s="1604" t="s">
        <v>386</v>
      </c>
      <c r="DR174" s="1189">
        <v>5.4</v>
      </c>
      <c r="DS174" s="1189" t="s">
        <v>386</v>
      </c>
      <c r="DT174" s="1189">
        <v>105</v>
      </c>
      <c r="DU174" s="1189">
        <v>17.100000000000001</v>
      </c>
      <c r="DV174" s="1189">
        <v>82.9</v>
      </c>
      <c r="DW174" s="1189">
        <v>1.9</v>
      </c>
      <c r="DX174" s="1189">
        <v>283.5</v>
      </c>
      <c r="DY174" s="1189" t="s">
        <v>386</v>
      </c>
      <c r="DZ174" s="1189">
        <v>6.18</v>
      </c>
      <c r="EA174" s="1189">
        <v>2</v>
      </c>
      <c r="EB174" s="1189" t="s">
        <v>508</v>
      </c>
      <c r="EC174" s="1605">
        <v>5</v>
      </c>
      <c r="ED174" s="1605">
        <v>8</v>
      </c>
      <c r="EE174" s="1605">
        <v>8</v>
      </c>
      <c r="EF174" s="1606">
        <v>20</v>
      </c>
      <c r="EG174" s="1604">
        <v>2</v>
      </c>
      <c r="EH174" s="1604">
        <v>168</v>
      </c>
      <c r="EI174" s="1604">
        <v>90</v>
      </c>
      <c r="EJ174" s="1593">
        <f t="shared" si="114"/>
        <v>31.887755102040817</v>
      </c>
      <c r="EK174" s="1604">
        <v>2</v>
      </c>
      <c r="EL174" s="1607" t="s">
        <v>386</v>
      </c>
      <c r="EM174" s="1608">
        <v>3</v>
      </c>
      <c r="EN174" s="1604">
        <v>2</v>
      </c>
      <c r="EO174" s="1604">
        <v>0</v>
      </c>
      <c r="EP174" s="1609"/>
      <c r="EQ174" s="1610">
        <v>6172</v>
      </c>
      <c r="ER174" s="1189"/>
      <c r="ES174" s="1189"/>
      <c r="ET174" s="1189"/>
      <c r="EU174" s="1189"/>
      <c r="EV174" s="1189"/>
      <c r="EW174" s="1611"/>
      <c r="EX174" s="1611"/>
      <c r="EY174" s="1189"/>
      <c r="EZ174" s="1189"/>
      <c r="FA174" s="1189"/>
      <c r="FB174" s="1189"/>
      <c r="FC174" s="1611"/>
      <c r="FD174" s="1611"/>
      <c r="FE174" s="1611"/>
      <c r="FF174" s="1612"/>
      <c r="FG174" s="1612"/>
      <c r="FH174" s="1613" t="e">
        <v>#DIV/0!</v>
      </c>
      <c r="FI174" s="1614">
        <v>105</v>
      </c>
      <c r="FJ174" s="1574" t="s">
        <v>444</v>
      </c>
      <c r="FK174" s="1324"/>
      <c r="FL174" s="1189">
        <v>0.4</v>
      </c>
      <c r="FM174" s="1194"/>
      <c r="FN174" s="1324"/>
      <c r="FO174" s="1615">
        <v>0.4</v>
      </c>
      <c r="FP174" s="1616">
        <f>DT174/1000</f>
        <v>0.105</v>
      </c>
      <c r="FQ174" s="1324"/>
      <c r="FR174" s="1721" t="s">
        <v>1159</v>
      </c>
      <c r="FS174" s="1197"/>
      <c r="FT174" s="1721" t="s">
        <v>1569</v>
      </c>
      <c r="FU174" s="1691"/>
      <c r="FV174" s="1691">
        <v>3</v>
      </c>
      <c r="FW174" s="1197">
        <v>0</v>
      </c>
      <c r="FX174" s="1721" t="s">
        <v>1566</v>
      </c>
      <c r="FY174" s="1198">
        <v>1</v>
      </c>
      <c r="FZ174" s="1723" t="s">
        <v>1570</v>
      </c>
      <c r="GA174" s="1723" t="s">
        <v>1571</v>
      </c>
      <c r="GB174" s="1198">
        <v>1</v>
      </c>
      <c r="GC174" s="1723" t="s">
        <v>1547</v>
      </c>
      <c r="GD174" s="1723" t="s">
        <v>1572</v>
      </c>
      <c r="GE174" s="1721" t="s">
        <v>1573</v>
      </c>
      <c r="GF174" s="1324"/>
      <c r="GG174" s="1617"/>
      <c r="GH174" s="1189"/>
      <c r="GI174" s="1618">
        <v>1.9</v>
      </c>
      <c r="GJ174" s="1189"/>
      <c r="IF174" s="1189">
        <f>EK174+EM174+EN174</f>
        <v>7</v>
      </c>
      <c r="IG174" s="1324"/>
      <c r="IH174" s="1324"/>
      <c r="II174" s="1324"/>
      <c r="IJ174" s="1324"/>
      <c r="IK174" s="1324"/>
      <c r="IL174" s="1324"/>
      <c r="IM174" s="1324"/>
    </row>
    <row r="175" spans="1:247" s="126" customFormat="1">
      <c r="A175" s="88">
        <v>127</v>
      </c>
      <c r="B175" s="88">
        <f>COUNTIFS($D$4:D175,D175,$F$4:F175,F175)</f>
        <v>2</v>
      </c>
      <c r="C175" s="257">
        <v>6462</v>
      </c>
      <c r="D175" s="838" t="s">
        <v>506</v>
      </c>
      <c r="E175" s="840" t="s">
        <v>454</v>
      </c>
      <c r="F175" s="846">
        <v>5409300259</v>
      </c>
      <c r="G175" s="840">
        <v>63</v>
      </c>
      <c r="H175" s="838" t="s">
        <v>540</v>
      </c>
      <c r="I175" s="281" t="s">
        <v>421</v>
      </c>
      <c r="J175" s="200" t="s">
        <v>427</v>
      </c>
      <c r="K175" s="122" t="s">
        <v>385</v>
      </c>
      <c r="L175" s="88" t="s">
        <v>541</v>
      </c>
      <c r="M175" s="88">
        <v>9</v>
      </c>
      <c r="N175" s="88"/>
      <c r="O175" s="88"/>
      <c r="P175" s="201" t="s">
        <v>539</v>
      </c>
      <c r="Q175" s="201"/>
      <c r="R175" s="201"/>
      <c r="S175" s="222" t="s">
        <v>428</v>
      </c>
      <c r="T175" s="222" t="s">
        <v>492</v>
      </c>
      <c r="U175" s="230" t="s">
        <v>429</v>
      </c>
      <c r="V175" s="222" t="s">
        <v>428</v>
      </c>
      <c r="W175" s="223" t="s">
        <v>430</v>
      </c>
      <c r="X175" s="222" t="s">
        <v>462</v>
      </c>
      <c r="Y175" s="222" t="s">
        <v>464</v>
      </c>
      <c r="Z175" s="142"/>
      <c r="AA175" s="88"/>
      <c r="AB175" s="224">
        <v>311</v>
      </c>
      <c r="AC175" s="224"/>
      <c r="AD175" s="224"/>
      <c r="AE175" s="224"/>
      <c r="AF175" s="224"/>
      <c r="AG175" s="1360" t="s">
        <v>444</v>
      </c>
      <c r="AH175" s="122"/>
      <c r="AI175" s="91">
        <v>23.2</v>
      </c>
      <c r="AJ175" s="91">
        <v>77.7</v>
      </c>
      <c r="AK175" s="1328">
        <v>18.026400000000002</v>
      </c>
      <c r="AL175" s="91">
        <v>68841</v>
      </c>
      <c r="AM175" s="1364" t="e">
        <v>#VALUE!</v>
      </c>
      <c r="AN175" s="88">
        <v>6</v>
      </c>
      <c r="AO175" s="1211">
        <v>51.3</v>
      </c>
      <c r="AP175" s="1212">
        <v>21</v>
      </c>
      <c r="AQ175" s="1213">
        <v>25.7</v>
      </c>
      <c r="AR175" s="1214">
        <f t="shared" si="106"/>
        <v>98</v>
      </c>
      <c r="AS175" s="1215">
        <f t="shared" si="107"/>
        <v>2.4428571428571426</v>
      </c>
      <c r="AT175" s="752">
        <f t="shared" si="108"/>
        <v>62.781428571428563</v>
      </c>
      <c r="AU175" s="1216">
        <f t="shared" si="109"/>
        <v>1.0985010706638114</v>
      </c>
      <c r="AV175" s="216">
        <v>46.984999999999999</v>
      </c>
      <c r="AW175" s="1217">
        <f t="shared" si="120"/>
        <v>91.588693957115012</v>
      </c>
      <c r="AX175" s="1218">
        <v>1.75</v>
      </c>
      <c r="AY175" s="1217">
        <f>AX175*100/AO175</f>
        <v>3.4113060428849904</v>
      </c>
      <c r="AZ175" s="88"/>
      <c r="BA175" s="402" t="s">
        <v>387</v>
      </c>
      <c r="BB175" s="88">
        <v>2.31</v>
      </c>
      <c r="BC175" s="1399">
        <v>1.2199999999999989</v>
      </c>
      <c r="BD175" s="1399"/>
      <c r="BE175" s="88"/>
      <c r="BF175" s="88"/>
      <c r="BG175" s="88"/>
      <c r="BH175" s="88"/>
      <c r="BI175" s="88"/>
      <c r="BJ175" s="1402">
        <v>48</v>
      </c>
      <c r="BK175" s="1402">
        <v>50.8</v>
      </c>
      <c r="BL175" s="1220">
        <v>0.94488188976377963</v>
      </c>
      <c r="BM175" s="1408">
        <v>0.88</v>
      </c>
      <c r="BN175" s="144">
        <f>BM175*100/AO175</f>
        <v>1.7153996101364524</v>
      </c>
      <c r="BO175" s="1396">
        <v>1.05</v>
      </c>
      <c r="BP175" s="88"/>
      <c r="BQ175" s="88"/>
      <c r="BR175" s="1412" t="s">
        <v>387</v>
      </c>
      <c r="BS175" s="144">
        <f t="shared" si="121"/>
        <v>48.7</v>
      </c>
      <c r="BT175" s="1415">
        <v>88.5</v>
      </c>
      <c r="BU175" s="1415" t="s">
        <v>387</v>
      </c>
      <c r="BV175" s="1415">
        <f t="shared" si="122"/>
        <v>11.5</v>
      </c>
      <c r="BW175" s="144">
        <f t="shared" si="123"/>
        <v>20.349</v>
      </c>
      <c r="BX175" s="1415">
        <v>17.899999999999999</v>
      </c>
      <c r="BY175" s="216">
        <f t="shared" si="124"/>
        <v>3.7589999999999999</v>
      </c>
      <c r="BZ175" s="1415">
        <v>30.8</v>
      </c>
      <c r="CA175" s="216">
        <f t="shared" si="125"/>
        <v>6.4680000000000009</v>
      </c>
      <c r="CB175" s="1415">
        <v>48.2</v>
      </c>
      <c r="CC175" s="216">
        <f t="shared" si="126"/>
        <v>10.122</v>
      </c>
      <c r="CD175" s="1415"/>
      <c r="CE175" s="1223">
        <v>98.2</v>
      </c>
      <c r="CF175" s="1420"/>
      <c r="CG175" s="1223">
        <v>95</v>
      </c>
      <c r="CH175" s="1223"/>
      <c r="CI175" s="1223">
        <v>36.200000000000003</v>
      </c>
      <c r="CJ175" s="1223">
        <v>66.7</v>
      </c>
      <c r="CK175" s="88"/>
      <c r="CL175" s="1217">
        <f t="shared" si="127"/>
        <v>0.58116883116883111</v>
      </c>
      <c r="CM175" s="88"/>
      <c r="CN175" s="88"/>
      <c r="CO175" s="201"/>
      <c r="CP175" s="201"/>
      <c r="CQ175" s="201"/>
      <c r="CR175" s="201"/>
      <c r="CS175" s="201"/>
      <c r="CT175" s="201"/>
      <c r="CU175" s="201"/>
      <c r="CV175" s="201"/>
      <c r="CW175" s="88"/>
      <c r="CX175" s="88"/>
      <c r="CY175" s="91" t="s">
        <v>528</v>
      </c>
      <c r="CZ175" s="91">
        <v>5</v>
      </c>
      <c r="DA175" s="1225" t="s">
        <v>398</v>
      </c>
      <c r="DB175" s="91" t="s">
        <v>401</v>
      </c>
      <c r="DC175" s="142"/>
      <c r="DD175" s="142"/>
      <c r="DE175" s="206"/>
      <c r="DF175" s="206"/>
      <c r="DG175" s="206"/>
      <c r="DH175" s="206"/>
      <c r="DI175" s="116" t="s">
        <v>390</v>
      </c>
      <c r="DJ175" s="859" t="s">
        <v>444</v>
      </c>
      <c r="DK175" s="218">
        <v>2</v>
      </c>
      <c r="DL175" s="118" t="s">
        <v>421</v>
      </c>
      <c r="DM175" s="118" t="s">
        <v>421</v>
      </c>
      <c r="DN175" s="118"/>
      <c r="DO175" s="118">
        <v>0</v>
      </c>
      <c r="DP175" s="148" t="s">
        <v>386</v>
      </c>
      <c r="DQ175" s="118" t="s">
        <v>386</v>
      </c>
      <c r="DR175" s="88">
        <v>2.4</v>
      </c>
      <c r="DS175" s="88" t="s">
        <v>386</v>
      </c>
      <c r="DT175" s="88">
        <v>311</v>
      </c>
      <c r="DU175" s="88">
        <v>0.219</v>
      </c>
      <c r="DV175" s="88">
        <v>0.78100000000000003</v>
      </c>
      <c r="DW175" s="88" t="s">
        <v>386</v>
      </c>
      <c r="DX175" s="88" t="s">
        <v>386</v>
      </c>
      <c r="DY175" s="88" t="s">
        <v>386</v>
      </c>
      <c r="DZ175" s="88" t="s">
        <v>386</v>
      </c>
      <c r="EA175" s="88">
        <v>0</v>
      </c>
      <c r="EB175" s="88"/>
      <c r="EC175" s="118">
        <v>5</v>
      </c>
      <c r="ED175" s="118">
        <v>9</v>
      </c>
      <c r="EE175" s="118" t="s">
        <v>541</v>
      </c>
      <c r="EF175" s="118">
        <v>50</v>
      </c>
      <c r="EG175" s="118">
        <v>3</v>
      </c>
      <c r="EH175" s="118">
        <v>168</v>
      </c>
      <c r="EI175" s="118">
        <v>90</v>
      </c>
      <c r="EJ175" s="144">
        <f t="shared" si="114"/>
        <v>31.887755102040817</v>
      </c>
      <c r="EK175" s="118">
        <v>2</v>
      </c>
      <c r="EL175" s="148" t="s">
        <v>386</v>
      </c>
      <c r="EM175" s="155">
        <v>3</v>
      </c>
      <c r="EN175" s="118">
        <v>2</v>
      </c>
      <c r="EO175" s="118">
        <v>0</v>
      </c>
      <c r="EP175" s="148">
        <v>42760</v>
      </c>
      <c r="EQ175" s="1439">
        <v>6462</v>
      </c>
      <c r="ER175" s="88"/>
      <c r="ES175" s="88"/>
      <c r="ET175" s="88"/>
      <c r="EU175" s="88"/>
      <c r="EV175" s="88"/>
      <c r="EW175" s="161"/>
      <c r="EX175" s="161"/>
      <c r="EY175" s="88"/>
      <c r="EZ175" s="88"/>
      <c r="FA175" s="88"/>
      <c r="FB175" s="88"/>
      <c r="FC175" s="161"/>
      <c r="FD175" s="161"/>
      <c r="FE175" s="161"/>
      <c r="FF175" s="1452"/>
      <c r="FG175" s="1452"/>
      <c r="FH175" s="1457"/>
      <c r="FI175" s="1462">
        <v>311</v>
      </c>
      <c r="FJ175" s="1360" t="s">
        <v>444</v>
      </c>
      <c r="FK175" s="122"/>
      <c r="FL175" s="88"/>
      <c r="FM175" s="143"/>
      <c r="FN175" s="122"/>
      <c r="FO175" s="1332"/>
      <c r="FP175" s="1471">
        <f>DT175/1000</f>
        <v>0.311</v>
      </c>
      <c r="FQ175" s="122"/>
      <c r="FR175" s="1125" t="s">
        <v>1159</v>
      </c>
      <c r="FS175" s="1125"/>
      <c r="FT175" s="1125" t="s">
        <v>1569</v>
      </c>
      <c r="FU175" s="1312"/>
      <c r="FV175" s="1312">
        <v>3</v>
      </c>
      <c r="FW175" s="1125">
        <v>0</v>
      </c>
      <c r="FX175" s="1316" t="s">
        <v>1574</v>
      </c>
      <c r="FY175" s="1130">
        <v>1</v>
      </c>
      <c r="FZ175" s="1687" t="s">
        <v>1570</v>
      </c>
      <c r="GA175" s="1687" t="s">
        <v>1575</v>
      </c>
      <c r="GB175" s="1130">
        <v>1</v>
      </c>
      <c r="GC175" s="1130" t="s">
        <v>1547</v>
      </c>
      <c r="GD175" s="1130" t="s">
        <v>1572</v>
      </c>
      <c r="GE175" s="1316" t="s">
        <v>1573</v>
      </c>
      <c r="GF175" s="122"/>
      <c r="GG175" s="1231"/>
      <c r="GH175" s="88"/>
      <c r="GI175" s="88"/>
      <c r="GJ175" s="88"/>
      <c r="IF175" s="88">
        <f>EK175+EM175+EN175</f>
        <v>7</v>
      </c>
      <c r="IG175" s="122"/>
      <c r="IH175" s="122"/>
      <c r="II175" s="122"/>
      <c r="IJ175" s="122"/>
      <c r="IK175" s="122"/>
      <c r="IL175" s="122"/>
      <c r="IM175" s="122"/>
    </row>
    <row r="176" spans="1:247" s="639" customFormat="1">
      <c r="A176" s="195">
        <v>233</v>
      </c>
      <c r="B176" s="503">
        <f>COUNTIFS($D$4:D176,D176,$F$4:F176,F176)</f>
        <v>3</v>
      </c>
      <c r="C176" s="1064">
        <v>7139</v>
      </c>
      <c r="D176" s="865" t="s">
        <v>506</v>
      </c>
      <c r="E176" s="866" t="s">
        <v>454</v>
      </c>
      <c r="F176" s="866">
        <v>5409300259</v>
      </c>
      <c r="G176" s="868">
        <v>63</v>
      </c>
      <c r="H176" s="865" t="s">
        <v>603</v>
      </c>
      <c r="I176" s="368" t="s">
        <v>507</v>
      </c>
      <c r="J176" s="369" t="s">
        <v>427</v>
      </c>
      <c r="K176" s="370" t="s">
        <v>385</v>
      </c>
      <c r="L176" s="195">
        <v>7</v>
      </c>
      <c r="M176" s="87" t="s">
        <v>604</v>
      </c>
      <c r="N176" s="87"/>
      <c r="O176" s="87"/>
      <c r="P176" s="371" t="s">
        <v>594</v>
      </c>
      <c r="Q176" s="371"/>
      <c r="R176" s="371"/>
      <c r="S176" s="372" t="s">
        <v>428</v>
      </c>
      <c r="T176" s="373" t="s">
        <v>462</v>
      </c>
      <c r="U176" s="374" t="s">
        <v>580</v>
      </c>
      <c r="V176" s="372" t="s">
        <v>462</v>
      </c>
      <c r="W176" s="375" t="s">
        <v>546</v>
      </c>
      <c r="X176" s="372" t="s">
        <v>548</v>
      </c>
      <c r="Y176" s="372" t="s">
        <v>547</v>
      </c>
      <c r="Z176" s="1519"/>
      <c r="AA176" s="376"/>
      <c r="AB176" s="1357">
        <v>251</v>
      </c>
      <c r="AC176" s="1357"/>
      <c r="AD176" s="1357"/>
      <c r="AE176" s="1357"/>
      <c r="AF176" s="1357"/>
      <c r="AG176" s="1523" t="s">
        <v>444</v>
      </c>
      <c r="AH176" s="370"/>
      <c r="AI176" s="195">
        <v>40.6</v>
      </c>
      <c r="AJ176" s="195">
        <v>59</v>
      </c>
      <c r="AK176" s="1362">
        <v>23.954000000000001</v>
      </c>
      <c r="AL176" s="195">
        <v>16702</v>
      </c>
      <c r="AM176" s="1365">
        <v>9.5440000000000005</v>
      </c>
      <c r="AN176" s="195">
        <v>4</v>
      </c>
      <c r="AO176" s="1366">
        <v>24.8</v>
      </c>
      <c r="AP176" s="1368">
        <v>68.5</v>
      </c>
      <c r="AQ176" s="1371">
        <v>1.56</v>
      </c>
      <c r="AR176" s="1375">
        <f t="shared" si="106"/>
        <v>94.86</v>
      </c>
      <c r="AS176" s="1379">
        <f t="shared" si="107"/>
        <v>0.36204379562043798</v>
      </c>
      <c r="AT176" s="1381">
        <f t="shared" si="108"/>
        <v>0.56478832116788324</v>
      </c>
      <c r="AU176" s="1384">
        <f t="shared" si="109"/>
        <v>0.35398230088495575</v>
      </c>
      <c r="AV176" s="1387">
        <v>22.16</v>
      </c>
      <c r="AW176" s="1387">
        <f t="shared" si="120"/>
        <v>89.354838709677423</v>
      </c>
      <c r="AX176" s="1389">
        <v>1.4</v>
      </c>
      <c r="AY176" s="894">
        <f>AX176*100/AO176</f>
        <v>5.6451612903225801</v>
      </c>
      <c r="AZ176" s="87" t="s">
        <v>387</v>
      </c>
      <c r="BA176" s="1489">
        <v>21.4</v>
      </c>
      <c r="BB176" s="1524">
        <v>0.65</v>
      </c>
      <c r="BC176" s="1401">
        <v>0.65348000000000039</v>
      </c>
      <c r="BD176" s="1401"/>
      <c r="BE176" s="195"/>
      <c r="BF176" s="195"/>
      <c r="BG176" s="195"/>
      <c r="BH176" s="195"/>
      <c r="BI176" s="1387">
        <v>0</v>
      </c>
      <c r="BJ176" s="1387">
        <v>39.1</v>
      </c>
      <c r="BK176" s="1387">
        <v>60.6</v>
      </c>
      <c r="BL176" s="1403">
        <v>0.64559386973180077</v>
      </c>
      <c r="BM176" s="1290" t="s">
        <v>387</v>
      </c>
      <c r="BN176" s="195" t="s">
        <v>387</v>
      </c>
      <c r="BO176" s="87" t="s">
        <v>387</v>
      </c>
      <c r="BP176" s="1527">
        <v>0.2</v>
      </c>
      <c r="BQ176" s="1527">
        <v>0.51</v>
      </c>
      <c r="BR176" s="1413">
        <v>2.5499999999999998</v>
      </c>
      <c r="BS176" s="876">
        <f t="shared" si="121"/>
        <v>74</v>
      </c>
      <c r="BT176" s="1524">
        <v>87.4</v>
      </c>
      <c r="BU176" s="1530">
        <v>24484</v>
      </c>
      <c r="BV176" s="1524">
        <f t="shared" si="122"/>
        <v>12.599999999999994</v>
      </c>
      <c r="BW176" s="876">
        <f t="shared" si="123"/>
        <v>67.677999999999997</v>
      </c>
      <c r="BX176" s="1524">
        <v>58.3</v>
      </c>
      <c r="BY176" s="894">
        <f t="shared" si="124"/>
        <v>39.935499999999998</v>
      </c>
      <c r="BZ176" s="1524">
        <v>15.7</v>
      </c>
      <c r="CA176" s="894">
        <f t="shared" si="125"/>
        <v>10.7545</v>
      </c>
      <c r="CB176" s="1524">
        <v>24.8</v>
      </c>
      <c r="CC176" s="894">
        <f t="shared" si="126"/>
        <v>16.988</v>
      </c>
      <c r="CD176" s="1532"/>
      <c r="CE176" s="1491">
        <v>66.3</v>
      </c>
      <c r="CF176" s="1491">
        <v>77627</v>
      </c>
      <c r="CG176" s="1491">
        <v>56.1</v>
      </c>
      <c r="CH176" s="1491">
        <v>69236</v>
      </c>
      <c r="CI176" s="1491">
        <v>11.8</v>
      </c>
      <c r="CJ176" s="1491">
        <v>50.6</v>
      </c>
      <c r="CK176" s="1491">
        <v>74109</v>
      </c>
      <c r="CL176" s="1387">
        <f t="shared" si="127"/>
        <v>3.7133757961783438</v>
      </c>
      <c r="CM176" s="195"/>
      <c r="CN176" s="195"/>
      <c r="CO176" s="371"/>
      <c r="CP176" s="371"/>
      <c r="CQ176" s="371"/>
      <c r="CR176" s="371"/>
      <c r="CS176" s="371"/>
      <c r="CT176" s="371"/>
      <c r="CU176" s="371"/>
      <c r="CV176" s="371"/>
      <c r="CW176" s="195"/>
      <c r="CX176" s="195"/>
      <c r="CY176" s="875" t="s">
        <v>528</v>
      </c>
      <c r="CZ176" s="875">
        <v>5</v>
      </c>
      <c r="DA176" s="1293" t="s">
        <v>398</v>
      </c>
      <c r="DB176" s="875" t="s">
        <v>398</v>
      </c>
      <c r="DC176" s="715"/>
      <c r="DD176" s="715"/>
      <c r="DE176" s="882"/>
      <c r="DF176" s="882"/>
      <c r="DG176" s="882"/>
      <c r="DH176" s="882"/>
      <c r="DI176" s="884" t="s">
        <v>390</v>
      </c>
      <c r="DJ176" s="1004" t="s">
        <v>444</v>
      </c>
      <c r="DK176" s="873">
        <v>2</v>
      </c>
      <c r="DL176" s="886" t="s">
        <v>399</v>
      </c>
      <c r="DM176" s="874" t="s">
        <v>421</v>
      </c>
      <c r="DN176" s="886">
        <v>1</v>
      </c>
      <c r="DO176" s="886">
        <v>0</v>
      </c>
      <c r="DP176" s="889" t="s">
        <v>386</v>
      </c>
      <c r="DQ176" s="886" t="s">
        <v>386</v>
      </c>
      <c r="DR176" s="195" t="s">
        <v>386</v>
      </c>
      <c r="DS176" s="195" t="s">
        <v>386</v>
      </c>
      <c r="DT176" s="195">
        <v>251</v>
      </c>
      <c r="DU176" s="195">
        <v>31.5</v>
      </c>
      <c r="DV176" s="195">
        <v>68.5</v>
      </c>
      <c r="DW176" s="195" t="s">
        <v>386</v>
      </c>
      <c r="DX176" s="195" t="s">
        <v>386</v>
      </c>
      <c r="DY176" s="195" t="s">
        <v>386</v>
      </c>
      <c r="DZ176" s="195" t="s">
        <v>386</v>
      </c>
      <c r="EA176" s="195">
        <v>0</v>
      </c>
      <c r="EB176" s="195"/>
      <c r="EC176" s="887">
        <v>5</v>
      </c>
      <c r="ED176" s="887">
        <v>8</v>
      </c>
      <c r="EE176" s="887">
        <v>8</v>
      </c>
      <c r="EF176" s="888">
        <v>25</v>
      </c>
      <c r="EG176" s="886">
        <v>2</v>
      </c>
      <c r="EH176" s="886">
        <v>168</v>
      </c>
      <c r="EI176" s="886">
        <v>90</v>
      </c>
      <c r="EJ176" s="876">
        <f t="shared" si="114"/>
        <v>31.887755102040817</v>
      </c>
      <c r="EK176" s="886">
        <v>2</v>
      </c>
      <c r="EL176" s="889" t="s">
        <v>386</v>
      </c>
      <c r="EM176" s="890">
        <v>3</v>
      </c>
      <c r="EN176" s="886">
        <v>2</v>
      </c>
      <c r="EO176" s="886">
        <v>0</v>
      </c>
      <c r="EP176" s="891"/>
      <c r="EQ176" s="1440">
        <v>7139</v>
      </c>
      <c r="ER176" s="376"/>
      <c r="ES176" s="376"/>
      <c r="ET176" s="376"/>
      <c r="EU176" s="376"/>
      <c r="EV176" s="376"/>
      <c r="EW176" s="822"/>
      <c r="EX176" s="822"/>
      <c r="EY176" s="376">
        <v>100</v>
      </c>
      <c r="EZ176" s="376">
        <v>69697</v>
      </c>
      <c r="FA176" s="376">
        <v>10</v>
      </c>
      <c r="FB176" s="452">
        <v>69.697000000000003</v>
      </c>
      <c r="FC176" s="1535">
        <v>28.296982000000003</v>
      </c>
      <c r="FD176" s="1535"/>
      <c r="FE176" s="822"/>
      <c r="FF176" s="1536">
        <v>8.8702038966558323</v>
      </c>
      <c r="FG176" s="1536"/>
      <c r="FH176" s="1458" t="e">
        <v>#DIV/0!</v>
      </c>
      <c r="FI176" s="1464">
        <v>251</v>
      </c>
      <c r="FJ176" s="1523" t="s">
        <v>444</v>
      </c>
      <c r="FK176" s="370"/>
      <c r="FL176" s="195">
        <v>40.6</v>
      </c>
      <c r="FM176" s="969"/>
      <c r="FN176" s="370"/>
      <c r="FO176" s="1470">
        <v>40.6</v>
      </c>
      <c r="FP176" s="880">
        <f>FC176/1000</f>
        <v>2.8296982000000002E-2</v>
      </c>
      <c r="FQ176" s="370"/>
      <c r="FR176" s="1124" t="s">
        <v>1159</v>
      </c>
      <c r="FS176" s="1124"/>
      <c r="FT176" s="1124" t="s">
        <v>1569</v>
      </c>
      <c r="FU176" s="1309">
        <v>0</v>
      </c>
      <c r="FV176" s="1309">
        <v>3</v>
      </c>
      <c r="FW176" s="1124">
        <v>0</v>
      </c>
      <c r="FX176" s="1684" t="s">
        <v>1576</v>
      </c>
      <c r="FY176" s="1126">
        <v>1</v>
      </c>
      <c r="FZ176" s="1685" t="s">
        <v>1570</v>
      </c>
      <c r="GA176" s="1685" t="s">
        <v>1575</v>
      </c>
      <c r="GB176" s="1126">
        <v>1</v>
      </c>
      <c r="GC176" s="1685" t="s">
        <v>1294</v>
      </c>
      <c r="GD176" s="1685" t="s">
        <v>1572</v>
      </c>
      <c r="GE176" s="1684" t="s">
        <v>1573</v>
      </c>
      <c r="GF176" s="370"/>
      <c r="GG176" s="1296"/>
      <c r="GH176" s="195"/>
      <c r="GI176" s="894">
        <v>0.25722997293471001</v>
      </c>
      <c r="GJ176" s="195"/>
      <c r="IF176" s="195">
        <f>EK176+EM176+EN176</f>
        <v>7</v>
      </c>
      <c r="IG176" s="370"/>
      <c r="IH176" s="370"/>
      <c r="II176" s="370"/>
      <c r="IJ176" s="370"/>
      <c r="IK176" s="370"/>
      <c r="IL176" s="370"/>
      <c r="IM176" s="370"/>
    </row>
    <row r="177" spans="1:247" s="1676" customFormat="1" ht="15.75" thickBot="1">
      <c r="A177" s="1073"/>
      <c r="B177" s="162">
        <f>COUNTIFS($D$4:D177,D177,$F$4:F177,F177)</f>
        <v>4</v>
      </c>
      <c r="C177" s="1619">
        <v>13231</v>
      </c>
      <c r="D177" s="1620" t="s">
        <v>506</v>
      </c>
      <c r="E177" s="1621" t="s">
        <v>454</v>
      </c>
      <c r="F177" s="1622">
        <v>5409300259</v>
      </c>
      <c r="G177" s="1621"/>
      <c r="H177" s="1620" t="s">
        <v>1173</v>
      </c>
      <c r="I177" s="1623"/>
      <c r="J177" s="1563"/>
      <c r="K177" s="1624"/>
      <c r="L177" s="1073"/>
      <c r="M177" s="1073"/>
      <c r="N177" s="1073"/>
      <c r="O177" s="1073"/>
      <c r="P177" s="1625"/>
      <c r="Q177" s="1625"/>
      <c r="R177" s="1625"/>
      <c r="S177" s="1626"/>
      <c r="T177" s="1626"/>
      <c r="U177" s="1627"/>
      <c r="V177" s="1626"/>
      <c r="W177" s="1628"/>
      <c r="X177" s="1626"/>
      <c r="Y177" s="1626"/>
      <c r="Z177" s="1629"/>
      <c r="AA177" s="1073"/>
      <c r="AB177" s="1630"/>
      <c r="AC177" s="1630"/>
      <c r="AD177" s="1630"/>
      <c r="AE177" s="1630"/>
      <c r="AF177" s="1630"/>
      <c r="AG177" s="1629"/>
      <c r="AH177" s="1624"/>
      <c r="AI177" s="1073"/>
      <c r="AJ177" s="1073"/>
      <c r="AK177" s="1631"/>
      <c r="AL177" s="1073"/>
      <c r="AM177" s="1632"/>
      <c r="AN177" s="1073"/>
      <c r="AO177" s="1633"/>
      <c r="AP177" s="1634"/>
      <c r="AQ177" s="1635"/>
      <c r="AR177" s="1636"/>
      <c r="AS177" s="1637"/>
      <c r="AT177" s="1638"/>
      <c r="AU177" s="1639"/>
      <c r="AV177" s="1640"/>
      <c r="AW177" s="1640"/>
      <c r="AX177" s="1641"/>
      <c r="AY177" s="1640"/>
      <c r="AZ177" s="1562"/>
      <c r="BA177" s="1642"/>
      <c r="BB177" s="1073"/>
      <c r="BC177" s="1643"/>
      <c r="BD177" s="1643"/>
      <c r="BE177" s="1073"/>
      <c r="BF177" s="1073"/>
      <c r="BG177" s="1073"/>
      <c r="BH177" s="1073"/>
      <c r="BI177" s="1073"/>
      <c r="BJ177" s="1644"/>
      <c r="BK177" s="1644"/>
      <c r="BL177" s="1645"/>
      <c r="BM177" s="1646"/>
      <c r="BN177" s="1073"/>
      <c r="BO177" s="1644"/>
      <c r="BP177" s="1644"/>
      <c r="BQ177" s="1644"/>
      <c r="BR177" s="1647"/>
      <c r="BS177" s="1648"/>
      <c r="BT177" s="1649"/>
      <c r="BU177" s="1650"/>
      <c r="BV177" s="1649"/>
      <c r="BW177" s="1648"/>
      <c r="BX177" s="1649"/>
      <c r="BY177" s="1651"/>
      <c r="BZ177" s="1649"/>
      <c r="CA177" s="1651"/>
      <c r="CB177" s="1649"/>
      <c r="CC177" s="1651"/>
      <c r="CD177" s="1649"/>
      <c r="CE177" s="1652"/>
      <c r="CF177" s="1653"/>
      <c r="CG177" s="1652"/>
      <c r="CH177" s="1652"/>
      <c r="CI177" s="1652"/>
      <c r="CJ177" s="1652"/>
      <c r="CK177" s="1652"/>
      <c r="CL177" s="1640"/>
      <c r="CM177" s="1073"/>
      <c r="CN177" s="1073"/>
      <c r="CO177" s="1625"/>
      <c r="CP177" s="1625"/>
      <c r="CQ177" s="1625"/>
      <c r="CR177" s="1625"/>
      <c r="CS177" s="1625"/>
      <c r="CT177" s="1625"/>
      <c r="CU177" s="1625"/>
      <c r="CV177" s="1625"/>
      <c r="CW177" s="1073"/>
      <c r="CX177" s="1073"/>
      <c r="CY177" s="1562"/>
      <c r="CZ177" s="1562"/>
      <c r="DA177" s="1654"/>
      <c r="DB177" s="1564"/>
      <c r="DC177" s="1629"/>
      <c r="DD177" s="1629"/>
      <c r="DE177" s="1655"/>
      <c r="DF177" s="1656"/>
      <c r="DG177" s="1656"/>
      <c r="DH177" s="1656"/>
      <c r="DI177" s="1657"/>
      <c r="DJ177" s="1428" t="s">
        <v>444</v>
      </c>
      <c r="DK177" s="1658"/>
      <c r="DL177" s="1659" t="s">
        <v>399</v>
      </c>
      <c r="DM177" s="1565" t="s">
        <v>421</v>
      </c>
      <c r="DN177" s="1659"/>
      <c r="DO177" s="1659"/>
      <c r="DP177" s="1659"/>
      <c r="DQ177" s="1659"/>
      <c r="DR177" s="1660"/>
      <c r="DS177" s="1660"/>
      <c r="DT177" s="1660"/>
      <c r="DU177" s="1660"/>
      <c r="DV177" s="1660"/>
      <c r="DW177" s="1660"/>
      <c r="DX177" s="1660"/>
      <c r="DY177" s="1660"/>
      <c r="DZ177" s="1660"/>
      <c r="EA177" s="1660"/>
      <c r="EB177" s="1660"/>
      <c r="EC177" s="1661"/>
      <c r="ED177" s="1661"/>
      <c r="EE177" s="1661"/>
      <c r="EF177" s="1659">
        <v>30</v>
      </c>
      <c r="EG177" s="1659"/>
      <c r="EH177" s="1659">
        <v>168</v>
      </c>
      <c r="EI177" s="1659">
        <v>90</v>
      </c>
      <c r="EJ177" s="1662">
        <f t="shared" si="114"/>
        <v>31.887755102040817</v>
      </c>
      <c r="EK177" s="1659"/>
      <c r="EL177" s="1663"/>
      <c r="EM177" s="1664">
        <v>3</v>
      </c>
      <c r="EN177" s="1659">
        <v>2</v>
      </c>
      <c r="EO177" s="1659">
        <v>0</v>
      </c>
      <c r="EP177" s="1665"/>
      <c r="EQ177" s="1666"/>
      <c r="ER177" s="1660"/>
      <c r="ES177" s="1660"/>
      <c r="ET177" s="1660"/>
      <c r="EU177" s="1660"/>
      <c r="EV177" s="1660"/>
      <c r="EW177" s="1667"/>
      <c r="EX177" s="1667"/>
      <c r="EY177" s="1660"/>
      <c r="EZ177" s="1660"/>
      <c r="FA177" s="1660"/>
      <c r="FB177" s="1660"/>
      <c r="FC177" s="1667"/>
      <c r="FD177" s="1667"/>
      <c r="FE177" s="1667"/>
      <c r="FF177" s="1668"/>
      <c r="FG177" s="1668"/>
      <c r="FH177" s="1669"/>
      <c r="FI177" s="1670"/>
      <c r="FJ177" s="1671"/>
      <c r="FK177" s="1441"/>
      <c r="FL177" s="1660"/>
      <c r="FM177" s="1566"/>
      <c r="FN177" s="1441"/>
      <c r="FO177" s="1672"/>
      <c r="FP177" s="1673"/>
      <c r="FQ177" s="1441"/>
      <c r="FR177" s="1722" t="s">
        <v>1159</v>
      </c>
      <c r="FS177" s="1441"/>
      <c r="FT177" s="1441" t="s">
        <v>1569</v>
      </c>
      <c r="FU177" s="1660">
        <v>0</v>
      </c>
      <c r="FV177" s="1660">
        <v>1</v>
      </c>
      <c r="FW177" s="1441">
        <v>0</v>
      </c>
      <c r="FX177" s="1722" t="s">
        <v>1577</v>
      </c>
      <c r="FY177" s="1671">
        <v>1</v>
      </c>
      <c r="FZ177" s="1671">
        <v>0</v>
      </c>
      <c r="GA177" s="1724">
        <v>0</v>
      </c>
      <c r="GB177" s="1671">
        <v>0</v>
      </c>
      <c r="GC177" s="1724" t="s">
        <v>1578</v>
      </c>
      <c r="GD177" s="1724" t="s">
        <v>1579</v>
      </c>
      <c r="GE177" s="1722" t="s">
        <v>1580</v>
      </c>
      <c r="GF177" s="1624"/>
      <c r="GG177" s="1674"/>
      <c r="GH177" s="1073"/>
      <c r="GI177" s="1675"/>
      <c r="GJ177" s="1073"/>
      <c r="IF177" s="1073"/>
      <c r="IG177" s="1624"/>
      <c r="IH177" s="1624"/>
      <c r="II177" s="1624"/>
      <c r="IJ177" s="1624"/>
      <c r="IK177" s="1624"/>
      <c r="IL177" s="1624"/>
      <c r="IM177" s="1624"/>
    </row>
    <row r="178" spans="1:247" s="639" customFormat="1">
      <c r="A178" s="195">
        <v>97</v>
      </c>
      <c r="B178" s="503">
        <f>COUNTIFS($D$4:D178,D178,$F$4:F178,F178)</f>
        <v>1</v>
      </c>
      <c r="C178" s="1028">
        <v>8505</v>
      </c>
      <c r="D178" s="823" t="s">
        <v>705</v>
      </c>
      <c r="E178" s="87" t="s">
        <v>467</v>
      </c>
      <c r="F178" s="87">
        <v>7106275330</v>
      </c>
      <c r="G178" s="195">
        <v>47</v>
      </c>
      <c r="H178" s="367" t="s">
        <v>703</v>
      </c>
      <c r="I178" s="368" t="s">
        <v>706</v>
      </c>
      <c r="J178" s="369" t="s">
        <v>427</v>
      </c>
      <c r="K178" s="370" t="s">
        <v>385</v>
      </c>
      <c r="L178" s="195">
        <v>8</v>
      </c>
      <c r="M178" s="195">
        <v>2</v>
      </c>
      <c r="N178" s="87" t="s">
        <v>386</v>
      </c>
      <c r="O178" s="195"/>
      <c r="P178" s="87" t="s">
        <v>704</v>
      </c>
      <c r="Q178" s="195"/>
      <c r="R178" s="195"/>
      <c r="S178" s="706" t="s">
        <v>682</v>
      </c>
      <c r="T178" s="373" t="s">
        <v>656</v>
      </c>
      <c r="U178" s="374" t="s">
        <v>548</v>
      </c>
      <c r="V178" s="447" t="s">
        <v>673</v>
      </c>
      <c r="W178" s="372" t="s">
        <v>620</v>
      </c>
      <c r="X178" s="373"/>
      <c r="Y178" s="373"/>
      <c r="Z178" s="1352"/>
      <c r="AA178" s="373"/>
      <c r="AB178" s="195"/>
      <c r="AC178" s="195"/>
      <c r="AD178" s="195"/>
      <c r="AE178" s="195"/>
      <c r="AF178" s="195"/>
      <c r="AG178" s="1062" t="s">
        <v>444</v>
      </c>
      <c r="AH178" s="370"/>
      <c r="AI178" s="195"/>
      <c r="AJ178" s="195"/>
      <c r="AK178" s="1286"/>
      <c r="AL178" s="195"/>
      <c r="AM178" s="195"/>
      <c r="AN178" s="195"/>
      <c r="AO178" s="1366">
        <v>26.6</v>
      </c>
      <c r="AP178" s="1368">
        <v>71.5</v>
      </c>
      <c r="AQ178" s="1371">
        <v>1.66</v>
      </c>
      <c r="AR178" s="1375">
        <f>AO178+AP178+AQ178</f>
        <v>99.759999999999991</v>
      </c>
      <c r="AS178" s="1379">
        <f>AO178/AP178</f>
        <v>0.37202797202797205</v>
      </c>
      <c r="AT178" s="1381">
        <f>AO178/AP178*AQ178</f>
        <v>0.61756643356643359</v>
      </c>
      <c r="AU178" s="1384">
        <f>AO178/(AP178+AQ178)</f>
        <v>0.36358665937670864</v>
      </c>
      <c r="AV178" s="1387">
        <v>24.934839999999998</v>
      </c>
      <c r="AW178" s="1387">
        <f>95-AY178</f>
        <v>93.74</v>
      </c>
      <c r="AX178" s="1389">
        <v>0.33516000000000007</v>
      </c>
      <c r="AY178" s="1387">
        <v>1.26</v>
      </c>
      <c r="AZ178" s="87" t="s">
        <v>387</v>
      </c>
      <c r="BA178" s="1489">
        <v>12.1</v>
      </c>
      <c r="BB178" s="1540">
        <v>0.15</v>
      </c>
      <c r="BC178" s="1289"/>
      <c r="BD178" s="1289"/>
      <c r="BE178" s="195"/>
      <c r="BF178" s="195"/>
      <c r="BG178" s="195"/>
      <c r="BH178" s="195"/>
      <c r="BI178" s="195"/>
      <c r="BJ178" s="195">
        <v>69.5</v>
      </c>
      <c r="BK178" s="195">
        <v>30.5</v>
      </c>
      <c r="BL178" s="1403">
        <v>2.278688524590164</v>
      </c>
      <c r="BM178" s="1407">
        <v>0.48</v>
      </c>
      <c r="BN178" s="876">
        <f>BM178*100/AO178</f>
        <v>1.8045112781954886</v>
      </c>
      <c r="BO178" s="87" t="s">
        <v>387</v>
      </c>
      <c r="BP178" s="195">
        <v>8.1999999999999993</v>
      </c>
      <c r="BQ178" s="195">
        <v>11.8</v>
      </c>
      <c r="BR178" s="1291"/>
      <c r="BS178" s="876">
        <f>BX178+BZ178</f>
        <v>43.5</v>
      </c>
      <c r="BT178" s="894">
        <v>92.5</v>
      </c>
      <c r="BU178" s="1542">
        <v>46897</v>
      </c>
      <c r="BV178" s="894">
        <v>7.5</v>
      </c>
      <c r="BW178" s="894">
        <v>66.900000000000006</v>
      </c>
      <c r="BX178" s="894">
        <v>15.1</v>
      </c>
      <c r="BY178" s="894">
        <v>11</v>
      </c>
      <c r="BZ178" s="894">
        <v>28.4</v>
      </c>
      <c r="CA178" s="894">
        <v>20.6</v>
      </c>
      <c r="CB178" s="894">
        <v>48.5</v>
      </c>
      <c r="CC178" s="894">
        <v>35.299999999999997</v>
      </c>
      <c r="CD178" s="894">
        <v>1.46</v>
      </c>
      <c r="CE178" s="195"/>
      <c r="CF178" s="195"/>
      <c r="CG178" s="195"/>
      <c r="CH178" s="195"/>
      <c r="CI178" s="195"/>
      <c r="CJ178" s="195"/>
      <c r="CK178" s="195"/>
      <c r="CL178" s="1387">
        <f>BX178/BZ178</f>
        <v>0.53169014084507049</v>
      </c>
      <c r="CM178" s="195"/>
      <c r="CN178" s="195"/>
      <c r="CO178" s="1492">
        <v>71.7</v>
      </c>
      <c r="CP178" s="1492">
        <v>19.899999999999999</v>
      </c>
      <c r="CQ178" s="1492">
        <v>14.3</v>
      </c>
      <c r="CR178" s="1492">
        <v>24</v>
      </c>
      <c r="CS178" s="1492">
        <v>17.2</v>
      </c>
      <c r="CT178" s="1492">
        <v>48</v>
      </c>
      <c r="CU178" s="1492">
        <v>34.4</v>
      </c>
      <c r="CV178" s="1492">
        <v>0.99</v>
      </c>
      <c r="CW178" s="195"/>
      <c r="CX178" s="195"/>
      <c r="CY178" s="869"/>
      <c r="CZ178" s="869">
        <v>3</v>
      </c>
      <c r="DA178" s="1293" t="s">
        <v>398</v>
      </c>
      <c r="DB178" s="1294" t="s">
        <v>398</v>
      </c>
      <c r="DC178" s="715"/>
      <c r="DD178" s="715"/>
      <c r="DE178" s="195"/>
      <c r="DF178" s="195"/>
      <c r="DG178" s="195"/>
      <c r="DH178" s="195"/>
      <c r="DI178" s="884" t="s">
        <v>390</v>
      </c>
      <c r="DJ178" s="872" t="s">
        <v>444</v>
      </c>
      <c r="DK178" s="873">
        <v>2</v>
      </c>
      <c r="DL178" s="874" t="s">
        <v>399</v>
      </c>
      <c r="DM178" s="874" t="s">
        <v>402</v>
      </c>
      <c r="DN178" s="875"/>
      <c r="DO178" s="875"/>
      <c r="DP178" s="875"/>
      <c r="DQ178" s="875"/>
      <c r="DR178" s="195" t="s">
        <v>386</v>
      </c>
      <c r="DS178" s="195" t="s">
        <v>386</v>
      </c>
      <c r="DT178" s="195">
        <v>592</v>
      </c>
      <c r="DU178" s="195">
        <v>4.7</v>
      </c>
      <c r="DV178" s="195">
        <v>95.3</v>
      </c>
      <c r="DW178" s="195" t="s">
        <v>386</v>
      </c>
      <c r="DX178" s="195" t="s">
        <v>386</v>
      </c>
      <c r="DY178" s="195" t="s">
        <v>386</v>
      </c>
      <c r="DZ178" s="195" t="s">
        <v>386</v>
      </c>
      <c r="EA178" s="195">
        <v>0</v>
      </c>
      <c r="EB178" s="195"/>
      <c r="EC178" s="875"/>
      <c r="ED178" s="875">
        <v>2</v>
      </c>
      <c r="EE178" s="875">
        <v>8</v>
      </c>
      <c r="EF178" s="874">
        <v>20</v>
      </c>
      <c r="EG178" s="875">
        <v>2</v>
      </c>
      <c r="EH178" s="875">
        <v>182</v>
      </c>
      <c r="EI178" s="875">
        <v>120</v>
      </c>
      <c r="EJ178" s="876">
        <f>EI178/(EH178*EH178*0.01*0.01)</f>
        <v>36.22750875498128</v>
      </c>
      <c r="EK178" s="875">
        <v>0</v>
      </c>
      <c r="EL178" s="875" t="s">
        <v>386</v>
      </c>
      <c r="EM178" s="875">
        <v>2</v>
      </c>
      <c r="EN178" s="875">
        <v>1</v>
      </c>
      <c r="EO178" s="874">
        <v>0</v>
      </c>
      <c r="EP178" s="942">
        <v>43222</v>
      </c>
      <c r="EQ178" s="367">
        <v>8505</v>
      </c>
      <c r="ER178" s="451">
        <v>75</v>
      </c>
      <c r="ES178" s="451">
        <v>19021</v>
      </c>
      <c r="ET178" s="451">
        <v>2</v>
      </c>
      <c r="EU178" s="452">
        <v>507.22666666666669</v>
      </c>
      <c r="EV178" s="451">
        <v>10478</v>
      </c>
      <c r="EW178" s="453">
        <v>279.41333333333336</v>
      </c>
      <c r="EX178" s="453">
        <v>2235.3066666666668</v>
      </c>
      <c r="EZ178" s="370"/>
      <c r="FA178" s="370"/>
      <c r="FB178" s="370"/>
      <c r="FC178" s="847"/>
      <c r="FD178" s="847"/>
      <c r="FE178" s="847"/>
      <c r="FF178" s="1295"/>
      <c r="FG178" s="1295"/>
      <c r="FH178" s="1295"/>
      <c r="FI178" s="1287"/>
      <c r="FJ178" s="1285"/>
      <c r="FK178" s="370"/>
      <c r="FL178" s="1470">
        <v>55.086483360496295</v>
      </c>
      <c r="FM178" s="880">
        <f>EW178/1000</f>
        <v>0.27941333333333335</v>
      </c>
      <c r="FN178" s="370"/>
      <c r="FO178" s="1470">
        <v>55.086483360496295</v>
      </c>
      <c r="FP178" s="880">
        <v>0.27941333333333335</v>
      </c>
      <c r="FQ178" s="1472">
        <f>DT178/EW178</f>
        <v>2.1187249475090666</v>
      </c>
      <c r="FR178" s="1679" t="s">
        <v>1159</v>
      </c>
      <c r="FS178" s="1134"/>
      <c r="FT178" s="1679" t="s">
        <v>1581</v>
      </c>
      <c r="FU178" s="1309">
        <v>0</v>
      </c>
      <c r="FV178" s="1309">
        <v>2</v>
      </c>
      <c r="FW178" s="1124">
        <v>0</v>
      </c>
      <c r="FX178" s="1684" t="s">
        <v>1582</v>
      </c>
      <c r="FY178" s="1126">
        <v>1</v>
      </c>
      <c r="FZ178" s="1126">
        <v>0</v>
      </c>
      <c r="GA178" s="1126">
        <v>0</v>
      </c>
      <c r="GB178" s="1126">
        <v>0</v>
      </c>
      <c r="GC178" s="1685" t="s">
        <v>1583</v>
      </c>
      <c r="GD178" s="1126"/>
      <c r="GE178" s="1684" t="s">
        <v>1298</v>
      </c>
      <c r="GF178" s="370"/>
      <c r="GG178" s="1296"/>
      <c r="GH178" s="195"/>
      <c r="GI178" s="894">
        <v>4.7264146057452789</v>
      </c>
      <c r="GJ178" s="195"/>
      <c r="IF178" s="195">
        <f>EK178+EM178+EN178</f>
        <v>3</v>
      </c>
      <c r="IG178" s="370"/>
      <c r="IH178" s="370"/>
      <c r="II178" s="370"/>
      <c r="IJ178" s="370"/>
      <c r="IK178" s="370"/>
      <c r="IL178" s="370"/>
      <c r="IM178" s="370"/>
    </row>
    <row r="179" spans="1:247" s="126" customFormat="1">
      <c r="A179" s="88">
        <v>207</v>
      </c>
      <c r="B179" s="503">
        <f>COUNTIFS($D$4:D179,D179,$F$4:F179,F179)</f>
        <v>1</v>
      </c>
      <c r="C179" s="806">
        <v>6980</v>
      </c>
      <c r="D179" s="812" t="s">
        <v>465</v>
      </c>
      <c r="E179" s="88" t="s">
        <v>466</v>
      </c>
      <c r="F179" s="91">
        <v>7303063713</v>
      </c>
      <c r="G179" s="88">
        <v>44</v>
      </c>
      <c r="H179" s="161" t="s">
        <v>582</v>
      </c>
      <c r="I179" s="199" t="s">
        <v>437</v>
      </c>
      <c r="J179" s="200" t="s">
        <v>427</v>
      </c>
      <c r="K179" s="122" t="s">
        <v>385</v>
      </c>
      <c r="L179" s="88">
        <v>10</v>
      </c>
      <c r="M179" s="88">
        <v>2</v>
      </c>
      <c r="N179" s="88"/>
      <c r="O179" s="88"/>
      <c r="P179" s="201" t="s">
        <v>579</v>
      </c>
      <c r="Q179" s="201"/>
      <c r="R179" s="201"/>
      <c r="S179" s="288" t="s">
        <v>428</v>
      </c>
      <c r="T179" s="288" t="s">
        <v>548</v>
      </c>
      <c r="U179" s="312" t="s">
        <v>580</v>
      </c>
      <c r="V179" s="288" t="s">
        <v>548</v>
      </c>
      <c r="W179" s="290" t="s">
        <v>546</v>
      </c>
      <c r="X179" s="288" t="s">
        <v>548</v>
      </c>
      <c r="Y179" s="288" t="s">
        <v>548</v>
      </c>
      <c r="Z179" s="320"/>
      <c r="AA179" s="298"/>
      <c r="AB179" s="231">
        <v>616</v>
      </c>
      <c r="AC179" s="231"/>
      <c r="AD179" s="231"/>
      <c r="AE179" s="231"/>
      <c r="AF179" s="231"/>
      <c r="AG179" s="1359" t="s">
        <v>444</v>
      </c>
      <c r="AH179" s="142" t="s">
        <v>583</v>
      </c>
      <c r="AI179" s="88">
        <v>29.2</v>
      </c>
      <c r="AJ179" s="88">
        <v>82.4</v>
      </c>
      <c r="AK179" s="1328">
        <v>24.0608</v>
      </c>
      <c r="AL179" s="88">
        <v>19918</v>
      </c>
      <c r="AM179" s="1364">
        <v>5.9753999999999996</v>
      </c>
      <c r="AN179" s="88">
        <v>3</v>
      </c>
      <c r="AO179" s="1211">
        <v>6.15</v>
      </c>
      <c r="AP179" s="1212">
        <v>65.7</v>
      </c>
      <c r="AQ179" s="1213">
        <v>23.8</v>
      </c>
      <c r="AR179" s="1214">
        <f>AO179+AP179+AQ179</f>
        <v>95.65</v>
      </c>
      <c r="AS179" s="1215">
        <f>AO179/AP179</f>
        <v>9.3607305936073054E-2</v>
      </c>
      <c r="AT179" s="752">
        <f>AO179/AP179*AQ179</f>
        <v>2.2278538812785387</v>
      </c>
      <c r="AU179" s="1216">
        <f>AO179/(AP179+AQ179)</f>
        <v>6.8715083798882692E-2</v>
      </c>
      <c r="AV179" s="1217">
        <v>4.8624999999999998</v>
      </c>
      <c r="AW179" s="1217">
        <f>95-AY179</f>
        <v>79.065040650406502</v>
      </c>
      <c r="AX179" s="1218">
        <v>0.98</v>
      </c>
      <c r="AY179" s="216">
        <f>AX179*100/AO179</f>
        <v>15.934959349593495</v>
      </c>
      <c r="AZ179" s="1393">
        <v>26.1</v>
      </c>
      <c r="BA179" s="1219"/>
      <c r="BB179" s="1396">
        <v>0.27</v>
      </c>
      <c r="BC179" s="1399">
        <v>0.21482600000000004</v>
      </c>
      <c r="BD179" s="1399"/>
      <c r="BE179" s="88"/>
      <c r="BF179" s="88"/>
      <c r="BG179" s="88"/>
      <c r="BH179" s="88"/>
      <c r="BI179" s="1217">
        <v>0.27</v>
      </c>
      <c r="BJ179" s="1217">
        <v>37.700000000000003</v>
      </c>
      <c r="BK179" s="1217">
        <v>60.8</v>
      </c>
      <c r="BL179" s="1220">
        <v>0.61822660098522164</v>
      </c>
      <c r="BM179" s="1223" t="s">
        <v>387</v>
      </c>
      <c r="BN179" s="88" t="s">
        <v>387</v>
      </c>
      <c r="BO179" s="91" t="s">
        <v>387</v>
      </c>
      <c r="BP179" s="1402">
        <v>3.27</v>
      </c>
      <c r="BQ179" s="1402">
        <v>5.93</v>
      </c>
      <c r="BR179" s="1412">
        <v>1.8134556574923546</v>
      </c>
      <c r="BS179" s="144">
        <f>BX179+BZ179</f>
        <v>80.900000000000006</v>
      </c>
      <c r="BT179" s="1396">
        <v>94.2</v>
      </c>
      <c r="BU179" s="1418">
        <v>42895</v>
      </c>
      <c r="BV179" s="1396">
        <f>100-BT179</f>
        <v>5.7999999999999972</v>
      </c>
      <c r="BW179" s="144">
        <f>BY179+CA179+CC179</f>
        <v>65.174400000000006</v>
      </c>
      <c r="BX179" s="1396">
        <v>30.4</v>
      </c>
      <c r="BY179" s="216">
        <f>BX179*AP179/100</f>
        <v>19.972799999999999</v>
      </c>
      <c r="BZ179" s="1396">
        <v>50.5</v>
      </c>
      <c r="CA179" s="216">
        <f>BZ179*AP179/100</f>
        <v>33.178500000000007</v>
      </c>
      <c r="CB179" s="1396">
        <v>18.3</v>
      </c>
      <c r="CC179" s="216">
        <f>CB179*AP179/100</f>
        <v>12.023100000000001</v>
      </c>
      <c r="CD179" s="1419"/>
      <c r="CE179" s="1329">
        <v>95.6</v>
      </c>
      <c r="CF179" s="1329">
        <v>135012</v>
      </c>
      <c r="CG179" s="1329">
        <v>85.3</v>
      </c>
      <c r="CH179" s="1329">
        <v>104776</v>
      </c>
      <c r="CI179" s="1329">
        <v>19.8</v>
      </c>
      <c r="CJ179" s="1329">
        <v>76.3</v>
      </c>
      <c r="CK179" s="1329">
        <v>113197</v>
      </c>
      <c r="CL179" s="1217">
        <f>BX179/BZ179</f>
        <v>0.60198019801980196</v>
      </c>
      <c r="CM179" s="88"/>
      <c r="CN179" s="88"/>
      <c r="CO179" s="201"/>
      <c r="CP179" s="201"/>
      <c r="CQ179" s="201"/>
      <c r="CR179" s="201"/>
      <c r="CS179" s="201"/>
      <c r="CT179" s="201"/>
      <c r="CU179" s="201"/>
      <c r="CV179" s="201"/>
      <c r="CW179" s="88"/>
      <c r="CX179" s="88"/>
      <c r="CY179" s="117" t="s">
        <v>397</v>
      </c>
      <c r="CZ179" s="117">
        <v>3</v>
      </c>
      <c r="DA179" s="1225" t="s">
        <v>398</v>
      </c>
      <c r="DB179" s="117" t="s">
        <v>398</v>
      </c>
      <c r="DC179" s="142"/>
      <c r="DD179" s="142"/>
      <c r="DE179" s="206">
        <v>45.290356690000003</v>
      </c>
      <c r="DF179" s="206">
        <v>28.146818680000003</v>
      </c>
      <c r="DG179" s="206">
        <v>0</v>
      </c>
      <c r="DH179" s="206">
        <v>0</v>
      </c>
      <c r="DI179" s="116" t="s">
        <v>390</v>
      </c>
      <c r="DJ179" s="856" t="s">
        <v>444</v>
      </c>
      <c r="DK179" s="218">
        <v>2</v>
      </c>
      <c r="DL179" s="118" t="s">
        <v>402</v>
      </c>
      <c r="DM179" s="118" t="s">
        <v>399</v>
      </c>
      <c r="DN179" s="118"/>
      <c r="DO179" s="118">
        <v>0</v>
      </c>
      <c r="DP179" s="148" t="s">
        <v>386</v>
      </c>
      <c r="DQ179" s="118" t="s">
        <v>386</v>
      </c>
      <c r="DR179" s="88" t="s">
        <v>386</v>
      </c>
      <c r="DS179" s="88" t="s">
        <v>386</v>
      </c>
      <c r="DT179" s="88">
        <v>616</v>
      </c>
      <c r="DU179" s="88">
        <v>7.5999999999999998E-2</v>
      </c>
      <c r="DV179" s="88">
        <v>0.92400000000000004</v>
      </c>
      <c r="DW179" s="88" t="s">
        <v>386</v>
      </c>
      <c r="DX179" s="88" t="s">
        <v>386</v>
      </c>
      <c r="DY179" s="88" t="s">
        <v>386</v>
      </c>
      <c r="DZ179" s="88" t="s">
        <v>386</v>
      </c>
      <c r="EA179" s="88">
        <v>0</v>
      </c>
      <c r="EB179" s="88"/>
      <c r="EC179" s="118">
        <v>3</v>
      </c>
      <c r="ED179" s="118">
        <v>2</v>
      </c>
      <c r="EE179" s="118">
        <v>10</v>
      </c>
      <c r="EF179" s="118">
        <v>20</v>
      </c>
      <c r="EG179" s="118">
        <v>2</v>
      </c>
      <c r="EH179" s="118">
        <v>178</v>
      </c>
      <c r="EI179" s="118">
        <v>93</v>
      </c>
      <c r="EJ179" s="144">
        <f>EI179/(EH179*EH179*0.01*0.01)</f>
        <v>29.35235450069435</v>
      </c>
      <c r="EK179" s="118">
        <v>2</v>
      </c>
      <c r="EL179" s="148" t="s">
        <v>386</v>
      </c>
      <c r="EM179" s="118">
        <v>2</v>
      </c>
      <c r="EN179" s="118">
        <v>1</v>
      </c>
      <c r="EO179" s="118">
        <v>0</v>
      </c>
      <c r="EP179" s="118" t="s">
        <v>386</v>
      </c>
      <c r="EQ179" s="1439">
        <v>6980</v>
      </c>
      <c r="ER179" s="298"/>
      <c r="ES179" s="298"/>
      <c r="ET179" s="298"/>
      <c r="EU179" s="298"/>
      <c r="EV179" s="298"/>
      <c r="EW179" s="345"/>
      <c r="EX179" s="345"/>
      <c r="EY179" s="298">
        <v>50</v>
      </c>
      <c r="EZ179" s="298">
        <v>82712</v>
      </c>
      <c r="FA179" s="298">
        <v>10</v>
      </c>
      <c r="FB179" s="304">
        <v>165.42400000000001</v>
      </c>
      <c r="FC179" s="305">
        <v>48.303807999999997</v>
      </c>
      <c r="FD179" s="305"/>
      <c r="FE179" s="345"/>
      <c r="FF179" s="1451">
        <v>12.752617764628413</v>
      </c>
      <c r="FG179" s="1451"/>
      <c r="FH179" s="1457" t="e">
        <v>#DIV/0!</v>
      </c>
      <c r="FI179" s="1461">
        <v>616</v>
      </c>
      <c r="FJ179" s="1359" t="s">
        <v>581</v>
      </c>
      <c r="FK179" s="88" t="s">
        <v>584</v>
      </c>
      <c r="FL179" s="88">
        <v>29.2</v>
      </c>
      <c r="FM179" s="143"/>
      <c r="FN179" s="122"/>
      <c r="FO179" s="1332">
        <v>29.2</v>
      </c>
      <c r="FP179" s="119">
        <f>FC179/1000</f>
        <v>4.8303807999999997E-2</v>
      </c>
      <c r="FQ179" s="1351"/>
      <c r="FR179" s="1316" t="s">
        <v>1159</v>
      </c>
      <c r="FS179" s="1125"/>
      <c r="FT179" s="1316" t="s">
        <v>1584</v>
      </c>
      <c r="FU179" s="1312">
        <v>0</v>
      </c>
      <c r="FV179" s="1312">
        <v>2</v>
      </c>
      <c r="FW179" s="1125">
        <v>0</v>
      </c>
      <c r="FX179" s="1316" t="s">
        <v>1294</v>
      </c>
      <c r="FY179" s="1130">
        <v>1</v>
      </c>
      <c r="FZ179" s="1130">
        <v>0</v>
      </c>
      <c r="GA179" s="1130">
        <v>0</v>
      </c>
      <c r="GB179" s="1130">
        <v>1</v>
      </c>
      <c r="GC179" s="1130"/>
      <c r="GD179" s="1687" t="s">
        <v>1585</v>
      </c>
      <c r="GE179" s="1316" t="s">
        <v>1298</v>
      </c>
      <c r="GF179" s="1351"/>
      <c r="GG179" s="1231"/>
      <c r="GH179" s="287"/>
      <c r="GI179" s="216">
        <v>0.23748555824744003</v>
      </c>
      <c r="GJ179" s="287"/>
      <c r="IF179" s="88">
        <f>EK179+EM179+EN179</f>
        <v>5</v>
      </c>
      <c r="IG179" s="1351"/>
      <c r="IH179" s="1351"/>
      <c r="II179" s="1351"/>
      <c r="IJ179" s="1351"/>
      <c r="IK179" s="1351"/>
      <c r="IL179" s="1351"/>
      <c r="IM179" s="1351"/>
    </row>
    <row r="180" spans="1:247" s="126" customFormat="1">
      <c r="A180" s="88">
        <v>274</v>
      </c>
      <c r="B180" s="503">
        <f>COUNTIFS($D$4:D180,D180,$F$4:F180,F180)</f>
        <v>1</v>
      </c>
      <c r="C180" s="805">
        <v>11661</v>
      </c>
      <c r="D180" s="812" t="s">
        <v>1050</v>
      </c>
      <c r="E180" s="91" t="s">
        <v>483</v>
      </c>
      <c r="F180" s="91">
        <v>466220439</v>
      </c>
      <c r="G180" s="88">
        <f>LEFT(H180,4)-CONCATENATE(IF(LEFT(F180, 2)&lt;MID(H180, 3, 4), 20, 19),LEFT(F180,2))</f>
        <v>73</v>
      </c>
      <c r="H180" s="161" t="s">
        <v>1047</v>
      </c>
      <c r="I180" s="405" t="s">
        <v>399</v>
      </c>
      <c r="J180" s="200" t="s">
        <v>427</v>
      </c>
      <c r="K180" s="91" t="s">
        <v>385</v>
      </c>
      <c r="L180" s="88">
        <v>14</v>
      </c>
      <c r="M180" s="91">
        <v>3</v>
      </c>
      <c r="N180" s="91" t="s">
        <v>386</v>
      </c>
      <c r="O180" s="88"/>
      <c r="P180" s="88" t="s">
        <v>1036</v>
      </c>
      <c r="Q180" s="201"/>
      <c r="R180" s="201"/>
      <c r="S180" s="91"/>
      <c r="T180" s="476" t="s">
        <v>1039</v>
      </c>
      <c r="U180" s="476"/>
      <c r="V180" s="477" t="s">
        <v>1049</v>
      </c>
      <c r="W180" s="527"/>
      <c r="X180" s="477"/>
      <c r="Y180" s="477"/>
      <c r="Z180" s="405"/>
      <c r="AA180" s="88" t="s">
        <v>1045</v>
      </c>
      <c r="AB180" s="88"/>
      <c r="AC180" s="1210">
        <v>554</v>
      </c>
      <c r="AD180" s="1210">
        <v>1000</v>
      </c>
      <c r="AG180" s="126" t="s">
        <v>433</v>
      </c>
      <c r="AH180" s="1210">
        <v>50</v>
      </c>
      <c r="AJ180" s="88"/>
      <c r="AK180" s="1210"/>
      <c r="AL180" s="88"/>
      <c r="AM180" s="88"/>
      <c r="AN180" s="88"/>
      <c r="AO180" s="1211">
        <v>26.3</v>
      </c>
      <c r="AP180" s="1212">
        <v>64.8</v>
      </c>
      <c r="AQ180" s="1213">
        <v>8.4</v>
      </c>
      <c r="AR180" s="1214">
        <f>AO180+AP180+AQ180</f>
        <v>99.5</v>
      </c>
      <c r="AS180" s="1215">
        <f>AO180/AP180</f>
        <v>0.40586419753086422</v>
      </c>
      <c r="AT180" s="752">
        <f>AO180/AP180*AQ180</f>
        <v>3.4092592592592594</v>
      </c>
      <c r="AU180" s="1216">
        <f>AO180/(AP180+AQ180)</f>
        <v>0.35928961748633881</v>
      </c>
      <c r="AV180" s="1217">
        <v>21.408200000000001</v>
      </c>
      <c r="AW180" s="1217">
        <f>95-AY180</f>
        <v>81.400000000000006</v>
      </c>
      <c r="AX180" s="1218">
        <v>3.5768</v>
      </c>
      <c r="AY180" s="1217">
        <v>13.6</v>
      </c>
      <c r="AZ180" s="88" t="s">
        <v>387</v>
      </c>
      <c r="BA180" s="402">
        <v>23.2</v>
      </c>
      <c r="BB180" s="88" t="s">
        <v>387</v>
      </c>
      <c r="BC180" s="144">
        <v>0.13</v>
      </c>
      <c r="BD180" s="144"/>
      <c r="BE180" s="1217"/>
      <c r="BF180" s="1217"/>
      <c r="BG180" s="1217"/>
      <c r="BH180" s="1217"/>
      <c r="BI180" s="1217">
        <v>2.1</v>
      </c>
      <c r="BJ180" s="1217">
        <v>48.2</v>
      </c>
      <c r="BK180" s="88">
        <v>51.8</v>
      </c>
      <c r="BL180" s="1220">
        <f>BJ180/BK180</f>
        <v>0.93050193050193064</v>
      </c>
      <c r="BM180" s="1221">
        <v>0.23</v>
      </c>
      <c r="BN180" s="144">
        <f>BM180*100/AO180</f>
        <v>0.87452471482889726</v>
      </c>
      <c r="BO180" s="88" t="s">
        <v>387</v>
      </c>
      <c r="BP180" s="88">
        <v>29.3</v>
      </c>
      <c r="BQ180" s="88">
        <v>27.3</v>
      </c>
      <c r="BR180" s="1222"/>
      <c r="BS180" s="144">
        <f>BX180+BZ180</f>
        <v>53.900000000000006</v>
      </c>
      <c r="BT180" s="117">
        <v>95</v>
      </c>
      <c r="BU180" s="117">
        <v>5543</v>
      </c>
      <c r="BV180" s="144">
        <f>100-BT180</f>
        <v>5</v>
      </c>
      <c r="BW180" s="144">
        <f>BY180+CA180+CC180</f>
        <v>64.735199999999992</v>
      </c>
      <c r="BX180" s="117">
        <v>25.6</v>
      </c>
      <c r="BY180" s="216">
        <f>BX180*AP180/100</f>
        <v>16.588800000000003</v>
      </c>
      <c r="BZ180" s="117">
        <v>28.3</v>
      </c>
      <c r="CA180" s="216">
        <f>BZ180*AP180/100</f>
        <v>18.3384</v>
      </c>
      <c r="CB180" s="117">
        <v>46</v>
      </c>
      <c r="CC180" s="216">
        <f>CB180*AP180/100</f>
        <v>29.807999999999996</v>
      </c>
      <c r="CD180" s="144">
        <v>0.5</v>
      </c>
      <c r="CE180" s="1223">
        <v>98.7</v>
      </c>
      <c r="CF180" s="1223">
        <v>6736</v>
      </c>
      <c r="CG180" s="1223">
        <v>92.3</v>
      </c>
      <c r="CH180" s="1223">
        <v>4548</v>
      </c>
      <c r="CI180" s="1223">
        <v>57</v>
      </c>
      <c r="CJ180" s="1223">
        <v>77.599999999999994</v>
      </c>
      <c r="CK180" s="1223">
        <v>4292</v>
      </c>
      <c r="CL180" s="1217">
        <f>BX180/BZ180</f>
        <v>0.90459363957597172</v>
      </c>
      <c r="CM180" s="88"/>
      <c r="CN180" s="88"/>
      <c r="CO180" s="201"/>
      <c r="CP180" s="201"/>
      <c r="CQ180" s="201"/>
      <c r="CR180" s="201"/>
      <c r="CS180" s="201"/>
      <c r="CT180" s="201"/>
      <c r="CU180" s="201"/>
      <c r="CV180" s="1224"/>
      <c r="CW180" s="88"/>
      <c r="CX180" s="88"/>
      <c r="CY180" s="88"/>
      <c r="CZ180" s="278">
        <v>3</v>
      </c>
      <c r="DA180" s="1225" t="s">
        <v>212</v>
      </c>
      <c r="DB180" s="1226" t="s">
        <v>212</v>
      </c>
      <c r="DC180" s="1227"/>
      <c r="DD180" s="1228" t="s">
        <v>863</v>
      </c>
      <c r="DE180" s="88"/>
      <c r="DF180" s="88"/>
      <c r="DG180" s="88"/>
      <c r="DH180" s="88"/>
      <c r="DI180" s="88" t="s">
        <v>393</v>
      </c>
      <c r="DJ180" s="851" t="s">
        <v>433</v>
      </c>
      <c r="DK180" s="117">
        <v>2</v>
      </c>
      <c r="DL180" s="325" t="s">
        <v>399</v>
      </c>
      <c r="DM180" s="325" t="s">
        <v>399</v>
      </c>
      <c r="DN180" s="117"/>
      <c r="DO180" s="117"/>
      <c r="DP180" s="117"/>
      <c r="DQ180" s="117"/>
      <c r="DR180" s="88" t="s">
        <v>386</v>
      </c>
      <c r="DS180" s="88" t="s">
        <v>386</v>
      </c>
      <c r="DT180" s="88">
        <v>418</v>
      </c>
      <c r="DU180" s="88">
        <v>10.8</v>
      </c>
      <c r="DV180" s="88">
        <v>89.2</v>
      </c>
      <c r="DW180" s="88" t="s">
        <v>386</v>
      </c>
      <c r="DX180" s="88" t="s">
        <v>386</v>
      </c>
      <c r="DY180" s="88" t="s">
        <v>386</v>
      </c>
      <c r="DZ180" s="88" t="s">
        <v>386</v>
      </c>
      <c r="EA180" s="88">
        <v>0</v>
      </c>
      <c r="EB180" s="88" t="s">
        <v>992</v>
      </c>
      <c r="EC180" s="117">
        <v>1</v>
      </c>
      <c r="ED180" s="117"/>
      <c r="EE180" s="117"/>
      <c r="EF180" s="325">
        <v>20</v>
      </c>
      <c r="EG180" s="117"/>
      <c r="EH180" s="325"/>
      <c r="EI180" s="325"/>
      <c r="EJ180" s="325" t="e">
        <f>EI180/(EH180*EH180*0.01*0.01)</f>
        <v>#DIV/0!</v>
      </c>
      <c r="EK180" s="117">
        <v>2</v>
      </c>
      <c r="EL180" s="117"/>
      <c r="EM180" s="117">
        <v>3</v>
      </c>
      <c r="EN180" s="117">
        <v>2</v>
      </c>
      <c r="EO180" s="325">
        <v>0</v>
      </c>
      <c r="EP180" s="143"/>
      <c r="EQ180" s="1229">
        <v>11661</v>
      </c>
      <c r="ER180" s="636">
        <v>75</v>
      </c>
      <c r="ES180" s="636">
        <v>4090</v>
      </c>
      <c r="ET180" s="636">
        <v>4000</v>
      </c>
      <c r="EU180" s="636">
        <v>42120</v>
      </c>
      <c r="EV180" s="636">
        <v>507</v>
      </c>
      <c r="EW180" s="647">
        <f>EV180/ET180*EU180/ER180</f>
        <v>71.1828</v>
      </c>
      <c r="EX180" s="377">
        <f>L180*EW180</f>
        <v>996.55920000000003</v>
      </c>
      <c r="EY180" s="122"/>
      <c r="EZ180" s="122"/>
      <c r="FA180" s="122"/>
      <c r="FB180" s="122"/>
      <c r="FC180" s="240"/>
      <c r="FD180" s="240"/>
      <c r="FE180" s="240"/>
      <c r="FF180" s="411"/>
      <c r="FG180" s="411"/>
      <c r="FH180" s="411"/>
      <c r="FI180" s="337"/>
      <c r="FJ180" s="225"/>
      <c r="FK180" s="122"/>
      <c r="FL180" s="88"/>
      <c r="FM180" s="119">
        <f>AC180/1000</f>
        <v>0.55400000000000005</v>
      </c>
      <c r="FN180" s="122"/>
      <c r="FO180" s="752">
        <f>EV180*100/ES180</f>
        <v>12.396088019559903</v>
      </c>
      <c r="FP180" s="1230">
        <f>EW180/1000</f>
        <v>7.1182800000000004E-2</v>
      </c>
      <c r="FQ180" s="122"/>
      <c r="FR180" s="1125"/>
      <c r="FS180" s="1316" t="s">
        <v>1159</v>
      </c>
      <c r="FT180" s="1125"/>
      <c r="FU180" s="1312">
        <v>0</v>
      </c>
      <c r="FV180" s="1312">
        <v>4</v>
      </c>
      <c r="FW180" s="1125">
        <v>0</v>
      </c>
      <c r="FX180" s="1316" t="s">
        <v>1588</v>
      </c>
      <c r="FY180" s="1130">
        <v>0</v>
      </c>
      <c r="FZ180" s="1130">
        <v>0</v>
      </c>
      <c r="GA180" s="1130">
        <v>0</v>
      </c>
      <c r="GB180" s="1130">
        <v>0</v>
      </c>
      <c r="GC180" s="1130"/>
      <c r="GD180" s="1687" t="s">
        <v>1586</v>
      </c>
      <c r="GE180" s="1316" t="s">
        <v>1587</v>
      </c>
      <c r="GF180" s="122"/>
      <c r="GG180" s="1231"/>
      <c r="GH180" s="88"/>
      <c r="GI180" s="216">
        <v>0.51240098000000001</v>
      </c>
      <c r="GJ180" s="88"/>
      <c r="IF180" s="88">
        <f>EK180+EM180+EN180</f>
        <v>7</v>
      </c>
      <c r="IG180" s="122"/>
      <c r="IH180" s="122"/>
      <c r="II180" s="122"/>
      <c r="IJ180" s="122"/>
      <c r="IK180" s="122"/>
      <c r="IL180" s="122"/>
      <c r="IM180" s="122"/>
    </row>
    <row r="181" spans="1:247" s="1048" customFormat="1" ht="15.75" thickBot="1">
      <c r="A181" s="163">
        <v>22</v>
      </c>
      <c r="B181" s="503">
        <f>COUNTIFS($D$4:D181,D181,$F$4:F181,F181)</f>
        <v>1</v>
      </c>
      <c r="C181" s="895">
        <v>7885</v>
      </c>
      <c r="D181" s="896" t="s">
        <v>662</v>
      </c>
      <c r="E181" s="164" t="s">
        <v>500</v>
      </c>
      <c r="F181" s="164">
        <v>6555301918</v>
      </c>
      <c r="G181" s="163">
        <v>53</v>
      </c>
      <c r="H181" s="348" t="s">
        <v>661</v>
      </c>
      <c r="I181" s="349" t="s">
        <v>512</v>
      </c>
      <c r="J181" s="166" t="s">
        <v>427</v>
      </c>
      <c r="K181" s="350" t="s">
        <v>385</v>
      </c>
      <c r="L181" s="163">
        <v>5</v>
      </c>
      <c r="M181" s="164">
        <v>1</v>
      </c>
      <c r="N181" s="164" t="s">
        <v>386</v>
      </c>
      <c r="O181" s="164"/>
      <c r="P181" s="168" t="s">
        <v>655</v>
      </c>
      <c r="Q181" s="168"/>
      <c r="R181" s="168"/>
      <c r="S181" s="351" t="s">
        <v>618</v>
      </c>
      <c r="T181" s="352" t="s">
        <v>656</v>
      </c>
      <c r="U181" s="353" t="s">
        <v>548</v>
      </c>
      <c r="V181" s="351" t="s">
        <v>619</v>
      </c>
      <c r="W181" s="354" t="s">
        <v>620</v>
      </c>
      <c r="X181" s="351" t="s">
        <v>548</v>
      </c>
      <c r="Y181" s="351" t="s">
        <v>548</v>
      </c>
      <c r="Z181" s="1355"/>
      <c r="AA181" s="1356"/>
      <c r="AB181" s="355"/>
      <c r="AC181" s="355"/>
      <c r="AD181" s="355"/>
      <c r="AE181" s="355"/>
      <c r="AF181" s="355"/>
      <c r="AG181" s="563" t="s">
        <v>444</v>
      </c>
      <c r="AH181" s="350"/>
      <c r="AI181" s="163"/>
      <c r="AJ181" s="163"/>
      <c r="AK181" s="1361"/>
      <c r="AL181" s="163"/>
      <c r="AM181" s="1363"/>
      <c r="AN181" s="163"/>
      <c r="AO181" s="1367">
        <v>20.100000000000001</v>
      </c>
      <c r="AP181" s="1369">
        <v>65.8</v>
      </c>
      <c r="AQ181" s="1372">
        <v>6.16</v>
      </c>
      <c r="AR181" s="1378">
        <f>AO181+AP181+AQ181</f>
        <v>92.06</v>
      </c>
      <c r="AS181" s="1380">
        <f>AO181/AP181</f>
        <v>0.30547112462006082</v>
      </c>
      <c r="AT181" s="1382">
        <f>AO181/AP181*AQ181</f>
        <v>1.8817021276595747</v>
      </c>
      <c r="AU181" s="1385">
        <f>AO181/(AP181+AQ181)</f>
        <v>0.27932184546970545</v>
      </c>
      <c r="AV181" s="958">
        <f>AW181*AO181/100</f>
        <v>18.44577</v>
      </c>
      <c r="AW181" s="1388">
        <f>95-AY181</f>
        <v>91.77</v>
      </c>
      <c r="AX181" s="1390">
        <v>0.64922999999999997</v>
      </c>
      <c r="AY181" s="958">
        <v>3.23</v>
      </c>
      <c r="AZ181" s="164" t="s">
        <v>387</v>
      </c>
      <c r="BA181" s="1394">
        <v>80</v>
      </c>
      <c r="BB181" s="1397">
        <v>9.9000000000000005E-2</v>
      </c>
      <c r="BC181" s="1398">
        <v>2.5420000000000003</v>
      </c>
      <c r="BD181" s="1398"/>
      <c r="BE181" s="164"/>
      <c r="BF181" s="164"/>
      <c r="BG181" s="164"/>
      <c r="BH181" s="164"/>
      <c r="BI181" s="163"/>
      <c r="BJ181" s="164">
        <v>38.700000000000003</v>
      </c>
      <c r="BK181" s="164">
        <v>60</v>
      </c>
      <c r="BL181" s="1404">
        <v>0.64500000000000002</v>
      </c>
      <c r="BM181" s="1409">
        <v>0.16</v>
      </c>
      <c r="BN181" s="934">
        <f>BM181*100/AO181</f>
        <v>0.79601990049751237</v>
      </c>
      <c r="BO181" s="164" t="s">
        <v>387</v>
      </c>
      <c r="BP181" s="958">
        <v>11.5</v>
      </c>
      <c r="BQ181" s="958">
        <v>31.1</v>
      </c>
      <c r="BR181" s="1411"/>
      <c r="BS181" s="934">
        <f>BX181+BZ181</f>
        <v>77.7</v>
      </c>
      <c r="BT181" s="1395">
        <v>80.3</v>
      </c>
      <c r="BU181" s="1417">
        <v>62135</v>
      </c>
      <c r="BV181" s="1395">
        <f>100-BT181</f>
        <v>19.700000000000003</v>
      </c>
      <c r="BW181" s="934">
        <f>BY181+CA181+CC181</f>
        <v>64.418199999999999</v>
      </c>
      <c r="BX181" s="1395">
        <v>66.8</v>
      </c>
      <c r="BY181" s="958">
        <f>BX181*AP181/100</f>
        <v>43.954399999999993</v>
      </c>
      <c r="BZ181" s="1395">
        <v>10.9</v>
      </c>
      <c r="CA181" s="958">
        <f>BZ181*AP181/100</f>
        <v>7.1722000000000001</v>
      </c>
      <c r="CB181" s="1395">
        <v>20.2</v>
      </c>
      <c r="CC181" s="958">
        <f>CB181*AP181/100</f>
        <v>13.291599999999999</v>
      </c>
      <c r="CD181" s="1395"/>
      <c r="CE181" s="163"/>
      <c r="CF181" s="163"/>
      <c r="CG181" s="163"/>
      <c r="CH181" s="163"/>
      <c r="CI181" s="163"/>
      <c r="CJ181" s="163"/>
      <c r="CK181" s="163"/>
      <c r="CL181" s="1388">
        <f>BX181/BZ181</f>
        <v>6.1284403669724767</v>
      </c>
      <c r="CM181" s="163"/>
      <c r="CN181" s="163"/>
      <c r="CO181" s="1421">
        <v>56.3</v>
      </c>
      <c r="CP181" s="1421">
        <v>78.5</v>
      </c>
      <c r="CQ181" s="1421">
        <v>44.2</v>
      </c>
      <c r="CR181" s="1421">
        <v>8.0399999999999991</v>
      </c>
      <c r="CS181" s="1421">
        <v>4.53</v>
      </c>
      <c r="CT181" s="1421">
        <v>9.36</v>
      </c>
      <c r="CU181" s="1421">
        <v>5.27</v>
      </c>
      <c r="CV181" s="1421">
        <v>0.19</v>
      </c>
      <c r="CW181" s="163"/>
      <c r="CX181" s="163"/>
      <c r="CY181" s="1423" t="s">
        <v>392</v>
      </c>
      <c r="CZ181" s="1423">
        <v>3</v>
      </c>
      <c r="DA181" s="1304" t="s">
        <v>212</v>
      </c>
      <c r="DB181" s="905" t="s">
        <v>212</v>
      </c>
      <c r="DC181" s="1297"/>
      <c r="DD181" s="1297"/>
      <c r="DE181" s="163"/>
      <c r="DF181" s="163"/>
      <c r="DG181" s="163"/>
      <c r="DH181" s="163"/>
      <c r="DI181" s="931" t="s">
        <v>393</v>
      </c>
      <c r="DJ181" s="932" t="s">
        <v>444</v>
      </c>
      <c r="DK181" s="933">
        <v>2</v>
      </c>
      <c r="DL181" s="906" t="s">
        <v>1589</v>
      </c>
      <c r="DM181" s="906"/>
      <c r="DN181" s="905"/>
      <c r="DO181" s="905"/>
      <c r="DP181" s="950"/>
      <c r="DQ181" s="905"/>
      <c r="DR181" s="163" t="s">
        <v>386</v>
      </c>
      <c r="DS181" s="163" t="s">
        <v>386</v>
      </c>
      <c r="DT181" s="163">
        <v>375</v>
      </c>
      <c r="DU181" s="163">
        <v>10.9</v>
      </c>
      <c r="DV181" s="163">
        <v>89.1</v>
      </c>
      <c r="DW181" s="163" t="s">
        <v>386</v>
      </c>
      <c r="DX181" s="163" t="s">
        <v>386</v>
      </c>
      <c r="DY181" s="163" t="s">
        <v>386</v>
      </c>
      <c r="DZ181" s="163" t="s">
        <v>386</v>
      </c>
      <c r="EA181" s="163">
        <v>0</v>
      </c>
      <c r="EB181" s="163"/>
      <c r="EC181" s="905"/>
      <c r="ED181" s="905">
        <v>1</v>
      </c>
      <c r="EE181" s="905">
        <v>5</v>
      </c>
      <c r="EF181" s="906" t="s">
        <v>386</v>
      </c>
      <c r="EG181" s="905">
        <v>2</v>
      </c>
      <c r="EH181" s="905">
        <v>170</v>
      </c>
      <c r="EI181" s="905">
        <v>74</v>
      </c>
      <c r="EJ181" s="934">
        <f>EI181/(EH181*EH181*0.01*0.01)</f>
        <v>25.605536332179931</v>
      </c>
      <c r="EK181" s="905">
        <v>1</v>
      </c>
      <c r="EL181" s="950" t="s">
        <v>386</v>
      </c>
      <c r="EM181" s="905">
        <v>1</v>
      </c>
      <c r="EN181" s="905">
        <v>1</v>
      </c>
      <c r="EO181" s="905">
        <v>0</v>
      </c>
      <c r="EP181" s="951">
        <v>43257</v>
      </c>
      <c r="EQ181" s="348">
        <v>7885</v>
      </c>
      <c r="ER181" s="433">
        <v>75</v>
      </c>
      <c r="ES181" s="433">
        <v>3785</v>
      </c>
      <c r="ET181" s="1356">
        <v>2</v>
      </c>
      <c r="EU181" s="434">
        <v>100.93333333333334</v>
      </c>
      <c r="EV181" s="1356">
        <v>1910</v>
      </c>
      <c r="EW181" s="435">
        <v>50.93333333333333</v>
      </c>
      <c r="EX181" s="435">
        <v>254.66666666666666</v>
      </c>
      <c r="EY181" s="1356"/>
      <c r="EZ181" s="1356"/>
      <c r="FA181" s="1356"/>
      <c r="FB181" s="1356"/>
      <c r="FC181" s="1442"/>
      <c r="FD181" s="1442"/>
      <c r="FE181" s="1442"/>
      <c r="FF181" s="1453"/>
      <c r="FG181" s="1456">
        <v>7.3625654450261786</v>
      </c>
      <c r="FH181" s="1453"/>
      <c r="FI181" s="1463">
        <v>375</v>
      </c>
      <c r="FJ181" s="1050" t="s">
        <v>444</v>
      </c>
      <c r="FK181" s="350"/>
      <c r="FL181" s="1467">
        <v>50.462351387054163</v>
      </c>
      <c r="FM181" s="917">
        <f>EW181/1000</f>
        <v>5.093333333333333E-2</v>
      </c>
      <c r="FN181" s="350"/>
      <c r="FO181" s="1467">
        <v>50.462351387054163</v>
      </c>
      <c r="FP181" s="917">
        <v>5.093333333333333E-2</v>
      </c>
      <c r="FQ181" s="1473">
        <f>DT181/EW181</f>
        <v>7.3625654450261786</v>
      </c>
      <c r="FR181" s="1681" t="s">
        <v>386</v>
      </c>
      <c r="FS181" s="1681" t="s">
        <v>386</v>
      </c>
      <c r="FT181" s="1681" t="s">
        <v>386</v>
      </c>
      <c r="FU181" s="1321" t="s">
        <v>386</v>
      </c>
      <c r="FV181" s="1321" t="s">
        <v>386</v>
      </c>
      <c r="FW181" s="1682" t="s">
        <v>386</v>
      </c>
      <c r="FX181" s="1682" t="s">
        <v>386</v>
      </c>
      <c r="FY181" s="1683" t="s">
        <v>386</v>
      </c>
      <c r="FZ181" s="1683" t="s">
        <v>386</v>
      </c>
      <c r="GA181" s="1683" t="s">
        <v>386</v>
      </c>
      <c r="GB181" s="1683" t="s">
        <v>386</v>
      </c>
      <c r="GC181" s="1683" t="s">
        <v>386</v>
      </c>
      <c r="GD181" s="1683" t="s">
        <v>386</v>
      </c>
      <c r="GE181" s="1682" t="s">
        <v>1590</v>
      </c>
      <c r="GF181" s="350"/>
      <c r="GG181" s="1308"/>
      <c r="GH181" s="163"/>
      <c r="GI181" s="163"/>
      <c r="GJ181" s="163"/>
      <c r="IF181" s="163">
        <f>EK181+EM181+EN181</f>
        <v>3</v>
      </c>
      <c r="IG181" s="350"/>
      <c r="IH181" s="350"/>
      <c r="II181" s="350"/>
      <c r="IJ181" s="350"/>
      <c r="IK181" s="350"/>
      <c r="IL181" s="350"/>
      <c r="IM181" s="350"/>
    </row>
  </sheetData>
  <autoFilter ref="A3:IM3">
    <sortState ref="A4:IN181">
      <sortCondition ref="D3"/>
    </sortState>
  </autoFilter>
  <pageMargins left="0" right="0" top="0.74803149606299213" bottom="0.74803149606299213" header="0.31496062992125984" footer="0.31496062992125984"/>
  <pageSetup paperSize="9" scale="11" fitToHeight="0" orientation="portrait" horizontalDpi="4294967294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ORTHO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64797</cp:lastModifiedBy>
  <dcterms:created xsi:type="dcterms:W3CDTF">2020-07-17T09:56:07Z</dcterms:created>
  <dcterms:modified xsi:type="dcterms:W3CDTF">2020-12-31T11:51:09Z</dcterms:modified>
</cp:coreProperties>
</file>