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1460"/>
  </bookViews>
  <sheets>
    <sheet name="TEP-klinika" sheetId="2" r:id="rId1"/>
  </sheets>
  <definedNames>
    <definedName name="_xlnm._FilterDatabase" localSheetId="0" hidden="1">'TEP-klinika'!$A$2:$GS$180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R159" i="2" l="1"/>
  <c r="ER153" i="2"/>
  <c r="ER114" i="2" l="1"/>
  <c r="ER88" i="2"/>
  <c r="ER83" i="2"/>
  <c r="ER69" i="2"/>
  <c r="ER65" i="2"/>
  <c r="ER62" i="2"/>
  <c r="ER54" i="2"/>
  <c r="ER49" i="2"/>
  <c r="ER47" i="2"/>
  <c r="ER22" i="2"/>
  <c r="ER21" i="2"/>
  <c r="ER20" i="2"/>
  <c r="G94" i="2" l="1"/>
  <c r="B94" i="2"/>
  <c r="G7" i="2"/>
  <c r="B7" i="2"/>
  <c r="G180" i="2"/>
  <c r="B180" i="2"/>
  <c r="G92" i="2"/>
  <c r="B92" i="2"/>
  <c r="FV25" i="2"/>
  <c r="FT25" i="2"/>
  <c r="FD25" i="2"/>
  <c r="FW25" i="2" s="1"/>
  <c r="B25" i="2"/>
  <c r="FE25" i="2" l="1"/>
  <c r="ER2" i="2"/>
  <c r="ER35" i="2" l="1"/>
  <c r="ER37" i="2"/>
  <c r="ER38" i="2"/>
  <c r="ER40" i="2"/>
  <c r="ER43" i="2"/>
  <c r="ER44" i="2"/>
  <c r="ER45" i="2"/>
  <c r="ER46" i="2"/>
  <c r="ER48" i="2"/>
  <c r="ER50" i="2"/>
  <c r="ER51" i="2"/>
  <c r="ER52" i="2"/>
  <c r="ER53" i="2"/>
  <c r="ER55" i="2"/>
  <c r="ER56" i="2"/>
  <c r="ER57" i="2"/>
  <c r="ER58" i="2"/>
  <c r="ER59" i="2"/>
  <c r="ER60" i="2"/>
  <c r="ER61" i="2"/>
  <c r="ER63" i="2"/>
  <c r="ER64" i="2"/>
  <c r="ER66" i="2"/>
  <c r="ER67" i="2"/>
  <c r="ER68" i="2"/>
  <c r="ER70" i="2"/>
  <c r="ER78" i="2"/>
  <c r="ER79" i="2"/>
  <c r="ER80" i="2"/>
  <c r="ER82" i="2"/>
  <c r="ER85" i="2"/>
  <c r="ER86" i="2"/>
  <c r="ER87" i="2"/>
  <c r="ER89" i="2"/>
  <c r="ER90" i="2"/>
  <c r="ER101" i="2"/>
  <c r="ER103" i="2"/>
  <c r="ER104" i="2"/>
  <c r="ER105" i="2"/>
  <c r="ER109" i="2"/>
  <c r="ER111" i="2"/>
  <c r="ER112" i="2"/>
  <c r="ER113" i="2"/>
  <c r="ER115" i="2"/>
  <c r="ER116" i="2"/>
  <c r="ER120" i="2"/>
  <c r="ER121" i="2"/>
  <c r="ER122" i="2"/>
  <c r="ER132" i="2"/>
  <c r="ER133" i="2"/>
  <c r="ER135" i="2"/>
  <c r="ER137" i="2"/>
  <c r="ER138" i="2"/>
  <c r="ER143" i="2"/>
  <c r="ER149" i="2"/>
  <c r="ER150" i="2"/>
  <c r="ER151" i="2"/>
  <c r="ER152" i="2"/>
  <c r="ER154" i="2"/>
  <c r="ER155" i="2"/>
  <c r="ER156" i="2"/>
  <c r="ER158" i="2"/>
  <c r="ER165" i="2"/>
  <c r="ER166" i="2"/>
  <c r="ER169" i="2"/>
  <c r="ER171" i="2"/>
  <c r="ER172" i="2"/>
  <c r="ER173" i="2"/>
  <c r="ER174" i="2"/>
  <c r="ER177" i="2"/>
  <c r="ER32" i="2"/>
  <c r="FV179" i="2"/>
  <c r="FT179" i="2"/>
  <c r="FD179" i="2"/>
  <c r="FW179" i="2" s="1"/>
  <c r="CL179" i="2"/>
  <c r="CC179" i="2"/>
  <c r="CA179" i="2"/>
  <c r="BY179" i="2"/>
  <c r="BV179" i="2"/>
  <c r="BS179" i="2"/>
  <c r="BN179" i="2"/>
  <c r="BL179" i="2"/>
  <c r="AW179" i="2"/>
  <c r="AU179" i="2"/>
  <c r="AT179" i="2"/>
  <c r="AS179" i="2"/>
  <c r="AR179" i="2"/>
  <c r="FS178" i="2"/>
  <c r="FJ178" i="2"/>
  <c r="FK178" i="2" s="1"/>
  <c r="FD178" i="2"/>
  <c r="FE178" i="2" s="1"/>
  <c r="FB178" i="2"/>
  <c r="CL178" i="2"/>
  <c r="CC178" i="2"/>
  <c r="CA178" i="2"/>
  <c r="BY178" i="2"/>
  <c r="BV178" i="2"/>
  <c r="BS178" i="2"/>
  <c r="BN178" i="2"/>
  <c r="BL178" i="2"/>
  <c r="AW178" i="2"/>
  <c r="AU178" i="2"/>
  <c r="AT178" i="2"/>
  <c r="AS178" i="2"/>
  <c r="AR178" i="2"/>
  <c r="G178" i="2"/>
  <c r="FS177" i="2"/>
  <c r="FJ177" i="2"/>
  <c r="FK177" i="2" s="1"/>
  <c r="FD177" i="2"/>
  <c r="FT177" i="2" s="1"/>
  <c r="FB177" i="2"/>
  <c r="CL177" i="2"/>
  <c r="BW177" i="2"/>
  <c r="BV177" i="2"/>
  <c r="BS177" i="2"/>
  <c r="BN177" i="2"/>
  <c r="BL177" i="2"/>
  <c r="AW177" i="2"/>
  <c r="AU177" i="2"/>
  <c r="AT177" i="2"/>
  <c r="AS177" i="2"/>
  <c r="AR177" i="2"/>
  <c r="G177" i="2"/>
  <c r="FS176" i="2"/>
  <c r="FJ176" i="2"/>
  <c r="FK176" i="2" s="1"/>
  <c r="FD176" i="2"/>
  <c r="FX176" i="2" s="1"/>
  <c r="FB176" i="2"/>
  <c r="CL176" i="2"/>
  <c r="BS176" i="2"/>
  <c r="BN176" i="2"/>
  <c r="AW176" i="2"/>
  <c r="AU176" i="2"/>
  <c r="AT176" i="2"/>
  <c r="AS176" i="2"/>
  <c r="AR176" i="2"/>
  <c r="FX175" i="2"/>
  <c r="FT175" i="2"/>
  <c r="BN175" i="2"/>
  <c r="AY175" i="2"/>
  <c r="AW175" i="2" s="1"/>
  <c r="AU175" i="2"/>
  <c r="AT175" i="2"/>
  <c r="AS175" i="2"/>
  <c r="AR175" i="2"/>
  <c r="FX174" i="2"/>
  <c r="FT174" i="2"/>
  <c r="BN174" i="2"/>
  <c r="AW174" i="2"/>
  <c r="AU174" i="2"/>
  <c r="AT174" i="2"/>
  <c r="AS174" i="2"/>
  <c r="AR174" i="2"/>
  <c r="FW173" i="2"/>
  <c r="AY173" i="2"/>
  <c r="AW173" i="2" s="1"/>
  <c r="AU173" i="2"/>
  <c r="AT173" i="2"/>
  <c r="AS173" i="2"/>
  <c r="AR173" i="2"/>
  <c r="FW172" i="2"/>
  <c r="AY172" i="2"/>
  <c r="AW172" i="2" s="1"/>
  <c r="AU172" i="2"/>
  <c r="AT172" i="2"/>
  <c r="AS172" i="2"/>
  <c r="AR172" i="2"/>
  <c r="FW171" i="2"/>
  <c r="CC171" i="2"/>
  <c r="CA171" i="2"/>
  <c r="BY171" i="2"/>
  <c r="BV171" i="2"/>
  <c r="BS171" i="2"/>
  <c r="AY171" i="2"/>
  <c r="AW171" i="2" s="1"/>
  <c r="AU171" i="2"/>
  <c r="AT171" i="2"/>
  <c r="AS171" i="2"/>
  <c r="AR171" i="2"/>
  <c r="FS170" i="2"/>
  <c r="FJ170" i="2"/>
  <c r="FK170" i="2" s="1"/>
  <c r="FD170" i="2"/>
  <c r="FT170" i="2" s="1"/>
  <c r="FB170" i="2"/>
  <c r="CL170" i="2"/>
  <c r="CC170" i="2"/>
  <c r="CA170" i="2"/>
  <c r="BV170" i="2"/>
  <c r="BY170" i="2" s="1"/>
  <c r="BS170" i="2"/>
  <c r="BN170" i="2"/>
  <c r="BL170" i="2"/>
  <c r="AW170" i="2"/>
  <c r="AU170" i="2"/>
  <c r="AT170" i="2"/>
  <c r="AS170" i="2"/>
  <c r="AR170" i="2"/>
  <c r="G170" i="2"/>
  <c r="FS169" i="2"/>
  <c r="FJ169" i="2"/>
  <c r="FK169" i="2" s="1"/>
  <c r="FD169" i="2"/>
  <c r="FE169" i="2" s="1"/>
  <c r="FB169" i="2"/>
  <c r="CL169" i="2"/>
  <c r="BW169" i="2"/>
  <c r="BV169" i="2"/>
  <c r="BS169" i="2"/>
  <c r="BN169" i="2"/>
  <c r="BL169" i="2"/>
  <c r="AW169" i="2"/>
  <c r="AU169" i="2"/>
  <c r="AT169" i="2"/>
  <c r="AS169" i="2"/>
  <c r="AR169" i="2"/>
  <c r="G169" i="2"/>
  <c r="FV168" i="2"/>
  <c r="FT168" i="2"/>
  <c r="FD168" i="2"/>
  <c r="FW168" i="2" s="1"/>
  <c r="CL168" i="2"/>
  <c r="CC168" i="2"/>
  <c r="CA168" i="2"/>
  <c r="BY168" i="2"/>
  <c r="BV168" i="2"/>
  <c r="BS168" i="2"/>
  <c r="BN168" i="2"/>
  <c r="BL168" i="2"/>
  <c r="AW168" i="2"/>
  <c r="AU168" i="2"/>
  <c r="AT168" i="2"/>
  <c r="AS168" i="2"/>
  <c r="AR168" i="2"/>
  <c r="G168" i="2"/>
  <c r="FX167" i="2"/>
  <c r="FT167" i="2"/>
  <c r="FS167" i="2"/>
  <c r="CL167" i="2"/>
  <c r="CC167" i="2"/>
  <c r="CA167" i="2"/>
  <c r="BY167" i="2"/>
  <c r="BS167" i="2"/>
  <c r="BL167" i="2"/>
  <c r="AW167" i="2"/>
  <c r="AU167" i="2"/>
  <c r="AT167" i="2"/>
  <c r="AS167" i="2"/>
  <c r="AR167" i="2"/>
  <c r="FX166" i="2"/>
  <c r="FT166" i="2"/>
  <c r="CL166" i="2"/>
  <c r="BS166" i="2"/>
  <c r="AW166" i="2"/>
  <c r="AU166" i="2"/>
  <c r="AT166" i="2"/>
  <c r="AS166" i="2"/>
  <c r="AR166" i="2"/>
  <c r="FW165" i="2"/>
  <c r="CL165" i="2"/>
  <c r="CC165" i="2"/>
  <c r="CA165" i="2"/>
  <c r="BY165" i="2"/>
  <c r="BV165" i="2"/>
  <c r="BS165" i="2"/>
  <c r="BN165" i="2"/>
  <c r="AW165" i="2"/>
  <c r="AU165" i="2"/>
  <c r="AT165" i="2"/>
  <c r="AS165" i="2"/>
  <c r="AR165" i="2"/>
  <c r="FV163" i="2"/>
  <c r="FT163" i="2"/>
  <c r="FD163" i="2"/>
  <c r="FW163" i="2" s="1"/>
  <c r="CL163" i="2"/>
  <c r="CC163" i="2"/>
  <c r="CA163" i="2"/>
  <c r="BY163" i="2"/>
  <c r="BV163" i="2"/>
  <c r="BS163" i="2"/>
  <c r="BN163" i="2"/>
  <c r="BL163" i="2"/>
  <c r="AW163" i="2"/>
  <c r="AU163" i="2"/>
  <c r="AT163" i="2"/>
  <c r="AS163" i="2"/>
  <c r="AR163" i="2"/>
  <c r="G163" i="2"/>
  <c r="FT162" i="2"/>
  <c r="CL162" i="2"/>
  <c r="CC162" i="2"/>
  <c r="CA162" i="2"/>
  <c r="BY162" i="2"/>
  <c r="BV162" i="2"/>
  <c r="BS162" i="2"/>
  <c r="BN162" i="2"/>
  <c r="BL162" i="2"/>
  <c r="AW162" i="2"/>
  <c r="AU162" i="2"/>
  <c r="AT162" i="2"/>
  <c r="AS162" i="2"/>
  <c r="AR162" i="2"/>
  <c r="FS161" i="2"/>
  <c r="FD161" i="2"/>
  <c r="FE161" i="2" s="1"/>
  <c r="FB161" i="2"/>
  <c r="AW161" i="2"/>
  <c r="AU161" i="2"/>
  <c r="AT161" i="2"/>
  <c r="AS161" i="2"/>
  <c r="AR161" i="2"/>
  <c r="FV160" i="2"/>
  <c r="FT160" i="2"/>
  <c r="FD160" i="2"/>
  <c r="FW160" i="2" s="1"/>
  <c r="CL160" i="2"/>
  <c r="CC160" i="2"/>
  <c r="CA160" i="2"/>
  <c r="BY160" i="2"/>
  <c r="BV160" i="2"/>
  <c r="BS160" i="2"/>
  <c r="BN160" i="2"/>
  <c r="BL160" i="2"/>
  <c r="AY160" i="2"/>
  <c r="AW160" i="2" s="1"/>
  <c r="AV160" i="2" s="1"/>
  <c r="AU160" i="2"/>
  <c r="AT160" i="2"/>
  <c r="AS160" i="2"/>
  <c r="AR160" i="2"/>
  <c r="G160" i="2"/>
  <c r="FV159" i="2"/>
  <c r="FT159" i="2"/>
  <c r="FD159" i="2"/>
  <c r="FW159" i="2" s="1"/>
  <c r="CL159" i="2"/>
  <c r="CC159" i="2"/>
  <c r="CA159" i="2"/>
  <c r="BY159" i="2"/>
  <c r="BV159" i="2"/>
  <c r="BS159" i="2"/>
  <c r="BN159" i="2"/>
  <c r="BL159" i="2"/>
  <c r="AW159" i="2"/>
  <c r="AU159" i="2"/>
  <c r="AT159" i="2"/>
  <c r="AS159" i="2"/>
  <c r="AR159" i="2"/>
  <c r="G159" i="2"/>
  <c r="FW158" i="2"/>
  <c r="CC158" i="2"/>
  <c r="CA158" i="2"/>
  <c r="BY158" i="2"/>
  <c r="BS158" i="2"/>
  <c r="BN158" i="2"/>
  <c r="AY158" i="2"/>
  <c r="AW158" i="2" s="1"/>
  <c r="AU158" i="2"/>
  <c r="AT158" i="2"/>
  <c r="AS158" i="2"/>
  <c r="AR158" i="2"/>
  <c r="FV157" i="2"/>
  <c r="FT157" i="2"/>
  <c r="FD157" i="2"/>
  <c r="FE157" i="2" s="1"/>
  <c r="CL157" i="2"/>
  <c r="CC157" i="2"/>
  <c r="CA157" i="2"/>
  <c r="BY157" i="2"/>
  <c r="BV157" i="2"/>
  <c r="BS157" i="2"/>
  <c r="BN157" i="2"/>
  <c r="BL157" i="2"/>
  <c r="AW157" i="2"/>
  <c r="AU157" i="2"/>
  <c r="AT157" i="2"/>
  <c r="AS157" i="2"/>
  <c r="AR157" i="2"/>
  <c r="G157" i="2"/>
  <c r="AY156" i="2"/>
  <c r="AW156" i="2" s="1"/>
  <c r="AU156" i="2"/>
  <c r="AT156" i="2"/>
  <c r="AS156" i="2"/>
  <c r="AR156" i="2"/>
  <c r="FV155" i="2"/>
  <c r="FT155" i="2"/>
  <c r="FD155" i="2"/>
  <c r="FW155" i="2" s="1"/>
  <c r="CL155" i="2"/>
  <c r="CC155" i="2"/>
  <c r="CA155" i="2"/>
  <c r="BY155" i="2"/>
  <c r="BV155" i="2"/>
  <c r="BS155" i="2"/>
  <c r="BN155" i="2"/>
  <c r="BL155" i="2"/>
  <c r="AW155" i="2"/>
  <c r="AU155" i="2"/>
  <c r="AT155" i="2"/>
  <c r="AS155" i="2"/>
  <c r="AR155" i="2"/>
  <c r="BN154" i="2"/>
  <c r="AY154" i="2"/>
  <c r="AW154" i="2" s="1"/>
  <c r="AU154" i="2"/>
  <c r="AT154" i="2"/>
  <c r="AS154" i="2"/>
  <c r="AR154" i="2"/>
  <c r="FX153" i="2"/>
  <c r="FT153" i="2"/>
  <c r="FS153" i="2"/>
  <c r="CL153" i="2"/>
  <c r="CC153" i="2"/>
  <c r="CA153" i="2"/>
  <c r="BY153" i="2"/>
  <c r="BV153" i="2"/>
  <c r="BS153" i="2"/>
  <c r="BN153" i="2"/>
  <c r="BL153" i="2"/>
  <c r="AW153" i="2"/>
  <c r="AU153" i="2"/>
  <c r="AT153" i="2"/>
  <c r="AS153" i="2"/>
  <c r="AR153" i="2"/>
  <c r="G153" i="2"/>
  <c r="FX152" i="2"/>
  <c r="FT152" i="2"/>
  <c r="CL152" i="2"/>
  <c r="BS152" i="2"/>
  <c r="BN152" i="2"/>
  <c r="AW152" i="2"/>
  <c r="AU152" i="2"/>
  <c r="AT152" i="2"/>
  <c r="AS152" i="2"/>
  <c r="AR152" i="2"/>
  <c r="FW151" i="2"/>
  <c r="CL151" i="2"/>
  <c r="CC151" i="2"/>
  <c r="CA151" i="2"/>
  <c r="BY151" i="2"/>
  <c r="BV151" i="2"/>
  <c r="BS151" i="2"/>
  <c r="BN151" i="2"/>
  <c r="AW151" i="2"/>
  <c r="AU151" i="2"/>
  <c r="AT151" i="2"/>
  <c r="AS151" i="2"/>
  <c r="AR151" i="2"/>
  <c r="FW150" i="2"/>
  <c r="CL150" i="2"/>
  <c r="CC150" i="2"/>
  <c r="CA150" i="2"/>
  <c r="BY150" i="2"/>
  <c r="BV150" i="2"/>
  <c r="BS150" i="2"/>
  <c r="BN150" i="2"/>
  <c r="AW150" i="2"/>
  <c r="AU150" i="2"/>
  <c r="AT150" i="2"/>
  <c r="AS150" i="2"/>
  <c r="AR150" i="2"/>
  <c r="FW149" i="2"/>
  <c r="CL149" i="2"/>
  <c r="CC149" i="2"/>
  <c r="CA149" i="2"/>
  <c r="BY149" i="2"/>
  <c r="BV149" i="2"/>
  <c r="BS149" i="2"/>
  <c r="AY149" i="2"/>
  <c r="AW149" i="2" s="1"/>
  <c r="AU149" i="2"/>
  <c r="AT149" i="2"/>
  <c r="AS149" i="2"/>
  <c r="AR149" i="2"/>
  <c r="FV148" i="2"/>
  <c r="FT148" i="2"/>
  <c r="FD148" i="2"/>
  <c r="FW148" i="2" s="1"/>
  <c r="CL148" i="2"/>
  <c r="CC148" i="2"/>
  <c r="CA148" i="2"/>
  <c r="BY148" i="2"/>
  <c r="BV148" i="2"/>
  <c r="BS148" i="2"/>
  <c r="BN148" i="2"/>
  <c r="BL148" i="2"/>
  <c r="AW148" i="2"/>
  <c r="AU148" i="2"/>
  <c r="AT148" i="2"/>
  <c r="AS148" i="2"/>
  <c r="AR148" i="2"/>
  <c r="G148" i="2"/>
  <c r="FV147" i="2"/>
  <c r="FT147" i="2"/>
  <c r="FD147" i="2"/>
  <c r="FX147" i="2" s="1"/>
  <c r="CL147" i="2"/>
  <c r="CC147" i="2"/>
  <c r="CA147" i="2"/>
  <c r="BY147" i="2"/>
  <c r="BV147" i="2"/>
  <c r="BS147" i="2"/>
  <c r="BN147" i="2"/>
  <c r="BL147" i="2"/>
  <c r="AW147" i="2"/>
  <c r="AU147" i="2"/>
  <c r="AT147" i="2"/>
  <c r="AS147" i="2"/>
  <c r="AR147" i="2"/>
  <c r="FS146" i="2"/>
  <c r="FD146" i="2"/>
  <c r="FB146" i="2"/>
  <c r="CL146" i="2"/>
  <c r="CC146" i="2"/>
  <c r="CA146" i="2"/>
  <c r="BV146" i="2"/>
  <c r="BY146" i="2" s="1"/>
  <c r="BS146" i="2"/>
  <c r="BN146" i="2"/>
  <c r="BL146" i="2"/>
  <c r="AW146" i="2"/>
  <c r="AU146" i="2"/>
  <c r="AT146" i="2"/>
  <c r="AS146" i="2"/>
  <c r="AR146" i="2"/>
  <c r="FS145" i="2"/>
  <c r="FD145" i="2"/>
  <c r="FB145" i="2"/>
  <c r="CL145" i="2"/>
  <c r="CC145" i="2"/>
  <c r="CA145" i="2"/>
  <c r="BY145" i="2"/>
  <c r="BS145" i="2"/>
  <c r="BL145" i="2"/>
  <c r="AW145" i="2"/>
  <c r="AU145" i="2"/>
  <c r="AT145" i="2"/>
  <c r="AS145" i="2"/>
  <c r="AR145" i="2"/>
  <c r="FX143" i="2"/>
  <c r="FT143" i="2"/>
  <c r="CL143" i="2"/>
  <c r="BS143" i="2"/>
  <c r="BN143" i="2"/>
  <c r="AW143" i="2"/>
  <c r="AU143" i="2"/>
  <c r="AT143" i="2"/>
  <c r="AS143" i="2"/>
  <c r="AR143" i="2"/>
  <c r="FS142" i="2"/>
  <c r="FD142" i="2"/>
  <c r="FE142" i="2" s="1"/>
  <c r="FB142" i="2"/>
  <c r="CL142" i="2"/>
  <c r="CC142" i="2"/>
  <c r="CA142" i="2"/>
  <c r="BY142" i="2"/>
  <c r="BS142" i="2"/>
  <c r="BL142" i="2"/>
  <c r="AW142" i="2"/>
  <c r="AU142" i="2"/>
  <c r="AT142" i="2"/>
  <c r="AS142" i="2"/>
  <c r="AR142" i="2"/>
  <c r="G142" i="2"/>
  <c r="FV141" i="2"/>
  <c r="FT141" i="2"/>
  <c r="FD141" i="2"/>
  <c r="FE141" i="2" s="1"/>
  <c r="CL141" i="2"/>
  <c r="CC141" i="2"/>
  <c r="CA141" i="2"/>
  <c r="BY141" i="2"/>
  <c r="BV141" i="2"/>
  <c r="BS141" i="2"/>
  <c r="BN141" i="2"/>
  <c r="BL141" i="2"/>
  <c r="AW141" i="2"/>
  <c r="AU141" i="2"/>
  <c r="AT141" i="2"/>
  <c r="AS141" i="2"/>
  <c r="AR141" i="2"/>
  <c r="G141" i="2"/>
  <c r="FS140" i="2"/>
  <c r="FD140" i="2"/>
  <c r="FT140" i="2" s="1"/>
  <c r="FB140" i="2"/>
  <c r="CL140" i="2"/>
  <c r="CC140" i="2"/>
  <c r="CA140" i="2"/>
  <c r="BV140" i="2"/>
  <c r="BY140" i="2" s="1"/>
  <c r="BS140" i="2"/>
  <c r="BN140" i="2"/>
  <c r="BL140" i="2"/>
  <c r="AW140" i="2"/>
  <c r="AU140" i="2"/>
  <c r="AT140" i="2"/>
  <c r="AS140" i="2"/>
  <c r="AR140" i="2"/>
  <c r="G140" i="2"/>
  <c r="FX139" i="2"/>
  <c r="FT139" i="2"/>
  <c r="CL139" i="2"/>
  <c r="BS139" i="2"/>
  <c r="BN139" i="2"/>
  <c r="AW139" i="2"/>
  <c r="AU139" i="2"/>
  <c r="AT139" i="2"/>
  <c r="AS139" i="2"/>
  <c r="AR139" i="2"/>
  <c r="G139" i="2"/>
  <c r="FW138" i="2"/>
  <c r="CL138" i="2"/>
  <c r="CC138" i="2"/>
  <c r="CA138" i="2"/>
  <c r="BY138" i="2"/>
  <c r="BS138" i="2"/>
  <c r="AU138" i="2"/>
  <c r="AT138" i="2"/>
  <c r="AS138" i="2"/>
  <c r="AR138" i="2"/>
  <c r="FX137" i="2"/>
  <c r="FT137" i="2"/>
  <c r="CL137" i="2"/>
  <c r="BS137" i="2"/>
  <c r="BN137" i="2"/>
  <c r="AW137" i="2"/>
  <c r="AU137" i="2"/>
  <c r="AT137" i="2"/>
  <c r="AS137" i="2"/>
  <c r="AR137" i="2"/>
  <c r="FS136" i="2"/>
  <c r="FD136" i="2"/>
  <c r="FX136" i="2" s="1"/>
  <c r="FB136" i="2"/>
  <c r="CL136" i="2"/>
  <c r="CC136" i="2"/>
  <c r="CA136" i="2"/>
  <c r="BV136" i="2"/>
  <c r="BY136" i="2" s="1"/>
  <c r="BS136" i="2"/>
  <c r="BN136" i="2"/>
  <c r="BL136" i="2"/>
  <c r="AW136" i="2"/>
  <c r="AU136" i="2"/>
  <c r="AT136" i="2"/>
  <c r="AS136" i="2"/>
  <c r="AR136" i="2"/>
  <c r="FW135" i="2"/>
  <c r="BN135" i="2"/>
  <c r="AY135" i="2"/>
  <c r="AW135" i="2" s="1"/>
  <c r="AU135" i="2"/>
  <c r="AT135" i="2"/>
  <c r="AS135" i="2"/>
  <c r="AR135" i="2"/>
  <c r="FX134" i="2"/>
  <c r="FT134" i="2"/>
  <c r="FS134" i="2"/>
  <c r="CL134" i="2"/>
  <c r="CC134" i="2"/>
  <c r="CA134" i="2"/>
  <c r="BY134" i="2"/>
  <c r="BV134" i="2"/>
  <c r="BS134" i="2"/>
  <c r="BN134" i="2"/>
  <c r="BL134" i="2"/>
  <c r="AW134" i="2"/>
  <c r="AU134" i="2"/>
  <c r="AT134" i="2"/>
  <c r="AS134" i="2"/>
  <c r="AR134" i="2"/>
  <c r="G134" i="2"/>
  <c r="FX133" i="2"/>
  <c r="FT133" i="2"/>
  <c r="CL133" i="2"/>
  <c r="BS133" i="2"/>
  <c r="BN133" i="2"/>
  <c r="AW133" i="2"/>
  <c r="AU133" i="2"/>
  <c r="AT133" i="2"/>
  <c r="AS133" i="2"/>
  <c r="AR133" i="2"/>
  <c r="FX132" i="2"/>
  <c r="FT132" i="2"/>
  <c r="CL132" i="2"/>
  <c r="BS132" i="2"/>
  <c r="BN132" i="2"/>
  <c r="AW132" i="2"/>
  <c r="AU132" i="2"/>
  <c r="AT132" i="2"/>
  <c r="AS132" i="2"/>
  <c r="AR132" i="2"/>
  <c r="FV131" i="2"/>
  <c r="FT131" i="2"/>
  <c r="FD131" i="2"/>
  <c r="FE131" i="2" s="1"/>
  <c r="CL131" i="2"/>
  <c r="CC131" i="2"/>
  <c r="CA131" i="2"/>
  <c r="BY131" i="2"/>
  <c r="BV131" i="2"/>
  <c r="BS131" i="2"/>
  <c r="BN131" i="2"/>
  <c r="BL131" i="2"/>
  <c r="AW131" i="2"/>
  <c r="AU131" i="2"/>
  <c r="AT131" i="2"/>
  <c r="AS131" i="2"/>
  <c r="AR131" i="2"/>
  <c r="FV130" i="2"/>
  <c r="FT130" i="2"/>
  <c r="FD130" i="2"/>
  <c r="FW130" i="2" s="1"/>
  <c r="CL130" i="2"/>
  <c r="CC130" i="2"/>
  <c r="CA130" i="2"/>
  <c r="BY130" i="2"/>
  <c r="BV130" i="2"/>
  <c r="BS130" i="2"/>
  <c r="BN130" i="2"/>
  <c r="BL130" i="2"/>
  <c r="AW130" i="2"/>
  <c r="AU130" i="2"/>
  <c r="AT130" i="2"/>
  <c r="AS130" i="2"/>
  <c r="AR130" i="2"/>
  <c r="FV129" i="2"/>
  <c r="FT129" i="2"/>
  <c r="FD129" i="2"/>
  <c r="FE129" i="2" s="1"/>
  <c r="CL129" i="2"/>
  <c r="CC129" i="2"/>
  <c r="CA129" i="2"/>
  <c r="BY129" i="2"/>
  <c r="BV129" i="2"/>
  <c r="BS129" i="2"/>
  <c r="BN129" i="2"/>
  <c r="BL129" i="2"/>
  <c r="AW129" i="2"/>
  <c r="AU129" i="2"/>
  <c r="AT129" i="2"/>
  <c r="AS129" i="2"/>
  <c r="AR129" i="2"/>
  <c r="G129" i="2"/>
  <c r="FV128" i="2"/>
  <c r="FT128" i="2"/>
  <c r="FD128" i="2"/>
  <c r="FE128" i="2" s="1"/>
  <c r="CL128" i="2"/>
  <c r="CC128" i="2"/>
  <c r="CA128" i="2"/>
  <c r="BY128" i="2"/>
  <c r="BV128" i="2"/>
  <c r="BS128" i="2"/>
  <c r="BN128" i="2"/>
  <c r="BL128" i="2"/>
  <c r="AW128" i="2"/>
  <c r="AU128" i="2"/>
  <c r="AT128" i="2"/>
  <c r="AS128" i="2"/>
  <c r="AR128" i="2"/>
  <c r="FX127" i="2"/>
  <c r="FT127" i="2"/>
  <c r="FS127" i="2"/>
  <c r="CL127" i="2"/>
  <c r="CC127" i="2"/>
  <c r="CA127" i="2"/>
  <c r="BY127" i="2"/>
  <c r="BV127" i="2"/>
  <c r="BS127" i="2"/>
  <c r="BN127" i="2"/>
  <c r="BL127" i="2"/>
  <c r="AW127" i="2"/>
  <c r="AU127" i="2"/>
  <c r="AT127" i="2"/>
  <c r="AS127" i="2"/>
  <c r="AR127" i="2"/>
  <c r="G127" i="2"/>
  <c r="FS126" i="2"/>
  <c r="FD126" i="2"/>
  <c r="FE126" i="2" s="1"/>
  <c r="FB126" i="2"/>
  <c r="CL126" i="2"/>
  <c r="CC126" i="2"/>
  <c r="CA126" i="2"/>
  <c r="BY126" i="2"/>
  <c r="BS126" i="2"/>
  <c r="BL126" i="2"/>
  <c r="AW126" i="2"/>
  <c r="AU126" i="2"/>
  <c r="AT126" i="2"/>
  <c r="AS126" i="2"/>
  <c r="AR126" i="2"/>
  <c r="FS125" i="2"/>
  <c r="FD125" i="2"/>
  <c r="FX125" i="2" s="1"/>
  <c r="FB125" i="2"/>
  <c r="CL125" i="2"/>
  <c r="CC125" i="2"/>
  <c r="CA125" i="2"/>
  <c r="BY125" i="2"/>
  <c r="BS125" i="2"/>
  <c r="BL125" i="2"/>
  <c r="AW125" i="2"/>
  <c r="AU125" i="2"/>
  <c r="AT125" i="2"/>
  <c r="AS125" i="2"/>
  <c r="AR125" i="2"/>
  <c r="G125" i="2"/>
  <c r="FS124" i="2"/>
  <c r="FJ124" i="2"/>
  <c r="FK124" i="2" s="1"/>
  <c r="FD124" i="2"/>
  <c r="FE124" i="2" s="1"/>
  <c r="FB124" i="2"/>
  <c r="CL124" i="2"/>
  <c r="BW124" i="2"/>
  <c r="BS124" i="2"/>
  <c r="BN124" i="2"/>
  <c r="BL124" i="2"/>
  <c r="AW124" i="2"/>
  <c r="AU124" i="2"/>
  <c r="AT124" i="2"/>
  <c r="AS124" i="2"/>
  <c r="AR124" i="2"/>
  <c r="G124" i="2"/>
  <c r="FV123" i="2"/>
  <c r="FT123" i="2"/>
  <c r="FD123" i="2"/>
  <c r="FW123" i="2" s="1"/>
  <c r="CL123" i="2"/>
  <c r="CC123" i="2"/>
  <c r="CA123" i="2"/>
  <c r="BY123" i="2"/>
  <c r="BV123" i="2"/>
  <c r="BS123" i="2"/>
  <c r="BN123" i="2"/>
  <c r="BL123" i="2"/>
  <c r="AW123" i="2"/>
  <c r="AU123" i="2"/>
  <c r="AT123" i="2"/>
  <c r="AS123" i="2"/>
  <c r="AR123" i="2"/>
  <c r="FW122" i="2"/>
  <c r="CL122" i="2"/>
  <c r="CC122" i="2"/>
  <c r="CA122" i="2"/>
  <c r="BY122" i="2"/>
  <c r="BV122" i="2"/>
  <c r="BS122" i="2"/>
  <c r="AW122" i="2"/>
  <c r="AU122" i="2"/>
  <c r="AT122" i="2"/>
  <c r="AS122" i="2"/>
  <c r="AR122" i="2"/>
  <c r="FW121" i="2"/>
  <c r="CC121" i="2"/>
  <c r="CA121" i="2"/>
  <c r="BY121" i="2"/>
  <c r="BS121" i="2"/>
  <c r="BN121" i="2"/>
  <c r="AY121" i="2"/>
  <c r="AW121" i="2" s="1"/>
  <c r="AU121" i="2"/>
  <c r="AT121" i="2"/>
  <c r="AS121" i="2"/>
  <c r="AR121" i="2"/>
  <c r="BN120" i="2"/>
  <c r="AY120" i="2"/>
  <c r="AW120" i="2" s="1"/>
  <c r="AU120" i="2"/>
  <c r="AT120" i="2"/>
  <c r="AS120" i="2"/>
  <c r="AR120" i="2"/>
  <c r="FV119" i="2"/>
  <c r="FT119" i="2"/>
  <c r="FD119" i="2"/>
  <c r="FE119" i="2" s="1"/>
  <c r="CL119" i="2"/>
  <c r="CC119" i="2"/>
  <c r="CA119" i="2"/>
  <c r="BY119" i="2"/>
  <c r="BV119" i="2"/>
  <c r="BS119" i="2"/>
  <c r="BN119" i="2"/>
  <c r="BL119" i="2"/>
  <c r="AW119" i="2"/>
  <c r="AU119" i="2"/>
  <c r="AT119" i="2"/>
  <c r="AS119" i="2"/>
  <c r="AR119" i="2"/>
  <c r="G119" i="2"/>
  <c r="FW117" i="2"/>
  <c r="FT117" i="2"/>
  <c r="CL117" i="2"/>
  <c r="CC117" i="2"/>
  <c r="CA117" i="2"/>
  <c r="BY117" i="2"/>
  <c r="BV117" i="2"/>
  <c r="BS117" i="2"/>
  <c r="BN117" i="2"/>
  <c r="BL117" i="2"/>
  <c r="AW117" i="2"/>
  <c r="AU117" i="2"/>
  <c r="AT117" i="2"/>
  <c r="AS117" i="2"/>
  <c r="AR117" i="2"/>
  <c r="FW116" i="2"/>
  <c r="CC116" i="2"/>
  <c r="CA116" i="2"/>
  <c r="BY116" i="2"/>
  <c r="BV116" i="2"/>
  <c r="BS116" i="2"/>
  <c r="BN116" i="2"/>
  <c r="AY116" i="2"/>
  <c r="AW116" i="2" s="1"/>
  <c r="AU116" i="2"/>
  <c r="AT116" i="2"/>
  <c r="AS116" i="2"/>
  <c r="AR116" i="2"/>
  <c r="FW115" i="2"/>
  <c r="CL115" i="2"/>
  <c r="BS115" i="2"/>
  <c r="BN115" i="2"/>
  <c r="AY115" i="2"/>
  <c r="AW115" i="2" s="1"/>
  <c r="AU115" i="2"/>
  <c r="AT115" i="2"/>
  <c r="AS115" i="2"/>
  <c r="AR115" i="2"/>
  <c r="FV114" i="2"/>
  <c r="FT114" i="2"/>
  <c r="FD114" i="2"/>
  <c r="FE114" i="2" s="1"/>
  <c r="CL114" i="2"/>
  <c r="CC114" i="2"/>
  <c r="CA114" i="2"/>
  <c r="BY114" i="2"/>
  <c r="BV114" i="2"/>
  <c r="BS114" i="2"/>
  <c r="BN114" i="2"/>
  <c r="BL114" i="2"/>
  <c r="AW114" i="2"/>
  <c r="AU114" i="2"/>
  <c r="AT114" i="2"/>
  <c r="AS114" i="2"/>
  <c r="AR114" i="2"/>
  <c r="FW113" i="2"/>
  <c r="AU113" i="2"/>
  <c r="AT113" i="2"/>
  <c r="AS113" i="2"/>
  <c r="AR113" i="2"/>
  <c r="G113" i="2"/>
  <c r="FX112" i="2"/>
  <c r="FT112" i="2"/>
  <c r="CL112" i="2"/>
  <c r="BS112" i="2"/>
  <c r="BN112" i="2"/>
  <c r="AW112" i="2"/>
  <c r="AU112" i="2"/>
  <c r="AT112" i="2"/>
  <c r="AS112" i="2"/>
  <c r="AR112" i="2"/>
  <c r="FW111" i="2"/>
  <c r="BN111" i="2"/>
  <c r="AY111" i="2"/>
  <c r="AW111" i="2" s="1"/>
  <c r="AU111" i="2"/>
  <c r="AT111" i="2"/>
  <c r="AS111" i="2"/>
  <c r="AR111" i="2"/>
  <c r="FS110" i="2"/>
  <c r="FJ110" i="2"/>
  <c r="FK110" i="2" s="1"/>
  <c r="FD110" i="2"/>
  <c r="FT110" i="2" s="1"/>
  <c r="FB110" i="2"/>
  <c r="CL110" i="2"/>
  <c r="BW110" i="2"/>
  <c r="BV110" i="2"/>
  <c r="BS110" i="2"/>
  <c r="BN110" i="2"/>
  <c r="AU110" i="2"/>
  <c r="AT110" i="2"/>
  <c r="AS110" i="2"/>
  <c r="AR110" i="2"/>
  <c r="G110" i="2"/>
  <c r="FX109" i="2"/>
  <c r="FT109" i="2"/>
  <c r="CL109" i="2"/>
  <c r="BS109" i="2"/>
  <c r="BN109" i="2"/>
  <c r="AY109" i="2"/>
  <c r="AW109" i="2" s="1"/>
  <c r="AU109" i="2"/>
  <c r="AT109" i="2"/>
  <c r="AS109" i="2"/>
  <c r="AR109" i="2"/>
  <c r="G109" i="2"/>
  <c r="FV108" i="2"/>
  <c r="FT108" i="2"/>
  <c r="FD108" i="2"/>
  <c r="FE108" i="2" s="1"/>
  <c r="CL108" i="2"/>
  <c r="CC108" i="2"/>
  <c r="CA108" i="2"/>
  <c r="BY108" i="2"/>
  <c r="BV108" i="2"/>
  <c r="BS108" i="2"/>
  <c r="BN108" i="2"/>
  <c r="BL108" i="2"/>
  <c r="AW108" i="2"/>
  <c r="AU108" i="2"/>
  <c r="AT108" i="2"/>
  <c r="AS108" i="2"/>
  <c r="AR108" i="2"/>
  <c r="G108" i="2"/>
  <c r="FV107" i="2"/>
  <c r="FT107" i="2"/>
  <c r="FD107" i="2"/>
  <c r="FE107" i="2" s="1"/>
  <c r="CL107" i="2"/>
  <c r="CC107" i="2"/>
  <c r="CA107" i="2"/>
  <c r="BY107" i="2"/>
  <c r="BV107" i="2"/>
  <c r="BS107" i="2"/>
  <c r="BN107" i="2"/>
  <c r="BL107" i="2"/>
  <c r="AW107" i="2"/>
  <c r="AU107" i="2"/>
  <c r="AT107" i="2"/>
  <c r="AS107" i="2"/>
  <c r="AR107" i="2"/>
  <c r="G107" i="2"/>
  <c r="FX106" i="2"/>
  <c r="FT106" i="2"/>
  <c r="CL106" i="2"/>
  <c r="BS106" i="2"/>
  <c r="BN106" i="2"/>
  <c r="AW106" i="2"/>
  <c r="AU106" i="2"/>
  <c r="AT106" i="2"/>
  <c r="AS106" i="2"/>
  <c r="AR106" i="2"/>
  <c r="FW105" i="2"/>
  <c r="AY105" i="2"/>
  <c r="AW105" i="2" s="1"/>
  <c r="AU105" i="2"/>
  <c r="AT105" i="2"/>
  <c r="AS105" i="2"/>
  <c r="AR105" i="2"/>
  <c r="G105" i="2"/>
  <c r="FW104" i="2"/>
  <c r="CL104" i="2"/>
  <c r="CC104" i="2"/>
  <c r="CA104" i="2"/>
  <c r="BY104" i="2"/>
  <c r="BS104" i="2"/>
  <c r="BN104" i="2"/>
  <c r="AY104" i="2"/>
  <c r="AW104" i="2" s="1"/>
  <c r="AU104" i="2"/>
  <c r="AT104" i="2"/>
  <c r="AS104" i="2"/>
  <c r="AR104" i="2"/>
  <c r="G104" i="2"/>
  <c r="FS103" i="2"/>
  <c r="FD103" i="2"/>
  <c r="FB103" i="2"/>
  <c r="CL103" i="2"/>
  <c r="CC103" i="2"/>
  <c r="CA103" i="2"/>
  <c r="BV103" i="2"/>
  <c r="BY103" i="2" s="1"/>
  <c r="BS103" i="2"/>
  <c r="BN103" i="2"/>
  <c r="BL103" i="2"/>
  <c r="AW103" i="2"/>
  <c r="AU103" i="2"/>
  <c r="AT103" i="2"/>
  <c r="AS103" i="2"/>
  <c r="AR103" i="2"/>
  <c r="G103" i="2"/>
  <c r="FV102" i="2"/>
  <c r="FT102" i="2"/>
  <c r="FD102" i="2"/>
  <c r="FE102" i="2" s="1"/>
  <c r="CL102" i="2"/>
  <c r="CC102" i="2"/>
  <c r="CA102" i="2"/>
  <c r="BY102" i="2"/>
  <c r="BV102" i="2"/>
  <c r="BS102" i="2"/>
  <c r="BN102" i="2"/>
  <c r="BL102" i="2"/>
  <c r="AW102" i="2"/>
  <c r="AU102" i="2"/>
  <c r="AT102" i="2"/>
  <c r="AS102" i="2"/>
  <c r="AR102" i="2"/>
  <c r="G102" i="2"/>
  <c r="FW101" i="2"/>
  <c r="BN101" i="2"/>
  <c r="AY101" i="2"/>
  <c r="AW101" i="2" s="1"/>
  <c r="AU101" i="2"/>
  <c r="AT101" i="2"/>
  <c r="AS101" i="2"/>
  <c r="AR101" i="2"/>
  <c r="FS100" i="2"/>
  <c r="FJ100" i="2"/>
  <c r="FK100" i="2" s="1"/>
  <c r="FD100" i="2"/>
  <c r="FT100" i="2" s="1"/>
  <c r="FB100" i="2"/>
  <c r="BL100" i="2"/>
  <c r="AW100" i="2"/>
  <c r="AU100" i="2"/>
  <c r="AT100" i="2"/>
  <c r="AS100" i="2"/>
  <c r="AR100" i="2"/>
  <c r="G100" i="2"/>
  <c r="FV99" i="2"/>
  <c r="FT99" i="2"/>
  <c r="FD99" i="2"/>
  <c r="FE99" i="2" s="1"/>
  <c r="CL99" i="2"/>
  <c r="CC99" i="2"/>
  <c r="CA99" i="2"/>
  <c r="BY99" i="2"/>
  <c r="BV99" i="2"/>
  <c r="BS99" i="2"/>
  <c r="BN99" i="2"/>
  <c r="BL99" i="2"/>
  <c r="AW99" i="2"/>
  <c r="AU99" i="2"/>
  <c r="AT99" i="2"/>
  <c r="AS99" i="2"/>
  <c r="AR99" i="2"/>
  <c r="FW98" i="2"/>
  <c r="CL98" i="2"/>
  <c r="CC98" i="2"/>
  <c r="CA98" i="2"/>
  <c r="BY98" i="2"/>
  <c r="BS98" i="2"/>
  <c r="AY98" i="2"/>
  <c r="AW98" i="2" s="1"/>
  <c r="AU98" i="2"/>
  <c r="AT98" i="2"/>
  <c r="AS98" i="2"/>
  <c r="AR98" i="2"/>
  <c r="FW97" i="2"/>
  <c r="CL97" i="2"/>
  <c r="BS97" i="2"/>
  <c r="BN97" i="2"/>
  <c r="AY97" i="2"/>
  <c r="AW97" i="2" s="1"/>
  <c r="AU97" i="2"/>
  <c r="AT97" i="2"/>
  <c r="AS97" i="2"/>
  <c r="AR97" i="2"/>
  <c r="FV96" i="2"/>
  <c r="FT96" i="2"/>
  <c r="FD96" i="2"/>
  <c r="FE96" i="2" s="1"/>
  <c r="CL96" i="2"/>
  <c r="CC96" i="2"/>
  <c r="CA96" i="2"/>
  <c r="BY96" i="2"/>
  <c r="BV96" i="2"/>
  <c r="BS96" i="2"/>
  <c r="BN96" i="2"/>
  <c r="BL96" i="2"/>
  <c r="AW96" i="2"/>
  <c r="AU96" i="2"/>
  <c r="AT96" i="2"/>
  <c r="AS96" i="2"/>
  <c r="AR96" i="2"/>
  <c r="FV95" i="2"/>
  <c r="FT95" i="2"/>
  <c r="FD95" i="2"/>
  <c r="FW95" i="2" s="1"/>
  <c r="CL95" i="2"/>
  <c r="CC95" i="2"/>
  <c r="CA95" i="2"/>
  <c r="BY95" i="2"/>
  <c r="BV95" i="2"/>
  <c r="BS95" i="2"/>
  <c r="BN95" i="2"/>
  <c r="BL95" i="2"/>
  <c r="AW95" i="2"/>
  <c r="AU95" i="2"/>
  <c r="AT95" i="2"/>
  <c r="AS95" i="2"/>
  <c r="AR95" i="2"/>
  <c r="FV93" i="2"/>
  <c r="FT93" i="2"/>
  <c r="FD93" i="2"/>
  <c r="FE93" i="2" s="1"/>
  <c r="CL93" i="2"/>
  <c r="CC93" i="2"/>
  <c r="CA93" i="2"/>
  <c r="BY93" i="2"/>
  <c r="BV93" i="2"/>
  <c r="BS93" i="2"/>
  <c r="BN93" i="2"/>
  <c r="BL93" i="2"/>
  <c r="AW93" i="2"/>
  <c r="AU93" i="2"/>
  <c r="AT93" i="2"/>
  <c r="AS93" i="2"/>
  <c r="AR93" i="2"/>
  <c r="G93" i="2"/>
  <c r="FS91" i="2"/>
  <c r="FD91" i="2"/>
  <c r="FB91" i="2"/>
  <c r="CL91" i="2"/>
  <c r="CC91" i="2"/>
  <c r="CA91" i="2"/>
  <c r="BY91" i="2"/>
  <c r="BS91" i="2"/>
  <c r="BN91" i="2"/>
  <c r="BL91" i="2"/>
  <c r="AW91" i="2"/>
  <c r="AU91" i="2"/>
  <c r="AT91" i="2"/>
  <c r="AS91" i="2"/>
  <c r="AR91" i="2"/>
  <c r="G91" i="2"/>
  <c r="FW90" i="2"/>
  <c r="CL90" i="2"/>
  <c r="CC90" i="2"/>
  <c r="CA90" i="2"/>
  <c r="BY90" i="2"/>
  <c r="BV90" i="2"/>
  <c r="BS90" i="2"/>
  <c r="BN90" i="2"/>
  <c r="AW90" i="2"/>
  <c r="AU90" i="2"/>
  <c r="AT90" i="2"/>
  <c r="AS90" i="2"/>
  <c r="AR90" i="2"/>
  <c r="FW89" i="2"/>
  <c r="CL89" i="2"/>
  <c r="CC89" i="2"/>
  <c r="CA89" i="2"/>
  <c r="BY89" i="2"/>
  <c r="BV89" i="2"/>
  <c r="BS89" i="2"/>
  <c r="AY89" i="2"/>
  <c r="AW89" i="2" s="1"/>
  <c r="AU89" i="2"/>
  <c r="AT89" i="2"/>
  <c r="AS89" i="2"/>
  <c r="AR89" i="2"/>
  <c r="G89" i="2"/>
  <c r="FW88" i="2"/>
  <c r="CL88" i="2"/>
  <c r="CC88" i="2"/>
  <c r="CA88" i="2"/>
  <c r="BY88" i="2"/>
  <c r="BS88" i="2"/>
  <c r="BN88" i="2"/>
  <c r="AY88" i="2"/>
  <c r="AW88" i="2" s="1"/>
  <c r="AU88" i="2"/>
  <c r="AT88" i="2"/>
  <c r="AS88" i="2"/>
  <c r="AR88" i="2"/>
  <c r="BN87" i="2"/>
  <c r="AU87" i="2"/>
  <c r="AT87" i="2"/>
  <c r="AS87" i="2"/>
  <c r="AR87" i="2"/>
  <c r="FW86" i="2"/>
  <c r="CL86" i="2"/>
  <c r="BS86" i="2"/>
  <c r="BN86" i="2"/>
  <c r="AY86" i="2"/>
  <c r="AW86" i="2" s="1"/>
  <c r="AU86" i="2"/>
  <c r="AT86" i="2"/>
  <c r="AS86" i="2"/>
  <c r="AR86" i="2"/>
  <c r="FW85" i="2"/>
  <c r="BN85" i="2"/>
  <c r="AY85" i="2"/>
  <c r="AW85" i="2" s="1"/>
  <c r="AU85" i="2"/>
  <c r="AT85" i="2"/>
  <c r="AS85" i="2"/>
  <c r="AR85" i="2"/>
  <c r="FV83" i="2"/>
  <c r="FT83" i="2"/>
  <c r="FD83" i="2"/>
  <c r="FE83" i="2" s="1"/>
  <c r="CL83" i="2"/>
  <c r="CC83" i="2"/>
  <c r="CA83" i="2"/>
  <c r="BY83" i="2"/>
  <c r="BV83" i="2"/>
  <c r="BS83" i="2"/>
  <c r="BN83" i="2"/>
  <c r="BL83" i="2"/>
  <c r="AW83" i="2"/>
  <c r="AU83" i="2"/>
  <c r="AT83" i="2"/>
  <c r="AS83" i="2"/>
  <c r="AR83" i="2"/>
  <c r="G83" i="2"/>
  <c r="FV82" i="2"/>
  <c r="FT82" i="2"/>
  <c r="FD82" i="2"/>
  <c r="FW82" i="2" s="1"/>
  <c r="CL82" i="2"/>
  <c r="CC82" i="2"/>
  <c r="CA82" i="2"/>
  <c r="BY82" i="2"/>
  <c r="BV82" i="2"/>
  <c r="BS82" i="2"/>
  <c r="BN82" i="2"/>
  <c r="BL82" i="2"/>
  <c r="AW82" i="2"/>
  <c r="AU82" i="2"/>
  <c r="AT82" i="2"/>
  <c r="AS82" i="2"/>
  <c r="AR82" i="2"/>
  <c r="G82" i="2"/>
  <c r="FX81" i="2"/>
  <c r="FT81" i="2"/>
  <c r="FS81" i="2"/>
  <c r="CL81" i="2"/>
  <c r="CC81" i="2"/>
  <c r="CA81" i="2"/>
  <c r="BY81" i="2"/>
  <c r="BS81" i="2"/>
  <c r="BL81" i="2"/>
  <c r="AW81" i="2"/>
  <c r="AU81" i="2"/>
  <c r="AT81" i="2"/>
  <c r="AS81" i="2"/>
  <c r="AR81" i="2"/>
  <c r="G81" i="2"/>
  <c r="FW80" i="2"/>
  <c r="CL80" i="2"/>
  <c r="BS80" i="2"/>
  <c r="BN80" i="2"/>
  <c r="AY80" i="2"/>
  <c r="AW80" i="2" s="1"/>
  <c r="AU80" i="2"/>
  <c r="AT80" i="2"/>
  <c r="AS80" i="2"/>
  <c r="AR80" i="2"/>
  <c r="FX79" i="2"/>
  <c r="FT79" i="2"/>
  <c r="CL79" i="2"/>
  <c r="CC79" i="2"/>
  <c r="CA79" i="2"/>
  <c r="BY79" i="2"/>
  <c r="BV79" i="2"/>
  <c r="BS79" i="2"/>
  <c r="BN79" i="2"/>
  <c r="AW79" i="2"/>
  <c r="AU79" i="2"/>
  <c r="AT79" i="2"/>
  <c r="AS79" i="2"/>
  <c r="AR79" i="2"/>
  <c r="FW78" i="2"/>
  <c r="CL78" i="2"/>
  <c r="CC78" i="2"/>
  <c r="CA78" i="2"/>
  <c r="BY78" i="2"/>
  <c r="BV78" i="2"/>
  <c r="BS78" i="2"/>
  <c r="BN78" i="2"/>
  <c r="AY78" i="2"/>
  <c r="AW78" i="2" s="1"/>
  <c r="AU78" i="2"/>
  <c r="AT78" i="2"/>
  <c r="AS78" i="2"/>
  <c r="AR78" i="2"/>
  <c r="FT77" i="2"/>
  <c r="FS77" i="2"/>
  <c r="CL77" i="2"/>
  <c r="CC77" i="2"/>
  <c r="CA77" i="2"/>
  <c r="BV77" i="2"/>
  <c r="BY77" i="2" s="1"/>
  <c r="BS77" i="2"/>
  <c r="BN77" i="2"/>
  <c r="BL77" i="2"/>
  <c r="AW77" i="2"/>
  <c r="AU77" i="2"/>
  <c r="AT77" i="2"/>
  <c r="AS77" i="2"/>
  <c r="AR77" i="2"/>
  <c r="G77" i="2"/>
  <c r="FS76" i="2"/>
  <c r="FJ76" i="2"/>
  <c r="FK76" i="2" s="1"/>
  <c r="FD76" i="2"/>
  <c r="FT76" i="2" s="1"/>
  <c r="FB76" i="2"/>
  <c r="CL76" i="2"/>
  <c r="CC76" i="2"/>
  <c r="CA76" i="2"/>
  <c r="BV76" i="2"/>
  <c r="BY76" i="2" s="1"/>
  <c r="BS76" i="2"/>
  <c r="BN76" i="2"/>
  <c r="BL76" i="2"/>
  <c r="AW76" i="2"/>
  <c r="AU76" i="2"/>
  <c r="AT76" i="2"/>
  <c r="AS76" i="2"/>
  <c r="AR76" i="2"/>
  <c r="G76" i="2"/>
  <c r="FS75" i="2"/>
  <c r="FD75" i="2"/>
  <c r="FE75" i="2" s="1"/>
  <c r="FB75" i="2"/>
  <c r="CL75" i="2"/>
  <c r="CC75" i="2"/>
  <c r="CA75" i="2"/>
  <c r="BV75" i="2"/>
  <c r="BY75" i="2" s="1"/>
  <c r="BS75" i="2"/>
  <c r="BN75" i="2"/>
  <c r="BL75" i="2"/>
  <c r="AW75" i="2"/>
  <c r="AU75" i="2"/>
  <c r="AT75" i="2"/>
  <c r="AS75" i="2"/>
  <c r="AR75" i="2"/>
  <c r="FV74" i="2"/>
  <c r="FT74" i="2"/>
  <c r="FD74" i="2"/>
  <c r="FW74" i="2" s="1"/>
  <c r="CL74" i="2"/>
  <c r="CC74" i="2"/>
  <c r="CA74" i="2"/>
  <c r="BY74" i="2"/>
  <c r="BV74" i="2"/>
  <c r="BS74" i="2"/>
  <c r="BN74" i="2"/>
  <c r="BL74" i="2"/>
  <c r="AW74" i="2"/>
  <c r="AU74" i="2"/>
  <c r="AT74" i="2"/>
  <c r="AS74" i="2"/>
  <c r="AR74" i="2"/>
  <c r="FS73" i="2"/>
  <c r="FD73" i="2"/>
  <c r="FT73" i="2" s="1"/>
  <c r="FB73" i="2"/>
  <c r="BL73" i="2"/>
  <c r="AW73" i="2"/>
  <c r="AU73" i="2"/>
  <c r="AT73" i="2"/>
  <c r="AS73" i="2"/>
  <c r="AR73" i="2"/>
  <c r="FV72" i="2"/>
  <c r="FT72" i="2"/>
  <c r="FD72" i="2"/>
  <c r="FW72" i="2" s="1"/>
  <c r="CL72" i="2"/>
  <c r="CC72" i="2"/>
  <c r="CA72" i="2"/>
  <c r="BY72" i="2"/>
  <c r="BV72" i="2"/>
  <c r="BS72" i="2"/>
  <c r="BN72" i="2"/>
  <c r="BL72" i="2"/>
  <c r="AW72" i="2"/>
  <c r="AV72" i="2" s="1"/>
  <c r="AU72" i="2"/>
  <c r="AT72" i="2"/>
  <c r="AS72" i="2"/>
  <c r="AR72" i="2"/>
  <c r="G72" i="2"/>
  <c r="CL71" i="2"/>
  <c r="CC71" i="2"/>
  <c r="CA71" i="2"/>
  <c r="BY71" i="2"/>
  <c r="BS71" i="2"/>
  <c r="BN71" i="2"/>
  <c r="AY71" i="2"/>
  <c r="AW71" i="2" s="1"/>
  <c r="AU71" i="2"/>
  <c r="AT71" i="2"/>
  <c r="AS71" i="2"/>
  <c r="AR71" i="2"/>
  <c r="FW70" i="2"/>
  <c r="CL70" i="2"/>
  <c r="CC70" i="2"/>
  <c r="CA70" i="2"/>
  <c r="BY70" i="2"/>
  <c r="BV70" i="2"/>
  <c r="BS70" i="2"/>
  <c r="AY70" i="2"/>
  <c r="AW70" i="2" s="1"/>
  <c r="AU70" i="2"/>
  <c r="AT70" i="2"/>
  <c r="AS70" i="2"/>
  <c r="AR70" i="2"/>
  <c r="FV69" i="2"/>
  <c r="FT69" i="2"/>
  <c r="FD69" i="2"/>
  <c r="FW69" i="2" s="1"/>
  <c r="CL69" i="2"/>
  <c r="CC69" i="2"/>
  <c r="CA69" i="2"/>
  <c r="BY69" i="2"/>
  <c r="BV69" i="2"/>
  <c r="BS69" i="2"/>
  <c r="BN69" i="2"/>
  <c r="BL69" i="2"/>
  <c r="AW69" i="2"/>
  <c r="AU69" i="2"/>
  <c r="AT69" i="2"/>
  <c r="AS69" i="2"/>
  <c r="AR69" i="2"/>
  <c r="G69" i="2"/>
  <c r="FX68" i="2"/>
  <c r="FT68" i="2"/>
  <c r="CL68" i="2"/>
  <c r="BS68" i="2"/>
  <c r="BN68" i="2"/>
  <c r="AW68" i="2"/>
  <c r="AU68" i="2"/>
  <c r="AT68" i="2"/>
  <c r="AS68" i="2"/>
  <c r="AR68" i="2"/>
  <c r="G68" i="2"/>
  <c r="FW67" i="2"/>
  <c r="CL67" i="2"/>
  <c r="CC67" i="2"/>
  <c r="CA67" i="2"/>
  <c r="BY67" i="2"/>
  <c r="BS67" i="2"/>
  <c r="AY67" i="2"/>
  <c r="AW67" i="2" s="1"/>
  <c r="AU67" i="2"/>
  <c r="AT67" i="2"/>
  <c r="AS67" i="2"/>
  <c r="AR67" i="2"/>
  <c r="FX66" i="2"/>
  <c r="FT66" i="2"/>
  <c r="CL66" i="2"/>
  <c r="CC66" i="2"/>
  <c r="CA66" i="2"/>
  <c r="BY66" i="2"/>
  <c r="BV66" i="2"/>
  <c r="BS66" i="2"/>
  <c r="BN66" i="2"/>
  <c r="AW66" i="2"/>
  <c r="AU66" i="2"/>
  <c r="AT66" i="2"/>
  <c r="AS66" i="2"/>
  <c r="AR66" i="2"/>
  <c r="FS65" i="2"/>
  <c r="FJ65" i="2"/>
  <c r="FK65" i="2" s="1"/>
  <c r="FD65" i="2"/>
  <c r="FT65" i="2" s="1"/>
  <c r="FB65" i="2"/>
  <c r="FS64" i="2"/>
  <c r="FJ64" i="2"/>
  <c r="FK64" i="2" s="1"/>
  <c r="FD64" i="2"/>
  <c r="FB64" i="2"/>
  <c r="CL64" i="2"/>
  <c r="CC64" i="2"/>
  <c r="CA64" i="2"/>
  <c r="BY64" i="2"/>
  <c r="BV64" i="2"/>
  <c r="BS64" i="2"/>
  <c r="BN64" i="2"/>
  <c r="BL64" i="2"/>
  <c r="AW64" i="2"/>
  <c r="AU64" i="2"/>
  <c r="AT64" i="2"/>
  <c r="AS64" i="2"/>
  <c r="AR64" i="2"/>
  <c r="G64" i="2"/>
  <c r="FS63" i="2"/>
  <c r="FJ63" i="2"/>
  <c r="FK63" i="2" s="1"/>
  <c r="FD63" i="2"/>
  <c r="FT63" i="2" s="1"/>
  <c r="FB63" i="2"/>
  <c r="CL63" i="2"/>
  <c r="CC63" i="2"/>
  <c r="CA63" i="2"/>
  <c r="BY63" i="2"/>
  <c r="BS63" i="2"/>
  <c r="BN63" i="2"/>
  <c r="BL63" i="2"/>
  <c r="AW63" i="2"/>
  <c r="AU63" i="2"/>
  <c r="AT63" i="2"/>
  <c r="AS63" i="2"/>
  <c r="AR63" i="2"/>
  <c r="G63" i="2"/>
  <c r="FS62" i="2"/>
  <c r="FD62" i="2"/>
  <c r="FE62" i="2" s="1"/>
  <c r="FB62" i="2"/>
  <c r="BL62" i="2"/>
  <c r="AW62" i="2"/>
  <c r="AU62" i="2"/>
  <c r="AT62" i="2"/>
  <c r="AS62" i="2"/>
  <c r="AR62" i="2"/>
  <c r="CC61" i="2"/>
  <c r="CA61" i="2"/>
  <c r="BY61" i="2"/>
  <c r="BS61" i="2"/>
  <c r="AY61" i="2"/>
  <c r="AW61" i="2" s="1"/>
  <c r="AU61" i="2"/>
  <c r="AT61" i="2"/>
  <c r="AS61" i="2"/>
  <c r="AR61" i="2"/>
  <c r="FX60" i="2"/>
  <c r="FT60" i="2"/>
  <c r="CL60" i="2"/>
  <c r="BS60" i="2"/>
  <c r="BN60" i="2"/>
  <c r="BL60" i="2"/>
  <c r="AW60" i="2"/>
  <c r="AU60" i="2"/>
  <c r="AT60" i="2"/>
  <c r="AS60" i="2"/>
  <c r="AR60" i="2"/>
  <c r="G60" i="2"/>
  <c r="FT59" i="2"/>
  <c r="CL59" i="2"/>
  <c r="BS59" i="2"/>
  <c r="BN59" i="2"/>
  <c r="AW59" i="2"/>
  <c r="AU59" i="2"/>
  <c r="AT59" i="2"/>
  <c r="AS59" i="2"/>
  <c r="AR59" i="2"/>
  <c r="FT58" i="2"/>
  <c r="CL58" i="2"/>
  <c r="CC58" i="2"/>
  <c r="CA58" i="2"/>
  <c r="BY58" i="2"/>
  <c r="BV58" i="2"/>
  <c r="BS58" i="2"/>
  <c r="AW58" i="2"/>
  <c r="AU58" i="2"/>
  <c r="AT58" i="2"/>
  <c r="AS58" i="2"/>
  <c r="AR58" i="2"/>
  <c r="FT57" i="2"/>
  <c r="FS57" i="2"/>
  <c r="CL57" i="2"/>
  <c r="CC57" i="2"/>
  <c r="CA57" i="2"/>
  <c r="BV57" i="2"/>
  <c r="BY57" i="2" s="1"/>
  <c r="BS57" i="2"/>
  <c r="BN57" i="2"/>
  <c r="BL57" i="2"/>
  <c r="AW57" i="2"/>
  <c r="AU57" i="2"/>
  <c r="AT57" i="2"/>
  <c r="AS57" i="2"/>
  <c r="AR57" i="2"/>
  <c r="G57" i="2"/>
  <c r="FW56" i="2"/>
  <c r="BN56" i="2"/>
  <c r="AY56" i="2"/>
  <c r="AW56" i="2" s="1"/>
  <c r="AU56" i="2"/>
  <c r="AT56" i="2"/>
  <c r="AS56" i="2"/>
  <c r="AR56" i="2"/>
  <c r="G56" i="2"/>
  <c r="FW55" i="2"/>
  <c r="AY55" i="2"/>
  <c r="AW55" i="2" s="1"/>
  <c r="AU55" i="2"/>
  <c r="AT55" i="2"/>
  <c r="AS55" i="2"/>
  <c r="AR55" i="2"/>
  <c r="G55" i="2"/>
  <c r="FV54" i="2"/>
  <c r="FT54" i="2"/>
  <c r="FD54" i="2"/>
  <c r="FE54" i="2" s="1"/>
  <c r="CL54" i="2"/>
  <c r="CC54" i="2"/>
  <c r="CA54" i="2"/>
  <c r="BY54" i="2"/>
  <c r="BV54" i="2"/>
  <c r="BS54" i="2"/>
  <c r="BN54" i="2"/>
  <c r="BL54" i="2"/>
  <c r="AW54" i="2"/>
  <c r="AU54" i="2"/>
  <c r="AT54" i="2"/>
  <c r="AS54" i="2"/>
  <c r="AR54" i="2"/>
  <c r="G54" i="2"/>
  <c r="FS53" i="2"/>
  <c r="FJ53" i="2"/>
  <c r="FK53" i="2" s="1"/>
  <c r="FD53" i="2"/>
  <c r="FT53" i="2" s="1"/>
  <c r="FB53" i="2"/>
  <c r="BL53" i="2"/>
  <c r="AW53" i="2"/>
  <c r="AU53" i="2"/>
  <c r="AT53" i="2"/>
  <c r="AS53" i="2"/>
  <c r="AR53" i="2"/>
  <c r="G53" i="2"/>
  <c r="FX52" i="2"/>
  <c r="FT52" i="2"/>
  <c r="AW52" i="2"/>
  <c r="FW51" i="2"/>
  <c r="FS50" i="2"/>
  <c r="FD50" i="2"/>
  <c r="FE50" i="2" s="1"/>
  <c r="FB50" i="2"/>
  <c r="CL50" i="2"/>
  <c r="CC50" i="2"/>
  <c r="CA50" i="2"/>
  <c r="BY50" i="2"/>
  <c r="BS50" i="2"/>
  <c r="BL50" i="2"/>
  <c r="AW50" i="2"/>
  <c r="AU50" i="2"/>
  <c r="AT50" i="2"/>
  <c r="AS50" i="2"/>
  <c r="AR50" i="2"/>
  <c r="G50" i="2"/>
  <c r="FX49" i="2"/>
  <c r="FT49" i="2"/>
  <c r="FS49" i="2"/>
  <c r="CL49" i="2"/>
  <c r="CC49" i="2"/>
  <c r="CA49" i="2"/>
  <c r="BY49" i="2"/>
  <c r="BS49" i="2"/>
  <c r="BL49" i="2"/>
  <c r="AW49" i="2"/>
  <c r="AU49" i="2"/>
  <c r="AT49" i="2"/>
  <c r="AS49" i="2"/>
  <c r="AR49" i="2"/>
  <c r="FX48" i="2"/>
  <c r="FT48" i="2"/>
  <c r="CL48" i="2"/>
  <c r="BS48" i="2"/>
  <c r="BN48" i="2"/>
  <c r="AW48" i="2"/>
  <c r="AU48" i="2"/>
  <c r="AT48" i="2"/>
  <c r="AS48" i="2"/>
  <c r="AR48" i="2"/>
  <c r="FV47" i="2"/>
  <c r="FT47" i="2"/>
  <c r="FD47" i="2"/>
  <c r="FW47" i="2" s="1"/>
  <c r="CL47" i="2"/>
  <c r="CC47" i="2"/>
  <c r="CA47" i="2"/>
  <c r="BY47" i="2"/>
  <c r="BV47" i="2"/>
  <c r="BS47" i="2"/>
  <c r="BN47" i="2"/>
  <c r="BL47" i="2"/>
  <c r="AW47" i="2"/>
  <c r="AU47" i="2"/>
  <c r="AT47" i="2"/>
  <c r="AS47" i="2"/>
  <c r="AR47" i="2"/>
  <c r="G47" i="2"/>
  <c r="FT46" i="2"/>
  <c r="CL46" i="2"/>
  <c r="BS46" i="2"/>
  <c r="BN46" i="2"/>
  <c r="AW46" i="2"/>
  <c r="AU46" i="2"/>
  <c r="AT46" i="2"/>
  <c r="AS46" i="2"/>
  <c r="AR46" i="2"/>
  <c r="FS45" i="2"/>
  <c r="FJ45" i="2"/>
  <c r="FK45" i="2" s="1"/>
  <c r="FD45" i="2"/>
  <c r="FB45" i="2"/>
  <c r="CL45" i="2"/>
  <c r="BS45" i="2"/>
  <c r="BN45" i="2"/>
  <c r="AW45" i="2"/>
  <c r="AU45" i="2"/>
  <c r="AT45" i="2"/>
  <c r="AS45" i="2"/>
  <c r="AR45" i="2"/>
  <c r="FW44" i="2"/>
  <c r="CL44" i="2"/>
  <c r="CC44" i="2"/>
  <c r="CA44" i="2"/>
  <c r="BY44" i="2"/>
  <c r="BS44" i="2"/>
  <c r="BN44" i="2"/>
  <c r="AY44" i="2"/>
  <c r="AW44" i="2" s="1"/>
  <c r="AU44" i="2"/>
  <c r="AT44" i="2"/>
  <c r="AS44" i="2"/>
  <c r="AR44" i="2"/>
  <c r="FX43" i="2"/>
  <c r="FT43" i="2"/>
  <c r="AW43" i="2"/>
  <c r="AU43" i="2"/>
  <c r="AT43" i="2"/>
  <c r="AS43" i="2"/>
  <c r="AR43" i="2"/>
  <c r="FS42" i="2"/>
  <c r="FD42" i="2"/>
  <c r="FE42" i="2" s="1"/>
  <c r="FB42" i="2"/>
  <c r="CL42" i="2"/>
  <c r="CC42" i="2"/>
  <c r="CA42" i="2"/>
  <c r="BY42" i="2"/>
  <c r="BS42" i="2"/>
  <c r="BL42" i="2"/>
  <c r="AW42" i="2"/>
  <c r="AU42" i="2"/>
  <c r="AT42" i="2"/>
  <c r="AS42" i="2"/>
  <c r="AR42" i="2"/>
  <c r="G42" i="2"/>
  <c r="FV41" i="2"/>
  <c r="FT41" i="2"/>
  <c r="FD41" i="2"/>
  <c r="FE41" i="2" s="1"/>
  <c r="CL41" i="2"/>
  <c r="CC41" i="2"/>
  <c r="CA41" i="2"/>
  <c r="BY41" i="2"/>
  <c r="BV41" i="2"/>
  <c r="BS41" i="2"/>
  <c r="BN41" i="2"/>
  <c r="BL41" i="2"/>
  <c r="AW41" i="2"/>
  <c r="AU41" i="2"/>
  <c r="AT41" i="2"/>
  <c r="AS41" i="2"/>
  <c r="AR41" i="2"/>
  <c r="G41" i="2"/>
  <c r="CL40" i="2"/>
  <c r="CC40" i="2"/>
  <c r="CA40" i="2"/>
  <c r="BY40" i="2"/>
  <c r="BS40" i="2"/>
  <c r="AU40" i="2"/>
  <c r="AT40" i="2"/>
  <c r="AS40" i="2"/>
  <c r="AR40" i="2"/>
  <c r="CL38" i="2"/>
  <c r="CC38" i="2"/>
  <c r="CA38" i="2"/>
  <c r="BY38" i="2"/>
  <c r="BS38" i="2"/>
  <c r="BN38" i="2"/>
  <c r="AY38" i="2"/>
  <c r="AW38" i="2" s="1"/>
  <c r="AU38" i="2"/>
  <c r="AT38" i="2"/>
  <c r="AS38" i="2"/>
  <c r="AR38" i="2"/>
  <c r="FX37" i="2"/>
  <c r="FT37" i="2"/>
  <c r="CL37" i="2"/>
  <c r="BS37" i="2"/>
  <c r="BN37" i="2"/>
  <c r="AW37" i="2"/>
  <c r="AU37" i="2"/>
  <c r="AT37" i="2"/>
  <c r="AS37" i="2"/>
  <c r="AR37" i="2"/>
  <c r="FX36" i="2"/>
  <c r="FT36" i="2"/>
  <c r="CL36" i="2"/>
  <c r="BS36" i="2"/>
  <c r="BN36" i="2"/>
  <c r="AW36" i="2"/>
  <c r="AY36" i="2" s="1"/>
  <c r="AX36" i="2" s="1"/>
  <c r="AU36" i="2"/>
  <c r="AT36" i="2"/>
  <c r="AS36" i="2"/>
  <c r="AR36" i="2"/>
  <c r="FS35" i="2"/>
  <c r="FD35" i="2"/>
  <c r="FE35" i="2" s="1"/>
  <c r="FB35" i="2"/>
  <c r="CL35" i="2"/>
  <c r="CC35" i="2"/>
  <c r="CA35" i="2"/>
  <c r="BY35" i="2"/>
  <c r="BS35" i="2"/>
  <c r="BN35" i="2"/>
  <c r="BL35" i="2"/>
  <c r="AW35" i="2"/>
  <c r="AU35" i="2"/>
  <c r="AT35" i="2"/>
  <c r="AS35" i="2"/>
  <c r="AR35" i="2"/>
  <c r="FT34" i="2"/>
  <c r="FS34" i="2"/>
  <c r="CL34" i="2"/>
  <c r="CC34" i="2"/>
  <c r="CA34" i="2"/>
  <c r="BY34" i="2"/>
  <c r="BS34" i="2"/>
  <c r="BL34" i="2"/>
  <c r="AW34" i="2"/>
  <c r="AU34" i="2"/>
  <c r="AT34" i="2"/>
  <c r="AS34" i="2"/>
  <c r="AR34" i="2"/>
  <c r="FS33" i="2"/>
  <c r="FJ33" i="2"/>
  <c r="FK33" i="2" s="1"/>
  <c r="FD33" i="2"/>
  <c r="FX33" i="2" s="1"/>
  <c r="FB33" i="2"/>
  <c r="BN33" i="2"/>
  <c r="BL33" i="2"/>
  <c r="AW33" i="2"/>
  <c r="AU33" i="2"/>
  <c r="AT33" i="2"/>
  <c r="AS33" i="2"/>
  <c r="AR33" i="2"/>
  <c r="G33" i="2"/>
  <c r="FW32" i="2"/>
  <c r="AY32" i="2"/>
  <c r="AW32" i="2" s="1"/>
  <c r="AU32" i="2"/>
  <c r="AT32" i="2"/>
  <c r="AS32" i="2"/>
  <c r="AR32" i="2"/>
  <c r="FW31" i="2"/>
  <c r="ER31" i="2"/>
  <c r="AY31" i="2"/>
  <c r="AW31" i="2" s="1"/>
  <c r="AU31" i="2"/>
  <c r="AT31" i="2"/>
  <c r="AS31" i="2"/>
  <c r="AR31" i="2"/>
  <c r="G31" i="2"/>
  <c r="FV30" i="2"/>
  <c r="FT30" i="2"/>
  <c r="FD30" i="2"/>
  <c r="FE30" i="2" s="1"/>
  <c r="CL30" i="2"/>
  <c r="CC30" i="2"/>
  <c r="CA30" i="2"/>
  <c r="BY30" i="2"/>
  <c r="BV30" i="2"/>
  <c r="BS30" i="2"/>
  <c r="BN30" i="2"/>
  <c r="BL30" i="2"/>
  <c r="AW30" i="2"/>
  <c r="AU30" i="2"/>
  <c r="AT30" i="2"/>
  <c r="AS30" i="2"/>
  <c r="AR30" i="2"/>
  <c r="G30" i="2"/>
  <c r="FS29" i="2"/>
  <c r="FD29" i="2"/>
  <c r="FE29" i="2" s="1"/>
  <c r="FB29" i="2"/>
  <c r="BL29" i="2"/>
  <c r="AW29" i="2"/>
  <c r="AU29" i="2"/>
  <c r="AT29" i="2"/>
  <c r="AS29" i="2"/>
  <c r="AR29" i="2"/>
  <c r="FV28" i="2"/>
  <c r="FT28" i="2"/>
  <c r="FD28" i="2"/>
  <c r="FW28" i="2" s="1"/>
  <c r="BV28" i="2"/>
  <c r="BN28" i="2"/>
  <c r="BL28" i="2"/>
  <c r="AW28" i="2"/>
  <c r="AU28" i="2"/>
  <c r="AT28" i="2"/>
  <c r="AS28" i="2"/>
  <c r="AR28" i="2"/>
  <c r="G28" i="2"/>
  <c r="FT27" i="2"/>
  <c r="FS27" i="2"/>
  <c r="CL27" i="2"/>
  <c r="CC27" i="2"/>
  <c r="CA27" i="2"/>
  <c r="BY27" i="2"/>
  <c r="BS27" i="2"/>
  <c r="BN27" i="2"/>
  <c r="BL27" i="2"/>
  <c r="AW27" i="2"/>
  <c r="AU27" i="2"/>
  <c r="AT27" i="2"/>
  <c r="AS27" i="2"/>
  <c r="AR27" i="2"/>
  <c r="FT23" i="2"/>
  <c r="FS23" i="2"/>
  <c r="ER23" i="2"/>
  <c r="CL23" i="2"/>
  <c r="CC23" i="2"/>
  <c r="CA23" i="2"/>
  <c r="BY23" i="2"/>
  <c r="BS23" i="2"/>
  <c r="BL23" i="2"/>
  <c r="AW23" i="2"/>
  <c r="AU23" i="2"/>
  <c r="AT23" i="2"/>
  <c r="AS23" i="2"/>
  <c r="AR23" i="2"/>
  <c r="FV22" i="2"/>
  <c r="FT22" i="2"/>
  <c r="FD22" i="2"/>
  <c r="FE22" i="2" s="1"/>
  <c r="CL22" i="2"/>
  <c r="CC22" i="2"/>
  <c r="CA22" i="2"/>
  <c r="BY22" i="2"/>
  <c r="BV22" i="2"/>
  <c r="BS22" i="2"/>
  <c r="BN22" i="2"/>
  <c r="BL22" i="2"/>
  <c r="AW22" i="2"/>
  <c r="AU22" i="2"/>
  <c r="AT22" i="2"/>
  <c r="AS22" i="2"/>
  <c r="AR22" i="2"/>
  <c r="G22" i="2"/>
  <c r="FV21" i="2"/>
  <c r="FT21" i="2"/>
  <c r="FD21" i="2"/>
  <c r="FE21" i="2" s="1"/>
  <c r="CL21" i="2"/>
  <c r="CC21" i="2"/>
  <c r="CA21" i="2"/>
  <c r="BY21" i="2"/>
  <c r="BV21" i="2"/>
  <c r="BS21" i="2"/>
  <c r="BN21" i="2"/>
  <c r="BL21" i="2"/>
  <c r="AW21" i="2"/>
  <c r="AU21" i="2"/>
  <c r="AT21" i="2"/>
  <c r="AS21" i="2"/>
  <c r="AR21" i="2"/>
  <c r="G21" i="2"/>
  <c r="FX20" i="2"/>
  <c r="FT20" i="2"/>
  <c r="FS20" i="2"/>
  <c r="CL20" i="2"/>
  <c r="CC20" i="2"/>
  <c r="CA20" i="2"/>
  <c r="BY20" i="2"/>
  <c r="BS20" i="2"/>
  <c r="BL20" i="2"/>
  <c r="AW20" i="2"/>
  <c r="AU20" i="2"/>
  <c r="AT20" i="2"/>
  <c r="AS20" i="2"/>
  <c r="AR20" i="2"/>
  <c r="G20" i="2"/>
  <c r="FS19" i="2"/>
  <c r="FD19" i="2"/>
  <c r="FT19" i="2" s="1"/>
  <c r="FB19" i="2"/>
  <c r="ER19" i="2"/>
  <c r="CL19" i="2"/>
  <c r="CC19" i="2"/>
  <c r="CA19" i="2"/>
  <c r="BV19" i="2"/>
  <c r="BY19" i="2" s="1"/>
  <c r="BS19" i="2"/>
  <c r="BN19" i="2"/>
  <c r="BL19" i="2"/>
  <c r="AW19" i="2"/>
  <c r="AU19" i="2"/>
  <c r="AT19" i="2"/>
  <c r="AS19" i="2"/>
  <c r="AR19" i="2"/>
  <c r="G19" i="2"/>
  <c r="FS18" i="2"/>
  <c r="FJ18" i="2"/>
  <c r="FK18" i="2" s="1"/>
  <c r="FD18" i="2"/>
  <c r="FX18" i="2" s="1"/>
  <c r="FB18" i="2"/>
  <c r="ER18" i="2"/>
  <c r="CL18" i="2"/>
  <c r="CC18" i="2"/>
  <c r="CA18" i="2"/>
  <c r="BV18" i="2"/>
  <c r="BY18" i="2" s="1"/>
  <c r="BS18" i="2"/>
  <c r="AW18" i="2"/>
  <c r="AU18" i="2"/>
  <c r="AT18" i="2"/>
  <c r="AS18" i="2"/>
  <c r="AR18" i="2"/>
  <c r="G18" i="2"/>
  <c r="FX17" i="2"/>
  <c r="FT17" i="2"/>
  <c r="ER17" i="2"/>
  <c r="CL17" i="2"/>
  <c r="BS17" i="2"/>
  <c r="BN17" i="2"/>
  <c r="AW17" i="2"/>
  <c r="AU17" i="2"/>
  <c r="AT17" i="2"/>
  <c r="AS17" i="2"/>
  <c r="AR17" i="2"/>
  <c r="G17" i="2"/>
  <c r="FW16" i="2"/>
  <c r="ER16" i="2"/>
  <c r="CL16" i="2"/>
  <c r="CC16" i="2"/>
  <c r="CA16" i="2"/>
  <c r="BY16" i="2"/>
  <c r="BV16" i="2"/>
  <c r="BS16" i="2"/>
  <c r="AY16" i="2"/>
  <c r="AW16" i="2" s="1"/>
  <c r="AU16" i="2"/>
  <c r="AT16" i="2"/>
  <c r="AS16" i="2"/>
  <c r="AR16" i="2"/>
  <c r="G16" i="2"/>
  <c r="FW15" i="2"/>
  <c r="ER15" i="2"/>
  <c r="CL15" i="2"/>
  <c r="CC15" i="2"/>
  <c r="CA15" i="2"/>
  <c r="BY15" i="2"/>
  <c r="BV15" i="2"/>
  <c r="BS15" i="2"/>
  <c r="BN15" i="2"/>
  <c r="AY15" i="2"/>
  <c r="AW15" i="2" s="1"/>
  <c r="AU15" i="2"/>
  <c r="AT15" i="2"/>
  <c r="AS15" i="2"/>
  <c r="AR15" i="2"/>
  <c r="G15" i="2"/>
  <c r="FW14" i="2"/>
  <c r="ER14" i="2"/>
  <c r="CL14" i="2"/>
  <c r="CC14" i="2"/>
  <c r="CA14" i="2"/>
  <c r="BY14" i="2"/>
  <c r="BS14" i="2"/>
  <c r="BN14" i="2"/>
  <c r="AY14" i="2"/>
  <c r="AW14" i="2" s="1"/>
  <c r="AU14" i="2"/>
  <c r="AT14" i="2"/>
  <c r="AS14" i="2"/>
  <c r="AR14" i="2"/>
  <c r="FW13" i="2"/>
  <c r="ER13" i="2"/>
  <c r="FV12" i="2"/>
  <c r="FT12" i="2"/>
  <c r="FD12" i="2"/>
  <c r="FE12" i="2" s="1"/>
  <c r="CL12" i="2"/>
  <c r="CC12" i="2"/>
  <c r="CA12" i="2"/>
  <c r="BY12" i="2"/>
  <c r="BV12" i="2"/>
  <c r="BS12" i="2"/>
  <c r="BN12" i="2"/>
  <c r="BL12" i="2"/>
  <c r="AW12" i="2"/>
  <c r="AV12" i="2" s="1"/>
  <c r="AU12" i="2"/>
  <c r="AT12" i="2"/>
  <c r="AS12" i="2"/>
  <c r="AR12" i="2"/>
  <c r="G12" i="2"/>
  <c r="FX10" i="2"/>
  <c r="FT10" i="2"/>
  <c r="CL10" i="2"/>
  <c r="BS10" i="2"/>
  <c r="BN10" i="2"/>
  <c r="AW10" i="2"/>
  <c r="AU10" i="2"/>
  <c r="AT10" i="2"/>
  <c r="AS10" i="2"/>
  <c r="AR10" i="2"/>
  <c r="FW9" i="2"/>
  <c r="CL9" i="2"/>
  <c r="BS9" i="2"/>
  <c r="BN9" i="2"/>
  <c r="AW9" i="2"/>
  <c r="AU9" i="2"/>
  <c r="AT9" i="2"/>
  <c r="AS9" i="2"/>
  <c r="AR9" i="2"/>
  <c r="FT8" i="2"/>
  <c r="FS8" i="2"/>
  <c r="CL8" i="2"/>
  <c r="CC8" i="2"/>
  <c r="CA8" i="2"/>
  <c r="BY8" i="2"/>
  <c r="BS8" i="2"/>
  <c r="BL8" i="2"/>
  <c r="AW8" i="2"/>
  <c r="AU8" i="2"/>
  <c r="AT8" i="2"/>
  <c r="AS8" i="2"/>
  <c r="AR8" i="2"/>
  <c r="G8" i="2"/>
  <c r="FV6" i="2"/>
  <c r="FT6" i="2"/>
  <c r="FD6" i="2"/>
  <c r="FE6" i="2" s="1"/>
  <c r="BV6" i="2"/>
  <c r="BN6" i="2"/>
  <c r="BL6" i="2"/>
  <c r="AW6" i="2"/>
  <c r="AU6" i="2"/>
  <c r="AT6" i="2"/>
  <c r="AS6" i="2"/>
  <c r="AR6" i="2"/>
  <c r="BW19" i="2" l="1"/>
  <c r="FE160" i="2"/>
  <c r="BW140" i="2"/>
  <c r="BW142" i="2"/>
  <c r="FE163" i="2"/>
  <c r="BW179" i="2"/>
  <c r="BW170" i="2"/>
  <c r="BW30" i="2"/>
  <c r="FE130" i="2"/>
  <c r="BW162" i="2"/>
  <c r="FE95" i="2"/>
  <c r="BW123" i="2"/>
  <c r="BW95" i="2"/>
  <c r="BW12" i="2"/>
  <c r="FT42" i="2"/>
  <c r="BW66" i="2"/>
  <c r="FE65" i="2"/>
  <c r="FL65" i="2" s="1"/>
  <c r="BW18" i="2"/>
  <c r="BW22" i="2"/>
  <c r="BW41" i="2"/>
  <c r="FT62" i="2"/>
  <c r="BW69" i="2"/>
  <c r="FE73" i="2"/>
  <c r="BW74" i="2"/>
  <c r="FE74" i="2"/>
  <c r="BW114" i="2"/>
  <c r="BW148" i="2"/>
  <c r="FE148" i="2"/>
  <c r="BW153" i="2"/>
  <c r="BW163" i="2"/>
  <c r="FE170" i="2"/>
  <c r="FL170" i="2" s="1"/>
  <c r="BW47" i="2"/>
  <c r="DC49" i="2"/>
  <c r="BW57" i="2"/>
  <c r="BW72" i="2"/>
  <c r="BW78" i="2"/>
  <c r="FT142" i="2"/>
  <c r="BW8" i="2"/>
  <c r="BW15" i="2"/>
  <c r="BW21" i="2"/>
  <c r="BW35" i="2"/>
  <c r="BW64" i="2"/>
  <c r="BW89" i="2"/>
  <c r="BW91" i="2"/>
  <c r="BW98" i="2"/>
  <c r="BW108" i="2"/>
  <c r="BW126" i="2"/>
  <c r="BW127" i="2"/>
  <c r="BW159" i="2"/>
  <c r="FT50" i="2"/>
  <c r="BW63" i="2"/>
  <c r="FX65" i="2"/>
  <c r="FE69" i="2"/>
  <c r="BW82" i="2"/>
  <c r="BW122" i="2"/>
  <c r="BW129" i="2"/>
  <c r="BW130" i="2"/>
  <c r="FE136" i="2"/>
  <c r="FE140" i="2"/>
  <c r="BW141" i="2"/>
  <c r="BW147" i="2"/>
  <c r="FX170" i="2"/>
  <c r="BW171" i="2"/>
  <c r="FE18" i="2"/>
  <c r="FL18" i="2" s="1"/>
  <c r="BW104" i="2"/>
  <c r="BW117" i="2"/>
  <c r="FL124" i="2"/>
  <c r="BW151" i="2"/>
  <c r="BW160" i="2"/>
  <c r="BW178" i="2"/>
  <c r="BW14" i="2"/>
  <c r="BW16" i="2"/>
  <c r="FT35" i="2"/>
  <c r="BW50" i="2"/>
  <c r="FE72" i="2"/>
  <c r="FE76" i="2"/>
  <c r="FL76" i="2" s="1"/>
  <c r="BW49" i="2"/>
  <c r="FE53" i="2"/>
  <c r="FL53" i="2" s="1"/>
  <c r="FX53" i="2"/>
  <c r="BW93" i="2"/>
  <c r="BW102" i="2"/>
  <c r="BW103" i="2"/>
  <c r="BW121" i="2"/>
  <c r="FT124" i="2"/>
  <c r="BW146" i="2"/>
  <c r="FE155" i="2"/>
  <c r="FE159" i="2"/>
  <c r="FX163" i="2"/>
  <c r="BW167" i="2"/>
  <c r="FT176" i="2"/>
  <c r="FX178" i="2"/>
  <c r="DC20" i="2"/>
  <c r="BW23" i="2"/>
  <c r="FT29" i="2"/>
  <c r="BW70" i="2"/>
  <c r="BW75" i="2"/>
  <c r="FT75" i="2"/>
  <c r="BW77" i="2"/>
  <c r="BW79" i="2"/>
  <c r="FE82" i="2"/>
  <c r="BW90" i="2"/>
  <c r="FE100" i="2"/>
  <c r="FL100" i="2" s="1"/>
  <c r="FW131" i="2"/>
  <c r="BW134" i="2"/>
  <c r="BW136" i="2"/>
  <c r="FT136" i="2"/>
  <c r="BW165" i="2"/>
  <c r="FE176" i="2"/>
  <c r="FL176" i="2" s="1"/>
  <c r="FT18" i="2"/>
  <c r="DC27" i="2"/>
  <c r="FE28" i="2"/>
  <c r="BW40" i="2"/>
  <c r="FW41" i="2"/>
  <c r="FE110" i="2"/>
  <c r="FL110" i="2" s="1"/>
  <c r="FX110" i="2"/>
  <c r="FE123" i="2"/>
  <c r="BW125" i="2"/>
  <c r="BW131" i="2"/>
  <c r="BW149" i="2"/>
  <c r="BW155" i="2"/>
  <c r="BW158" i="2"/>
  <c r="BW168" i="2"/>
  <c r="FE168" i="2"/>
  <c r="FT169" i="2"/>
  <c r="DC8" i="2"/>
  <c r="BW20" i="2"/>
  <c r="DC23" i="2"/>
  <c r="BW27" i="2"/>
  <c r="BW34" i="2"/>
  <c r="BW42" i="2"/>
  <c r="FE47" i="2"/>
  <c r="BW54" i="2"/>
  <c r="BW61" i="2"/>
  <c r="FE63" i="2"/>
  <c r="FL63" i="2" s="1"/>
  <c r="FX63" i="2"/>
  <c r="FW93" i="2"/>
  <c r="FX177" i="2"/>
  <c r="FT178" i="2"/>
  <c r="FE179" i="2"/>
  <c r="FT91" i="2"/>
  <c r="FE91" i="2"/>
  <c r="FW21" i="2"/>
  <c r="FE33" i="2"/>
  <c r="FL33" i="2" s="1"/>
  <c r="FT145" i="2"/>
  <c r="FE145" i="2"/>
  <c r="FX19" i="2"/>
  <c r="DC34" i="2"/>
  <c r="FE45" i="2"/>
  <c r="FL45" i="2" s="1"/>
  <c r="FX45" i="2"/>
  <c r="FW12" i="2"/>
  <c r="FE19" i="2"/>
  <c r="FW30" i="2"/>
  <c r="FT33" i="2"/>
  <c r="BW58" i="2"/>
  <c r="FX64" i="2"/>
  <c r="FT64" i="2"/>
  <c r="FE64" i="2"/>
  <c r="FL64" i="2" s="1"/>
  <c r="BW76" i="2"/>
  <c r="DC81" i="2"/>
  <c r="BW83" i="2"/>
  <c r="FX91" i="2"/>
  <c r="BW99" i="2"/>
  <c r="BW107" i="2"/>
  <c r="BW119" i="2"/>
  <c r="FT125" i="2"/>
  <c r="FE125" i="2"/>
  <c r="FT146" i="2"/>
  <c r="FE146" i="2"/>
  <c r="BW150" i="2"/>
  <c r="FT45" i="2"/>
  <c r="FW6" i="2"/>
  <c r="FW22" i="2"/>
  <c r="FW54" i="2"/>
  <c r="BW96" i="2"/>
  <c r="FT103" i="2"/>
  <c r="FE103" i="2"/>
  <c r="FW114" i="2"/>
  <c r="BW116" i="2"/>
  <c r="BW128" i="2"/>
  <c r="FW141" i="2"/>
  <c r="BW145" i="2"/>
  <c r="FX145" i="2"/>
  <c r="BW157" i="2"/>
  <c r="DC167" i="2"/>
  <c r="FL169" i="2"/>
  <c r="FL178" i="2"/>
  <c r="BW81" i="2"/>
  <c r="FX124" i="2"/>
  <c r="FT126" i="2"/>
  <c r="FT161" i="2"/>
  <c r="FX169" i="2"/>
  <c r="FW83" i="2"/>
  <c r="FW96" i="2"/>
  <c r="FW99" i="2"/>
  <c r="FW102" i="2"/>
  <c r="FW107" i="2"/>
  <c r="FW108" i="2"/>
  <c r="FW119" i="2"/>
  <c r="FW128" i="2"/>
  <c r="FW129" i="2"/>
  <c r="FW147" i="2"/>
  <c r="FW157" i="2"/>
  <c r="FX161" i="2"/>
  <c r="FE177" i="2"/>
  <c r="FL177" i="2" s="1"/>
  <c r="FE147" i="2"/>
</calcChain>
</file>

<file path=xl/comments1.xml><?xml version="1.0" encoding="utf-8"?>
<comments xmlns="http://schemas.openxmlformats.org/spreadsheetml/2006/main">
  <authors>
    <author>ZM</author>
    <author>Gabcova Gabriela</author>
    <author>Žužla</author>
    <author>10392</author>
    <author>tc={D47C6453-1BDC-48F9-AA89-D52562CA3AE4}</author>
    <author>C009745 user</author>
    <author>tc={95407026-EF7B-47E9-94E0-412CD63D3F4A}</author>
    <author>64015</author>
    <author>Svoboda Michal, MUDr.</author>
  </authors>
  <commentList>
    <comment ref="M1" authorId="0">
      <text>
        <r>
          <rPr>
            <sz val="9"/>
            <color indexed="81"/>
            <rFont val="Tahoma"/>
            <family val="2"/>
            <charset val="238"/>
          </rPr>
          <t xml:space="preserve">1 clear, slightly yellow 
2 yellow
3 clear with white clumps
4 clear viscous
5 cloudy
6 cloudy with clumps
7 cloudy with cloths
8 orange
9 bloody
10 bloody with clusters
11 white sediment
12 small particles
13 brown
</t>
        </r>
      </text>
    </comment>
    <comment ref="N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N - normal 
L - low
H - high</t>
        </r>
      </text>
    </comment>
    <comment ref="AB1" authorId="2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" authorId="1">
      <text>
        <r>
          <rPr>
            <b/>
            <sz val="9"/>
            <color indexed="81"/>
            <rFont val="Tahoma"/>
            <family val="2"/>
            <charset val="238"/>
          </rPr>
          <t>Gabcova Gabriela
oranžovým je po filtrácii
čiernym před filtráciou - nativka</t>
        </r>
      </text>
    </comment>
    <comment ref="AS1" authorId="0">
      <text>
        <r>
          <rPr>
            <b/>
            <sz val="9"/>
            <color indexed="81"/>
            <rFont val="Tahoma"/>
            <family val="2"/>
            <charset val="238"/>
          </rPr>
          <t>F1: L/M menší než 1
F2: L/M větší než 1
M1: L/M menší než 3
M2: L/M větší než 3</t>
        </r>
      </text>
    </comment>
    <comment ref="AU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F1: L/(M+N) &lt; 0,95 a  N &lt; 30,1 %
F2: L/(M+N) ≥ 0,95 a  N &lt; 30,1 %
M1: L/(M+N) &lt; 0,95 a  N &lt; 30,1 %
M2: L/(M+N) ≥ 0,95 a  N &lt; 30,1 %</t>
        </r>
      </text>
    </comment>
    <comment ref="CZ1" authorId="2">
      <text>
        <r>
          <rPr>
            <b/>
            <sz val="9"/>
            <color indexed="81"/>
            <rFont val="Tahoma"/>
            <family val="2"/>
            <charset val="238"/>
          </rPr>
          <t>1 - meniscal tear
1a - knee instability
1b - knee instability - acute injury
2 - follow-up after arthroscopic meniscal resection/repair
2a - follow-up after stabilization arthroscopy
3 - osteoarthritis
4 - Total joint arthroplasty
5 - septic arthritis
6 - prosthetic joint infection
7 - rheumatoid arthritis, reactive arthropathy, acute gout attack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B1" authorId="0">
      <text>
        <r>
          <rPr>
            <b/>
            <sz val="9"/>
            <color indexed="81"/>
            <rFont val="Tahoma"/>
            <family val="2"/>
            <charset val="238"/>
          </rPr>
          <t>ZM:
F1 a M1: L/(M+N) &lt; 0,95 a  N &lt; 30,1 %
F2 a M2: L/(M+N) ≥ 0,95 a  N &lt; 30,1 %
M1-NEU a F1-NEU : L/M &lt; 0,95 a  N &gt; 30 % a &lt; 75,1 %
M2-NEU a F2-NEU: L/M ≥ 0,95 a  N &gt; 30 % a &lt; 75,1 %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M-NEU a F-NEU : 0,95 a  N &gt; 75 %
</t>
        </r>
      </text>
    </comment>
    <comment ref="DK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1 = hip
2 = knee
</t>
        </r>
      </text>
    </comment>
    <comment ref="DM1" authorId="0">
      <text>
        <r>
          <rPr>
            <b/>
            <sz val="9"/>
            <color indexed="81"/>
            <rFont val="Tahoma"/>
            <family val="2"/>
            <charset val="238"/>
          </rPr>
          <t>datum punkce - sloupec "H"
k danému kloubu - sloupec "DJ"
Prosím vložit číselnou dg. Ze zprávy v den odběru … M235, T848, T845 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N1" authorId="1">
      <text>
        <r>
          <rPr>
            <sz val="9"/>
            <color indexed="81"/>
            <rFont val="Tahoma"/>
            <family val="2"/>
            <charset val="238"/>
          </rPr>
          <t>The diagnosis at the time of the sample collection (F8)
0 - aseptic
1 - infectious</t>
        </r>
      </text>
    </comment>
    <comment ref="DO1" authorId="0">
      <text>
        <r>
          <rPr>
            <b/>
            <sz val="9"/>
            <color indexed="81"/>
            <rFont val="Tahoma"/>
            <family val="2"/>
            <charset val="238"/>
          </rPr>
          <t>pro lokalizaci viz sloupec "DJ"</t>
        </r>
      </text>
    </comment>
    <comment ref="DS1" authorId="3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1-ASU, PPOL
2-infekce
3-nestabilita
4-bolesti
5 jiné</t>
        </r>
      </text>
    </comment>
    <comment ref="DX1" authorId="0">
      <text>
        <r>
          <rPr>
            <b/>
            <sz val="9"/>
            <color indexed="81"/>
            <rFont val="Tahoma"/>
            <family val="2"/>
            <charset val="238"/>
          </rPr>
          <t>ref. meze: 0-5 mg/l</t>
        </r>
      </text>
    </comment>
    <comment ref="DY1" authorId="0">
      <text>
        <r>
          <rPr>
            <b/>
            <sz val="9"/>
            <color indexed="81"/>
            <rFont val="Tahoma"/>
            <family val="2"/>
            <charset val="238"/>
          </rPr>
          <t>ref. meze: 1,5-7 ng/l</t>
        </r>
      </text>
    </comment>
    <comment ref="EG1" authorId="0">
      <text>
        <r>
          <rPr>
            <b/>
            <sz val="9"/>
            <color indexed="81"/>
            <rFont val="Tahoma"/>
            <family val="2"/>
            <charset val="238"/>
          </rPr>
          <t>0 - kultivace negativní
1 - koaguláza pozitivní stafylokok (S. aureus, S. intermedius)
2 - koaguláza negativní stafylokok (S. epidermidis, S. saprophyticus, S. haemolyticus, S. hominis, S. capitis)
3 - anhemolytický a viridující streptokok (S. pneumoniae, S. mutans, S. salivarius, S. bovis, S. urinalis)
4 - beta hemolytický streptokok  (S. pyogenes, S. agalactiae, S. dysgalactiae)
5 - Enterokoky
6 - G-tyčky z čeledi Enterobacteriaceae
7 - pseudomonády
8 - velmi suspektní kontaminace: Bacillus, Micrococcus, Corynebacterium
9 - ostatní</t>
        </r>
      </text>
    </comment>
    <comment ref="EL1" authorId="3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1-ASU, PPOL
2-infekce
3-nestabilita
4-bolesti
5 jiné</t>
        </r>
      </text>
    </comment>
    <comment ref="EN1" authorId="2">
      <text>
        <r>
          <rPr>
            <b/>
            <sz val="9"/>
            <color indexed="81"/>
            <rFont val="Tahoma"/>
            <family val="2"/>
            <charset val="238"/>
          </rPr>
          <t>Semiquantitative estimate of intraoperative fluid volume:
1 - no or very little fluid
2 - up to 5 ml in hip joint, up to 25 ml in knee joint
3 - more than 5 ml in hip joint, more than 25 ml in knee joint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V1" authorId="3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1=minim.snížení kl.prostoru, drobné okraj. Osteofyty
2=evidentní osteofyty, mírné snížení kl.prostoru
3-osteofyty, sklerotizace, výrazné snížení kl.štěrbiny, deformace kl.
4=velké osteofyty,téměř zaniklá kl.štěrbina, pokročilá deformita kl.
</t>
        </r>
      </text>
    </comment>
    <comment ref="EW1" authorId="3">
      <text>
        <r>
          <rPr>
            <b/>
            <sz val="9"/>
            <color indexed="81"/>
            <rFont val="Tahoma"/>
            <charset val="1"/>
          </rPr>
          <t>10392:</t>
        </r>
        <r>
          <rPr>
            <sz val="9"/>
            <color indexed="81"/>
            <rFont val="Tahoma"/>
            <charset val="1"/>
          </rPr>
          <t xml:space="preserve">
0-bez OA
1 - postižení 1 FT komp.
2 - positžení obou FT komp.
3 - trikomp.</t>
        </r>
      </text>
    </comment>
    <comment ref="FC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hodnota SSC/CD45+ gatu 
úprava přes singletový gate je ztráta buněk!!!</t>
        </r>
      </text>
    </comment>
    <comment ref="FP1" authorId="2">
      <text>
        <r>
          <rPr>
            <b/>
            <sz val="9"/>
            <color indexed="81"/>
            <rFont val="Tahoma"/>
            <family val="2"/>
            <charset val="238"/>
          </rPr>
          <t>Leukocyty-BodyFluid (BF)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W1" authorId="0">
      <text>
        <r>
          <rPr>
            <b/>
            <sz val="9"/>
            <color indexed="81"/>
            <rFont val="Tahoma"/>
            <family val="2"/>
            <charset val="238"/>
          </rPr>
          <t>ZM:</t>
        </r>
        <r>
          <rPr>
            <sz val="9"/>
            <color indexed="81"/>
            <rFont val="Tahoma"/>
            <family val="2"/>
            <charset val="238"/>
          </rPr>
          <t xml:space="preserve">
zeleně = SWCC, když nebylo naše měření</t>
        </r>
      </text>
    </comment>
    <comment ref="FY1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ano/ne</t>
        </r>
      </text>
    </comment>
    <comment ref="FZ1" authorId="1">
      <text>
        <r>
          <rPr>
            <b/>
            <sz val="9"/>
            <color indexed="81"/>
            <rFont val="Tahoma"/>
            <family val="2"/>
            <charset val="238"/>
          </rPr>
          <t>k datumu punkce (sloupec"H")</t>
        </r>
      </text>
    </comment>
    <comment ref="GA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B1" authorId="2">
      <text>
        <r>
          <rPr>
            <b/>
            <sz val="9"/>
            <color indexed="81"/>
            <rFont val="Tahoma"/>
            <family val="2"/>
            <charset val="238"/>
          </rPr>
          <t>0 - nebolí vůbec
1 - mírná bolest
2 -střední bolest
3 - velmi silná bolest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C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D1" authorId="0">
      <text>
        <r>
          <rPr>
            <b/>
            <sz val="9"/>
            <color indexed="81"/>
            <rFont val="Tahoma"/>
            <family val="2"/>
            <charset val="238"/>
          </rPr>
          <t>k datumu punkce (sloupec"H")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N13" authorId="4">
      <text>
        <r>
          <rPr>
            <sz val="11"/>
            <color rgb="FF000000"/>
            <rFont val="Calibri"/>
            <family val="2"/>
            <charset val="238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Biochemka: 0,1</t>
        </r>
      </text>
    </comment>
    <comment ref="DF31" authorId="2">
      <text>
        <r>
          <rPr>
            <b/>
            <sz val="9"/>
            <color indexed="81"/>
            <rFont val="Tahoma"/>
            <family val="2"/>
            <charset val="238"/>
          </rPr>
          <t>70µL</t>
        </r>
      </text>
    </comment>
    <comment ref="DX68" authorId="5">
      <text>
        <r>
          <rPr>
            <b/>
            <sz val="9"/>
            <color indexed="81"/>
            <rFont val="Tahoma"/>
            <family val="2"/>
            <charset val="238"/>
          </rPr>
          <t>odběr 25.1.2018</t>
        </r>
      </text>
    </comment>
    <comment ref="S89" authorId="1">
      <text>
        <r>
          <rPr>
            <b/>
            <sz val="9"/>
            <color indexed="81"/>
            <rFont val="Tahoma"/>
            <family val="2"/>
            <charset val="238"/>
          </rPr>
          <t>Gabcova Gabriela:</t>
        </r>
        <r>
          <rPr>
            <sz val="9"/>
            <color indexed="81"/>
            <rFont val="Tahoma"/>
            <family val="2"/>
            <charset val="238"/>
          </rPr>
          <t xml:space="preserve">
2x dil for FC</t>
        </r>
      </text>
    </comment>
    <comment ref="DF111" authorId="2">
      <text>
        <r>
          <rPr>
            <b/>
            <sz val="9"/>
            <color indexed="81"/>
            <rFont val="Tahoma"/>
            <family val="2"/>
            <charset val="238"/>
          </rPr>
          <t>60µL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N111" authorId="6">
      <text>
        <r>
          <rPr>
            <sz val="11"/>
            <color rgb="FF000000"/>
            <rFont val="Calibri"/>
            <family val="2"/>
            <charset val="238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Biochemka: 0,6</t>
        </r>
      </text>
    </comment>
    <comment ref="EG113" authorId="7">
      <text>
        <r>
          <rPr>
            <i/>
            <sz val="9"/>
            <color indexed="81"/>
            <rFont val="Tahoma"/>
            <family val="2"/>
            <charset val="238"/>
          </rPr>
          <t xml:space="preserve">Staphylococcus capitis </t>
        </r>
        <r>
          <rPr>
            <sz val="9"/>
            <color indexed="81"/>
            <rFont val="Tahoma"/>
            <family val="2"/>
            <charset val="238"/>
          </rPr>
          <t>after multiplying</t>
        </r>
      </text>
    </comment>
    <comment ref="EG138" authorId="8">
      <text>
        <r>
          <rPr>
            <i/>
            <sz val="9"/>
            <color indexed="81"/>
            <rFont val="Tahoma"/>
            <family val="2"/>
            <charset val="238"/>
          </rPr>
          <t xml:space="preserve">Staphylococcus aureus </t>
        </r>
        <r>
          <rPr>
            <sz val="9"/>
            <color indexed="81"/>
            <rFont val="Tahoma"/>
            <family val="2"/>
            <charset val="238"/>
          </rPr>
          <t>after multiplying</t>
        </r>
      </text>
    </comment>
    <comment ref="EG171" authorId="7">
      <text>
        <r>
          <rPr>
            <sz val="9"/>
            <color indexed="81"/>
            <rFont val="Tahoma"/>
            <family val="2"/>
            <charset val="238"/>
          </rPr>
          <t>Staphylococcus epidermidis</t>
        </r>
      </text>
    </comment>
  </commentList>
</comments>
</file>

<file path=xl/sharedStrings.xml><?xml version="1.0" encoding="utf-8"?>
<sst xmlns="http://schemas.openxmlformats.org/spreadsheetml/2006/main" count="7238" uniqueCount="1153">
  <si>
    <t>Fluid No.</t>
  </si>
  <si>
    <t>Nr of sampling</t>
  </si>
  <si>
    <t>Number</t>
  </si>
  <si>
    <t>Surname</t>
  </si>
  <si>
    <t>Patient number</t>
  </si>
  <si>
    <t>Age</t>
  </si>
  <si>
    <t>Date of removal/ analysis</t>
  </si>
  <si>
    <t>Dg</t>
  </si>
  <si>
    <t>Dept.</t>
  </si>
  <si>
    <t>Material</t>
  </si>
  <si>
    <t>Volume of fluid [mL]</t>
  </si>
  <si>
    <t>note</t>
  </si>
  <si>
    <t>Viscosity</t>
  </si>
  <si>
    <t>Heparin</t>
  </si>
  <si>
    <t>super -t. of the fluid in -80°C (box)</t>
  </si>
  <si>
    <t>used super -t. (ELISA etc.)</t>
  </si>
  <si>
    <t>Backup</t>
  </si>
  <si>
    <t>FC-isotype</t>
  </si>
  <si>
    <t>FC-macrophages CD14/CD86/CD11b/CD163/DR/CD206</t>
  </si>
  <si>
    <t>FC-neutrophils CD54/CD55/CD11b/CD15/CD62L/CD64</t>
  </si>
  <si>
    <t>FC-NK cells + mast cells CD3/CD16+CD56/CD45/CD203c/CD69/CD117</t>
  </si>
  <si>
    <t>FC-T cells CD3/CD25/CD127/CD8/CD49d/CD4</t>
  </si>
  <si>
    <t>FC-B cells CD27/CD20/CD45/CD138/DR/CD19</t>
  </si>
  <si>
    <t>Dendritic cells  CD3/CD55/cD303/CD123/HLA-DR/CD11c</t>
  </si>
  <si>
    <t>Chemokines</t>
  </si>
  <si>
    <t>Absolute count of singlets - IQ</t>
  </si>
  <si>
    <t>HOK LEU/uL</t>
  </si>
  <si>
    <r>
      <rPr>
        <b/>
        <sz val="8"/>
        <color rgb="FF000000"/>
        <rFont val="Calibri"/>
        <family val="2"/>
        <charset val="238"/>
      </rPr>
      <t xml:space="preserve">Počet bb v SSC/CD45+ gate </t>
    </r>
    <r>
      <rPr>
        <b/>
        <sz val="8"/>
        <color rgb="FFFF0000"/>
        <rFont val="Calibri"/>
        <family val="2"/>
        <charset val="238"/>
      </rPr>
      <t>po filtr</t>
    </r>
    <r>
      <rPr>
        <b/>
        <sz val="11"/>
        <color rgb="FFFF0000"/>
        <rFont val="Calibri"/>
        <family val="2"/>
        <charset val="238"/>
      </rPr>
      <t>.</t>
    </r>
    <r>
      <rPr>
        <b/>
        <sz val="11"/>
        <color rgb="FF000000"/>
        <rFont val="Calibri"/>
        <family val="2"/>
        <charset val="238"/>
      </rPr>
      <t xml:space="preserve"> / </t>
    </r>
    <r>
      <rPr>
        <b/>
        <sz val="11"/>
        <color rgb="FF7030A0"/>
        <rFont val="Calibri"/>
        <family val="2"/>
        <charset val="238"/>
      </rPr>
      <t>nativní buň. na 1 ul</t>
    </r>
  </si>
  <si>
    <r>
      <rPr>
        <b/>
        <sz val="10"/>
        <color rgb="FF000000"/>
        <rFont val="Calibri"/>
        <family val="2"/>
        <charset val="238"/>
      </rPr>
      <t>Celková buněčnost v tis.</t>
    </r>
    <r>
      <rPr>
        <b/>
        <sz val="8"/>
        <color rgb="FFFF0000"/>
        <rFont val="Calibri"/>
        <family val="2"/>
        <charset val="238"/>
      </rPr>
      <t xml:space="preserve"> po filtr.</t>
    </r>
    <r>
      <rPr>
        <b/>
        <sz val="8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/ </t>
    </r>
    <r>
      <rPr>
        <b/>
        <sz val="11"/>
        <color rgb="FF7030A0"/>
        <rFont val="Calibri"/>
        <family val="2"/>
        <charset val="238"/>
      </rPr>
      <t>Nativní buň. Celková v tis.</t>
    </r>
  </si>
  <si>
    <t>Počet kryo SF PBMC</t>
  </si>
  <si>
    <t>Buněčnost/kryo SF PBMC v tis.</t>
  </si>
  <si>
    <t>Note1</t>
  </si>
  <si>
    <r>
      <t xml:space="preserve">Note2 / </t>
    </r>
    <r>
      <rPr>
        <b/>
        <sz val="11"/>
        <color rgb="FF7030A0"/>
        <rFont val="Calibri"/>
        <family val="2"/>
        <charset val="238"/>
      </rPr>
      <t>ředění 1% FBS po filtr</t>
    </r>
  </si>
  <si>
    <t>CD45+ %</t>
  </si>
  <si>
    <t>Singlets %</t>
  </si>
  <si>
    <t>CD45+ Singlets %</t>
  </si>
  <si>
    <t>CD45+ Singlets count</t>
  </si>
  <si>
    <t>CD45+ Singlets count per ul</t>
  </si>
  <si>
    <t>No of tubes</t>
  </si>
  <si>
    <t>LYM %</t>
  </si>
  <si>
    <t>MON/Mf %</t>
  </si>
  <si>
    <t>NEU %</t>
  </si>
  <si>
    <t>L+M+N</t>
  </si>
  <si>
    <t>LYM/MON-Mf</t>
  </si>
  <si>
    <t>LYM/MON-Mf*NEU</t>
  </si>
  <si>
    <t>LYM/(MON-Mf+NEU)</t>
  </si>
  <si>
    <t>Singlets / CD3+ %</t>
  </si>
  <si>
    <t>LYM / CD3+ %</t>
  </si>
  <si>
    <t>Singlets / NK cells %</t>
  </si>
  <si>
    <t>LYM / NK cells %</t>
  </si>
  <si>
    <t>NK cells / CD69+</t>
  </si>
  <si>
    <t>NK cells / HLA-DR+</t>
  </si>
  <si>
    <t>Singlets / Mast cells %</t>
  </si>
  <si>
    <t>CD16-CD14-CD15+ EOS</t>
  </si>
  <si>
    <t>SSC CD16+ NEU</t>
  </si>
  <si>
    <t>CD15+ / CD11b+ %</t>
  </si>
  <si>
    <t>CD15+ / CD11b+ delta MFI</t>
  </si>
  <si>
    <t>CD15+ / CD62L+ %</t>
  </si>
  <si>
    <t>CD15+ / CD62L+ delta MFI</t>
  </si>
  <si>
    <t>CD15+ / CD64+ %</t>
  </si>
  <si>
    <t>CD3+ / Th %</t>
  </si>
  <si>
    <t>CD3+ / Tc %</t>
  </si>
  <si>
    <t>CD4/CD8 Th/Tc</t>
  </si>
  <si>
    <t>Singlets / Tregs %</t>
  </si>
  <si>
    <t>LYM / Tregs %</t>
  </si>
  <si>
    <t>Singlets / CD3- / CD19+ B cells</t>
  </si>
  <si>
    <t>CD3+ / Th HLA-DR+ %</t>
  </si>
  <si>
    <t>CD3+ / Tc HLA-DR+ %</t>
  </si>
  <si>
    <t>Tc DR/Th DR</t>
  </si>
  <si>
    <t>MON-Mf / CD14+ %</t>
  </si>
  <si>
    <t>MON-Mf / CD11b+ %</t>
  </si>
  <si>
    <t>MON-Mf / CD11b+ MFI</t>
  </si>
  <si>
    <t xml:space="preserve">Singlets / MON-Mf-mDC / others (CD14-CD11b-) </t>
  </si>
  <si>
    <t>Singlets / MON-Mf-DC %</t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</si>
  <si>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Macr</t>
    </r>
    <r>
      <rPr>
        <b/>
        <sz val="11"/>
        <rFont val="Calibri"/>
        <family val="2"/>
        <charset val="238"/>
        <scheme val="minor"/>
      </rPr>
      <t xml:space="preserve"> (CD16+CD14+) %</t>
    </r>
  </si>
  <si>
    <r>
      <rPr>
        <b/>
        <sz val="11"/>
        <color rgb="FFFF0000"/>
        <rFont val="Calibri"/>
        <family val="2"/>
        <charset val="238"/>
        <scheme val="minor"/>
      </rPr>
      <t xml:space="preserve">Singlets </t>
    </r>
    <r>
      <rPr>
        <b/>
        <sz val="11"/>
        <rFont val="Calibri"/>
        <family val="2"/>
        <charset val="238"/>
        <scheme val="minor"/>
      </rPr>
      <t xml:space="preserve">/ (CD16+CD14+) </t>
    </r>
    <r>
      <rPr>
        <b/>
        <sz val="11"/>
        <color rgb="FFFF0000"/>
        <rFont val="Calibri"/>
        <family val="2"/>
        <charset val="238"/>
        <scheme val="minor"/>
      </rPr>
      <t>Makrofágy %</t>
    </r>
  </si>
  <si>
    <r>
      <t xml:space="preserve">MON-Mf-mDC/ </t>
    </r>
    <r>
      <rPr>
        <b/>
        <sz val="11"/>
        <color rgb="FFFF0000"/>
        <rFont val="Calibri"/>
        <family val="2"/>
        <charset val="238"/>
        <scheme val="minor"/>
      </rPr>
      <t>MON</t>
    </r>
    <r>
      <rPr>
        <b/>
        <sz val="11"/>
        <rFont val="Calibri"/>
        <family val="2"/>
        <charset val="238"/>
        <scheme val="minor"/>
      </rPr>
      <t xml:space="preserve"> (CD16-CD14+) %</t>
    </r>
  </si>
  <si>
    <r>
      <rPr>
        <b/>
        <sz val="11"/>
        <color rgb="FFFF0000"/>
        <rFont val="Calibri"/>
        <family val="2"/>
        <charset val="238"/>
        <scheme val="minor"/>
      </rPr>
      <t>Singlets</t>
    </r>
    <r>
      <rPr>
        <b/>
        <sz val="11"/>
        <rFont val="Calibri"/>
        <family val="2"/>
        <charset val="238"/>
        <scheme val="minor"/>
      </rPr>
      <t xml:space="preserve"> / (CD16-CD14+) </t>
    </r>
    <r>
      <rPr>
        <b/>
        <sz val="11"/>
        <color rgb="FFFF0000"/>
        <rFont val="Calibri"/>
        <family val="2"/>
        <charset val="238"/>
        <scheme val="minor"/>
      </rPr>
      <t>Monocyty %</t>
    </r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</si>
  <si>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mDC</t>
    </r>
    <r>
      <rPr>
        <b/>
        <sz val="11"/>
        <rFont val="Calibri"/>
        <family val="2"/>
        <charset val="238"/>
        <scheme val="minor"/>
      </rPr>
      <t xml:space="preserve"> %</t>
    </r>
  </si>
  <si>
    <t>Singlets / mDC %</t>
  </si>
  <si>
    <t>Singlets / pDC %</t>
  </si>
  <si>
    <t>MAKR / CD64 %</t>
  </si>
  <si>
    <t>MAKR / CD64 MFI</t>
  </si>
  <si>
    <t>MON / CD64 %</t>
  </si>
  <si>
    <t>MON / CD64 MFI</t>
  </si>
  <si>
    <r>
      <t xml:space="preserve"> </t>
    </r>
    <r>
      <rPr>
        <b/>
        <sz val="11"/>
        <color rgb="FF00B050"/>
        <rFont val="Calibri"/>
        <family val="2"/>
        <charset val="238"/>
      </rPr>
      <t>mDC / CD64 %</t>
    </r>
  </si>
  <si>
    <t>MON-Mf-mDC / CD64 %</t>
  </si>
  <si>
    <t>MON-Mf-mDC / CD64 MFI</t>
  </si>
  <si>
    <t>Mf/MON</t>
  </si>
  <si>
    <t>MON/Mf / CD14-  CD11b-  CD163- = others</t>
  </si>
  <si>
    <t>MON/Mf / CD14- / CD11b- / CD163- = others</t>
  </si>
  <si>
    <t>MON-Mf-mDC / Mf (CD163+CD14+) %</t>
  </si>
  <si>
    <t>Singlets / Mf (CD163+CD14+) %</t>
  </si>
  <si>
    <t>Singlets/MON-Mf-mDC/MON (CD163-CD14+) %</t>
  </si>
  <si>
    <t>Singlets / MON (CD163-CD14+) %</t>
  </si>
  <si>
    <t>MON-Mf-mDC / mDC %</t>
  </si>
  <si>
    <t>group</t>
  </si>
  <si>
    <t>Nr of subgroup</t>
  </si>
  <si>
    <t>subgroup</t>
  </si>
  <si>
    <t>LYM/(MON+NEU) subgroup</t>
  </si>
  <si>
    <t>note FC</t>
  </si>
  <si>
    <t>max. 120 znaků (typ Tlym od pomětu 0,5 a 2,5 včetně)</t>
  </si>
  <si>
    <t xml:space="preserve">MCP-1 </t>
  </si>
  <si>
    <t>RANTES</t>
  </si>
  <si>
    <t>TNFa</t>
  </si>
  <si>
    <t>IL-17</t>
  </si>
  <si>
    <t>Sex</t>
  </si>
  <si>
    <t>Joint</t>
  </si>
  <si>
    <t>Aseptic/Infectious</t>
  </si>
  <si>
    <t>CRP krev</t>
  </si>
  <si>
    <t>IL-6 krev</t>
  </si>
  <si>
    <t>Leukocyty-BodyFluid(BF) (SWCC)</t>
  </si>
  <si>
    <t>Polymorfonukleáry - BF %</t>
  </si>
  <si>
    <t>Mononukleáry - BF %</t>
  </si>
  <si>
    <t>CRP v punktátu</t>
  </si>
  <si>
    <t>IL-6 v punktátu</t>
  </si>
  <si>
    <t>NGAL v punktátu</t>
  </si>
  <si>
    <t>Laktát v punktátu</t>
  </si>
  <si>
    <t>Mikrobiologie kultivace</t>
  </si>
  <si>
    <t>Mikrobiologie pozn.</t>
  </si>
  <si>
    <t>Patient Subgroup</t>
  </si>
  <si>
    <t>Fluid appearance</t>
  </si>
  <si>
    <t>Fluid volume - obtained (mL)</t>
  </si>
  <si>
    <t>Semiquant. fluid volume</t>
  </si>
  <si>
    <t>Body height</t>
  </si>
  <si>
    <t>Body weight</t>
  </si>
  <si>
    <t>BMI</t>
  </si>
  <si>
    <t>Osteoarthritis grade</t>
  </si>
  <si>
    <t>Range of joint damage</t>
  </si>
  <si>
    <t>Změřený objem (korekce na time)</t>
  </si>
  <si>
    <r>
      <rPr>
        <b/>
        <sz val="11"/>
        <color rgb="FFFF0000"/>
        <rFont val="Calibri"/>
        <family val="2"/>
        <charset val="238"/>
      </rPr>
      <t xml:space="preserve">all cells </t>
    </r>
    <r>
      <rPr>
        <b/>
        <sz val="11"/>
        <color rgb="FF000000"/>
        <rFont val="Calibri"/>
        <family val="2"/>
        <charset val="238"/>
      </rPr>
      <t xml:space="preserve">(native) - </t>
    </r>
    <r>
      <rPr>
        <b/>
        <sz val="11"/>
        <color rgb="FFFF0000"/>
        <rFont val="Calibri"/>
        <family val="2"/>
        <charset val="238"/>
      </rPr>
      <t>bez CountBrights!!!</t>
    </r>
  </si>
  <si>
    <r>
      <t xml:space="preserve">dilution / </t>
    </r>
    <r>
      <rPr>
        <b/>
        <sz val="11"/>
        <color rgb="FF7030A0"/>
        <rFont val="Calibri"/>
        <family val="2"/>
        <charset val="238"/>
      </rPr>
      <t>number of Beads</t>
    </r>
  </si>
  <si>
    <r>
      <t>all/ul /</t>
    </r>
    <r>
      <rPr>
        <b/>
        <sz val="11"/>
        <color rgb="FF7030A0"/>
        <rFont val="Calibri"/>
        <family val="2"/>
        <charset val="238"/>
      </rPr>
      <t xml:space="preserve"> number of used Beads</t>
    </r>
  </si>
  <si>
    <t>CD45+ count</t>
  </si>
  <si>
    <t>Počet im. Buněk singlets/ul CD45/ul</t>
  </si>
  <si>
    <t>celkový počet bb v tis</t>
  </si>
  <si>
    <t>all cells singlets</t>
  </si>
  <si>
    <t>dilution celk objem</t>
  </si>
  <si>
    <t>all/ul</t>
  </si>
  <si>
    <t>singlets/ul</t>
  </si>
  <si>
    <t>celkový počet bb po filtraci v tis.</t>
  </si>
  <si>
    <t>native/filtered</t>
  </si>
  <si>
    <t>HOK / filtered</t>
  </si>
  <si>
    <t>HOK / native</t>
  </si>
  <si>
    <t>HOK/45+singlets</t>
  </si>
  <si>
    <t>Note2</t>
  </si>
  <si>
    <t>Zastoupení im. Buněk CD45+ %</t>
  </si>
  <si>
    <t>Počet im. buněk *10e9/L</t>
  </si>
  <si>
    <t>poměr SVCC/naše buněčnost</t>
  </si>
  <si>
    <t>Podezření na infekci </t>
  </si>
  <si>
    <t>Klinika v období po 6 měsících po odběru</t>
  </si>
  <si>
    <t>MMP9 [ng/ml]</t>
  </si>
  <si>
    <r>
      <t xml:space="preserve"> CRP [ug/ml] </t>
    </r>
    <r>
      <rPr>
        <b/>
        <sz val="11"/>
        <color theme="9" tint="-0.249977111117893"/>
        <rFont val="Calibri"/>
        <family val="2"/>
        <charset val="238"/>
      </rPr>
      <t>CRP from biochemistry</t>
    </r>
  </si>
  <si>
    <t>MPO [ng/ml]</t>
  </si>
  <si>
    <t>F1</t>
  </si>
  <si>
    <t>F2</t>
  </si>
  <si>
    <t>fluid</t>
  </si>
  <si>
    <t>N</t>
  </si>
  <si>
    <t>na</t>
  </si>
  <si>
    <t>inf</t>
  </si>
  <si>
    <t>M-NEU</t>
  </si>
  <si>
    <t>M2-NEU</t>
  </si>
  <si>
    <t>M</t>
  </si>
  <si>
    <t>F</t>
  </si>
  <si>
    <t>M2322</t>
  </si>
  <si>
    <t>proteza</t>
  </si>
  <si>
    <t>&lt;0,6</t>
  </si>
  <si>
    <t>OA</t>
  </si>
  <si>
    <t>M1</t>
  </si>
  <si>
    <t>M171</t>
  </si>
  <si>
    <t>OA sepsis</t>
  </si>
  <si>
    <t>M2</t>
  </si>
  <si>
    <t>2016_09_08</t>
  </si>
  <si>
    <t>M2320</t>
  </si>
  <si>
    <t>Zahrádka</t>
  </si>
  <si>
    <t>Jaroslav</t>
  </si>
  <si>
    <t>&gt;50000</t>
  </si>
  <si>
    <t>Staphylococcus  epidermidis   ojediněle</t>
  </si>
  <si>
    <t>M170</t>
  </si>
  <si>
    <t>F-NEU</t>
  </si>
  <si>
    <t>F2-NEU</t>
  </si>
  <si>
    <t>M2323</t>
  </si>
  <si>
    <t xml:space="preserve">Sitařová </t>
  </si>
  <si>
    <t>2016_10_19</t>
  </si>
  <si>
    <t>koleno</t>
  </si>
  <si>
    <t>Staphylococcus  capitis  ; Typ vzorku: Tkáň . kloub , tkáň 1 - granulace z kloub</t>
  </si>
  <si>
    <t>2016_10_20</t>
  </si>
  <si>
    <t xml:space="preserve">Stránský </t>
  </si>
  <si>
    <t xml:space="preserve"> </t>
  </si>
  <si>
    <t>Antonín</t>
  </si>
  <si>
    <t>Brožková</t>
  </si>
  <si>
    <t>Alena</t>
  </si>
  <si>
    <t>2016_10_25</t>
  </si>
  <si>
    <t>1b</t>
  </si>
  <si>
    <t>F1-NEU</t>
  </si>
  <si>
    <t>M2321</t>
  </si>
  <si>
    <t xml:space="preserve">Šváčková </t>
  </si>
  <si>
    <t>2016_11_02</t>
  </si>
  <si>
    <t>TKÁŇ</t>
  </si>
  <si>
    <t xml:space="preserve">Havlová </t>
  </si>
  <si>
    <t>2016_11_03</t>
  </si>
  <si>
    <t xml:space="preserve">Chabičovský </t>
  </si>
  <si>
    <t>2016_11_08</t>
  </si>
  <si>
    <t>Novák</t>
  </si>
  <si>
    <t>Stanislav</t>
  </si>
  <si>
    <t>2016_11_15</t>
  </si>
  <si>
    <t>T841</t>
  </si>
  <si>
    <t>2016_12_01</t>
  </si>
  <si>
    <t xml:space="preserve">Míchal </t>
  </si>
  <si>
    <t>Karel</t>
  </si>
  <si>
    <t xml:space="preserve">Kvapilík </t>
  </si>
  <si>
    <t>2016_12_07</t>
  </si>
  <si>
    <t>2016_12_08</t>
  </si>
  <si>
    <t xml:space="preserve">Lukešová </t>
  </si>
  <si>
    <t>Josef</t>
  </si>
  <si>
    <t>ORT-AMB</t>
  </si>
  <si>
    <t>yes</t>
  </si>
  <si>
    <t>14/55/11b/15/62L/64</t>
  </si>
  <si>
    <t>3/25/127/8/DR/19</t>
  </si>
  <si>
    <t>Jiřina</t>
  </si>
  <si>
    <t>2017_01_04</t>
  </si>
  <si>
    <t>Rollna</t>
  </si>
  <si>
    <t>Zdeňka</t>
  </si>
  <si>
    <t>T845, Y792</t>
  </si>
  <si>
    <t>5x (6/7)</t>
  </si>
  <si>
    <t>HLA-DR/55/303/123/-/11c</t>
  </si>
  <si>
    <t>levé koleno</t>
  </si>
  <si>
    <t>Miroslav</t>
  </si>
  <si>
    <t>Petr</t>
  </si>
  <si>
    <t>Zdeněk</t>
  </si>
  <si>
    <t>pravé koleno</t>
  </si>
  <si>
    <t>Marie</t>
  </si>
  <si>
    <t>František</t>
  </si>
  <si>
    <t>Jiří</t>
  </si>
  <si>
    <t>Král</t>
  </si>
  <si>
    <t>5x (8)</t>
  </si>
  <si>
    <t>, prave koleno</t>
  </si>
  <si>
    <t>Vladimír</t>
  </si>
  <si>
    <t>Eva</t>
  </si>
  <si>
    <t>Not measured, only aliquots</t>
  </si>
  <si>
    <t>Věra</t>
  </si>
  <si>
    <t>2017_02_01</t>
  </si>
  <si>
    <t>-</t>
  </si>
  <si>
    <t>Kolář</t>
  </si>
  <si>
    <t>ORT-29a</t>
  </si>
  <si>
    <t>4x (8)</t>
  </si>
  <si>
    <t>Milan</t>
  </si>
  <si>
    <t>3+14/55/303/123/HLA-DR/11c</t>
  </si>
  <si>
    <t>málo informací pro vydání výsledku?</t>
  </si>
  <si>
    <t>Pavel</t>
  </si>
  <si>
    <t>Komarkova</t>
  </si>
  <si>
    <t>Zdenka</t>
  </si>
  <si>
    <t>2017_02_08</t>
  </si>
  <si>
    <t>T845, Y782</t>
  </si>
  <si>
    <t>ORT-29c</t>
  </si>
  <si>
    <t>8+11</t>
  </si>
  <si>
    <t>14/55/11b/15/-/64</t>
  </si>
  <si>
    <t>punktár kloub-Staphylococcus  aureus   +++ (POZOR - jedná se o kmen MRSA</t>
  </si>
  <si>
    <t>9+11</t>
  </si>
  <si>
    <t>3x (8/9)</t>
  </si>
  <si>
    <t>pravé koleno- Staphylococcus  aureus   +++ (POZOR - jedná se o kmen MRSA</t>
  </si>
  <si>
    <t>Anna</t>
  </si>
  <si>
    <t>T841, Y792</t>
  </si>
  <si>
    <t>2017_02_13</t>
  </si>
  <si>
    <t>M171, M170</t>
  </si>
  <si>
    <t>2x (9)</t>
  </si>
  <si>
    <t>Ludmila</t>
  </si>
  <si>
    <t>Lenka</t>
  </si>
  <si>
    <t>Dana</t>
  </si>
  <si>
    <t>Jana</t>
  </si>
  <si>
    <t>Oldřich</t>
  </si>
  <si>
    <t>5x (10)</t>
  </si>
  <si>
    <t>3+14/55/45/123/HLA-DR/11c</t>
  </si>
  <si>
    <t>14/86/11b/163/HLA-DR/206</t>
  </si>
  <si>
    <t>Jarmila</t>
  </si>
  <si>
    <t>2017_03_03</t>
  </si>
  <si>
    <t>M2541</t>
  </si>
  <si>
    <t xml:space="preserve"> + P2X7, leve koleno</t>
  </si>
  <si>
    <t xml:space="preserve"> Lactococcus  lactis </t>
  </si>
  <si>
    <t>Nepomucký</t>
  </si>
  <si>
    <t>2017_03_06</t>
  </si>
  <si>
    <t>T845, Y792, M0007</t>
  </si>
  <si>
    <t>2+5</t>
  </si>
  <si>
    <t>tkáň</t>
  </si>
  <si>
    <t>Stanislava</t>
  </si>
  <si>
    <t>Lubomír</t>
  </si>
  <si>
    <t>14/62L/11b/163/HLA-DR/64</t>
  </si>
  <si>
    <t>M1-NEU</t>
  </si>
  <si>
    <t>5x (11)</t>
  </si>
  <si>
    <t>Ladislav</t>
  </si>
  <si>
    <t>Ivana</t>
  </si>
  <si>
    <t>2017_03_24</t>
  </si>
  <si>
    <t>Jan</t>
  </si>
  <si>
    <t>2+3</t>
  </si>
  <si>
    <t>5x (12)</t>
  </si>
  <si>
    <t>Vašíčková</t>
  </si>
  <si>
    <t>Magdalena</t>
  </si>
  <si>
    <t>2017_03_30</t>
  </si>
  <si>
    <t>ORT-29B</t>
  </si>
  <si>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0,6</t>
    </r>
  </si>
  <si>
    <t>2017_04_06</t>
  </si>
  <si>
    <t>Soldánová</t>
  </si>
  <si>
    <t>Marta</t>
  </si>
  <si>
    <t>5+8</t>
  </si>
  <si>
    <t>levé koleno po TEP</t>
  </si>
  <si>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1,5</t>
    </r>
  </si>
  <si>
    <t>Staphylococcus  hominis</t>
  </si>
  <si>
    <t>pravé koleno po TEP</t>
  </si>
  <si>
    <t>2017_04_10</t>
  </si>
  <si>
    <t>Špíšek</t>
  </si>
  <si>
    <t>M171, M754</t>
  </si>
  <si>
    <t>Niklasch</t>
  </si>
  <si>
    <t>M171, T848</t>
  </si>
  <si>
    <t>5x (13)</t>
  </si>
  <si>
    <t>2017_04_13</t>
  </si>
  <si>
    <t>2 + white clots</t>
  </si>
  <si>
    <t>Z966</t>
  </si>
  <si>
    <t>Jaromír</t>
  </si>
  <si>
    <t>2017_04_18</t>
  </si>
  <si>
    <t>T845, Y792, Z966</t>
  </si>
  <si>
    <t>pravé koleno, po TEP</t>
  </si>
  <si>
    <t>sepsis</t>
  </si>
  <si>
    <t>T845</t>
  </si>
  <si>
    <t>2-yellow</t>
  </si>
  <si>
    <t>Petružela</t>
  </si>
  <si>
    <t>Rudolf</t>
  </si>
  <si>
    <t>2017_04_19</t>
  </si>
  <si>
    <t>M171, Z478</t>
  </si>
  <si>
    <t>2+7</t>
  </si>
  <si>
    <t>2017_04_21</t>
  </si>
  <si>
    <t>yes IgG2</t>
  </si>
  <si>
    <t>Veselý</t>
  </si>
  <si>
    <t>Vlastimír</t>
  </si>
  <si>
    <t xml:space="preserve">pravé koleno </t>
  </si>
  <si>
    <t>Helena</t>
  </si>
  <si>
    <t>2017_04_27</t>
  </si>
  <si>
    <t xml:space="preserve">yes  </t>
  </si>
  <si>
    <t>Mikisková</t>
  </si>
  <si>
    <t>Z966, M2548, Z966</t>
  </si>
  <si>
    <t>5x (14)</t>
  </si>
  <si>
    <t>5+yellow</t>
  </si>
  <si>
    <t>Dostálová</t>
  </si>
  <si>
    <t>ORT-29b</t>
  </si>
  <si>
    <t>T848</t>
  </si>
  <si>
    <t>2017_05_11</t>
  </si>
  <si>
    <t>6+8</t>
  </si>
  <si>
    <t>intracellular staining</t>
  </si>
  <si>
    <t>15/64/11b/163/HLA-DR/14</t>
  </si>
  <si>
    <t>3/4/45/203c/HLA-DR/117</t>
  </si>
  <si>
    <t>3+14/86/80/123/HLA-DR/11c</t>
  </si>
  <si>
    <t>Brázdová</t>
  </si>
  <si>
    <t>2017_05_26</t>
  </si>
  <si>
    <t>Z479, M161</t>
  </si>
  <si>
    <t xml:space="preserve"> -</t>
  </si>
  <si>
    <t>8+9</t>
  </si>
  <si>
    <t>5x (15)</t>
  </si>
  <si>
    <t>1+7</t>
  </si>
  <si>
    <t>Holík</t>
  </si>
  <si>
    <t>2017_06_12</t>
  </si>
  <si>
    <t>TEP kolene</t>
  </si>
  <si>
    <t>Ludvík</t>
  </si>
  <si>
    <t>2017_06_14</t>
  </si>
  <si>
    <t>levé koleno, selhání TEP</t>
  </si>
  <si>
    <t>kolenol, selhání TEP</t>
  </si>
  <si>
    <t>Spurná</t>
  </si>
  <si>
    <t>Drahomíra</t>
  </si>
  <si>
    <t>2017_06_20</t>
  </si>
  <si>
    <t>5x (16)</t>
  </si>
  <si>
    <t>Stratil</t>
  </si>
  <si>
    <t>5+13+dense</t>
  </si>
  <si>
    <t>Staphylococcus  aureus   +++</t>
  </si>
  <si>
    <t>13, 5 + dense</t>
  </si>
  <si>
    <t>2+12</t>
  </si>
  <si>
    <t>8+6</t>
  </si>
  <si>
    <t>Karla</t>
  </si>
  <si>
    <t>T848, Y792</t>
  </si>
  <si>
    <t>Eliášová</t>
  </si>
  <si>
    <t>2017_06_29</t>
  </si>
  <si>
    <t>CXCR3/62L/3/90/CCR7/4</t>
  </si>
  <si>
    <t>45.5</t>
  </si>
  <si>
    <t>Pospíšil</t>
  </si>
  <si>
    <t>2017_07_12</t>
  </si>
  <si>
    <t>T845, Y792, M161</t>
  </si>
  <si>
    <t>5+13</t>
  </si>
  <si>
    <t>Streptococcus dysgalactiae</t>
  </si>
  <si>
    <t>13, 5</t>
  </si>
  <si>
    <t>Františka</t>
  </si>
  <si>
    <t>2+5+12</t>
  </si>
  <si>
    <t>14/64/11b/163/HLA-DR/16</t>
  </si>
  <si>
    <t>Rostislav</t>
  </si>
  <si>
    <t>Molíková</t>
  </si>
  <si>
    <t>5x (19)</t>
  </si>
  <si>
    <t>Bohumila</t>
  </si>
  <si>
    <t>2017_09_14</t>
  </si>
  <si>
    <t>Ellner</t>
  </si>
  <si>
    <t xml:space="preserve">T848, Y792 </t>
  </si>
  <si>
    <t>TEP kolene?</t>
  </si>
  <si>
    <t>Božena</t>
  </si>
  <si>
    <t>1+2</t>
  </si>
  <si>
    <t>2017_09_26</t>
  </si>
  <si>
    <t>5x (20)</t>
  </si>
  <si>
    <t>S832, W0111</t>
  </si>
  <si>
    <t>Vychodil</t>
  </si>
  <si>
    <t>2+1</t>
  </si>
  <si>
    <t>Ctibor</t>
  </si>
  <si>
    <t>2017_10_03</t>
  </si>
  <si>
    <t>T845, Y792, Z478</t>
  </si>
  <si>
    <t>2017_10_04</t>
  </si>
  <si>
    <t>Vašátová</t>
  </si>
  <si>
    <t xml:space="preserve">Tkáň-Staphylococcus  epidermidis </t>
  </si>
  <si>
    <t xml:space="preserve"> - </t>
  </si>
  <si>
    <t>2+6</t>
  </si>
  <si>
    <t>9+12</t>
  </si>
  <si>
    <t>3x (21)</t>
  </si>
  <si>
    <t>2017_10_12</t>
  </si>
  <si>
    <t>&lt;25</t>
  </si>
  <si>
    <t xml:space="preserve"> TKÁŇ-Bacillus  cereus   +++</t>
  </si>
  <si>
    <t>14/62L/45/163/11b/-</t>
  </si>
  <si>
    <t>yes (APC-IgG2)</t>
  </si>
  <si>
    <t>3/16+56/4/203c/HLA-DR/117</t>
  </si>
  <si>
    <t>4/25/127/15/HLA-DR/64</t>
  </si>
  <si>
    <t>Sembdnerová</t>
  </si>
  <si>
    <t>Květoslava</t>
  </si>
  <si>
    <t>2017_10_25</t>
  </si>
  <si>
    <t>T841, Y792, M170</t>
  </si>
  <si>
    <t>202.9</t>
  </si>
  <si>
    <t>viskozní</t>
  </si>
  <si>
    <t xml:space="preserve">stěr rána-Staphylococcus  hominis </t>
  </si>
  <si>
    <t>14/16(3G8)/45/163/11b/11c</t>
  </si>
  <si>
    <t>2017_11_03</t>
  </si>
  <si>
    <t>5+9</t>
  </si>
  <si>
    <t>Staphylococcus  aureus   +</t>
  </si>
  <si>
    <t>3x (22)</t>
  </si>
  <si>
    <t>2017_11_16</t>
  </si>
  <si>
    <t>2017_11_22</t>
  </si>
  <si>
    <t>H</t>
  </si>
  <si>
    <t>L</t>
  </si>
  <si>
    <t>T848, Y792, M170</t>
  </si>
  <si>
    <t>viskozní NELZE HODNOTIT</t>
  </si>
  <si>
    <t>Vymazalová</t>
  </si>
  <si>
    <t>2017_11_23</t>
  </si>
  <si>
    <t>9+clumps</t>
  </si>
  <si>
    <t xml:space="preserve">TKÁŇ- Staphylococcus  warneri </t>
  </si>
  <si>
    <t>M171, M2325</t>
  </si>
  <si>
    <t>3x (24)</t>
  </si>
  <si>
    <t>14/16-3G8/45/163/11b/11c</t>
  </si>
  <si>
    <t>2018_01_23</t>
  </si>
  <si>
    <t xml:space="preserve"> Staphylococcus  epidermidis   zcela ojediněle</t>
  </si>
  <si>
    <t>8+5</t>
  </si>
  <si>
    <t>5+12</t>
  </si>
  <si>
    <t>2018_01_25</t>
  </si>
  <si>
    <t>T841, Y792, T844</t>
  </si>
  <si>
    <t>Kosková</t>
  </si>
  <si>
    <t>2018_02_01</t>
  </si>
  <si>
    <t>no</t>
  </si>
  <si>
    <t>2018_02_07</t>
  </si>
  <si>
    <t>Umrian</t>
  </si>
  <si>
    <t>Alojz</t>
  </si>
  <si>
    <t>ano</t>
  </si>
  <si>
    <t>ne</t>
  </si>
  <si>
    <t>&gt;50</t>
  </si>
  <si>
    <t>3x (25)</t>
  </si>
  <si>
    <t>2018_02_20</t>
  </si>
  <si>
    <t>T845, Y792, A419</t>
  </si>
  <si>
    <t>nehodnotitelné, nízká buněčnost</t>
  </si>
  <si>
    <t>Baďura</t>
  </si>
  <si>
    <t>2018_02_21</t>
  </si>
  <si>
    <t>3/16+56/4(PerCP)/203c/HLA-DR/117</t>
  </si>
  <si>
    <t xml:space="preserve">Kovář </t>
  </si>
  <si>
    <t>2018_03_05</t>
  </si>
  <si>
    <t>Jančíková</t>
  </si>
  <si>
    <t>2018_03_08</t>
  </si>
  <si>
    <t>TEP levého kolne</t>
  </si>
  <si>
    <t>TEP kolne</t>
  </si>
  <si>
    <t>Špilháček</t>
  </si>
  <si>
    <t>2018_03_12</t>
  </si>
  <si>
    <t>M171, T848, Y792</t>
  </si>
  <si>
    <t>koleno l.sin.</t>
  </si>
  <si>
    <t>Študentová</t>
  </si>
  <si>
    <t>2018_03_13</t>
  </si>
  <si>
    <t>M171, Z966</t>
  </si>
  <si>
    <t>Kulísek</t>
  </si>
  <si>
    <t>2018_03_23</t>
  </si>
  <si>
    <t>yes (APC-IgG2-IQ)</t>
  </si>
  <si>
    <t>Joukl</t>
  </si>
  <si>
    <t>2018_04_04</t>
  </si>
  <si>
    <t>1+12</t>
  </si>
  <si>
    <t>2018_04_11</t>
  </si>
  <si>
    <t>T845, Y792, M1090</t>
  </si>
  <si>
    <t>only native</t>
  </si>
  <si>
    <t xml:space="preserve"> Staphylococcus  epidermidis   +</t>
  </si>
  <si>
    <t>Simajchlová</t>
  </si>
  <si>
    <t>2018_04_18</t>
  </si>
  <si>
    <t>8+5+12</t>
  </si>
  <si>
    <t>&lt;1,5</t>
  </si>
  <si>
    <t>3x (26)</t>
  </si>
  <si>
    <t xml:space="preserve">Kovařík </t>
  </si>
  <si>
    <t>2018_05_03</t>
  </si>
  <si>
    <t>2018_05_07</t>
  </si>
  <si>
    <t>Seifried</t>
  </si>
  <si>
    <t>3x (27)</t>
  </si>
  <si>
    <t>Leibner</t>
  </si>
  <si>
    <t>Z966, M510</t>
  </si>
  <si>
    <t>M171, M2147</t>
  </si>
  <si>
    <t>Iva</t>
  </si>
  <si>
    <t>Štěpán</t>
  </si>
  <si>
    <t>3x (28)</t>
  </si>
  <si>
    <t>2018_06_12</t>
  </si>
  <si>
    <t>Břetislav</t>
  </si>
  <si>
    <t>3x (29)</t>
  </si>
  <si>
    <t>Rozsíval</t>
  </si>
  <si>
    <t>Daniel</t>
  </si>
  <si>
    <t>0610123239</t>
  </si>
  <si>
    <t>2018_06_29</t>
  </si>
  <si>
    <t>M2399</t>
  </si>
  <si>
    <t>DK-21A</t>
  </si>
  <si>
    <t>?</t>
  </si>
  <si>
    <t>Z478</t>
  </si>
  <si>
    <t>ROS</t>
  </si>
  <si>
    <t>3x (30)</t>
  </si>
  <si>
    <t>2018_08_07</t>
  </si>
  <si>
    <t>Grunwaldová</t>
  </si>
  <si>
    <t>T845, Y792, Z470</t>
  </si>
  <si>
    <t>2+12+5</t>
  </si>
  <si>
    <t>2018_08_21</t>
  </si>
  <si>
    <t>9+7</t>
  </si>
  <si>
    <t>3/16+56/4(PCPC55)/45/DR/14</t>
  </si>
  <si>
    <t>3/16+56/4(PerCP)/203c/HLA-DR/118</t>
  </si>
  <si>
    <t>4/25/127/15/HLA-DR/65</t>
  </si>
  <si>
    <t>2018_09_05</t>
  </si>
  <si>
    <t>3+12</t>
  </si>
  <si>
    <t>9+6</t>
  </si>
  <si>
    <t xml:space="preserve">Švajdová </t>
  </si>
  <si>
    <t>Olga</t>
  </si>
  <si>
    <t>2018_09_10</t>
  </si>
  <si>
    <t>M171, M7204</t>
  </si>
  <si>
    <t>8+7</t>
  </si>
  <si>
    <t>Wiedermann</t>
  </si>
  <si>
    <t>2018_09_13</t>
  </si>
  <si>
    <t>5+10</t>
  </si>
  <si>
    <t>2018_09_18</t>
  </si>
  <si>
    <t>2018_09_19</t>
  </si>
  <si>
    <t xml:space="preserve">Blažková </t>
  </si>
  <si>
    <t xml:space="preserve">Svoboda </t>
  </si>
  <si>
    <t>Diatková</t>
  </si>
  <si>
    <t>2018_09_21</t>
  </si>
  <si>
    <t>2018_09_26</t>
  </si>
  <si>
    <t>3x (33)</t>
  </si>
  <si>
    <t xml:space="preserve">Hynek </t>
  </si>
  <si>
    <t>T840, Y792</t>
  </si>
  <si>
    <t>3x (34)</t>
  </si>
  <si>
    <t>Indrák</t>
  </si>
  <si>
    <t>2018_10_10</t>
  </si>
  <si>
    <t>M171, Z478, T848</t>
  </si>
  <si>
    <t>Ivan</t>
  </si>
  <si>
    <t>2018_10_17</t>
  </si>
  <si>
    <t>nevydávat</t>
  </si>
  <si>
    <t>Zapletal</t>
  </si>
  <si>
    <t>2018_10_24</t>
  </si>
  <si>
    <t>Volek</t>
  </si>
  <si>
    <t>Miloš</t>
  </si>
  <si>
    <t>2018_10_29</t>
  </si>
  <si>
    <t xml:space="preserve">koleno   </t>
  </si>
  <si>
    <t>3x (35)</t>
  </si>
  <si>
    <t>2018_10_31</t>
  </si>
  <si>
    <t>Polách</t>
  </si>
  <si>
    <t>2018_11_02</t>
  </si>
  <si>
    <t>M171, M7666</t>
  </si>
  <si>
    <t>2018_11_06</t>
  </si>
  <si>
    <t>9+5+12</t>
  </si>
  <si>
    <t>an</t>
  </si>
  <si>
    <t>Kropková</t>
  </si>
  <si>
    <t>2018_11_07</t>
  </si>
  <si>
    <t>2018_11_08</t>
  </si>
  <si>
    <t>Začalová</t>
  </si>
  <si>
    <t>T848, Y792, Z479</t>
  </si>
  <si>
    <t>Stafylococcus aureus</t>
  </si>
  <si>
    <t>2018_11_21</t>
  </si>
  <si>
    <t>Krutilová</t>
  </si>
  <si>
    <t>T844, Y792, M173</t>
  </si>
  <si>
    <t>T848, Y792, Z966</t>
  </si>
  <si>
    <t>3x (36)</t>
  </si>
  <si>
    <t xml:space="preserve">Večeřová </t>
  </si>
  <si>
    <t>2018_12_07</t>
  </si>
  <si>
    <t>Kníž</t>
  </si>
  <si>
    <t>Zánětlivý typ s převahou antigenně-specif. imunity (LYM&gt;50%).</t>
  </si>
  <si>
    <t xml:space="preserve">Fojtík </t>
  </si>
  <si>
    <t>2018_12_13</t>
  </si>
  <si>
    <t>Z966, M170, Z479</t>
  </si>
  <si>
    <t>Prozánětlivý typ s převahou vrozené imunity - MON-linie (46%) a NEU (34%) a vysokou buněčností.</t>
  </si>
  <si>
    <t>2018_12_18</t>
  </si>
  <si>
    <t>T845, y792, A419</t>
  </si>
  <si>
    <t>Zánětlivý typ s vysokým podílem vrozené imunity (NEU 41%, MON-linie 24%) a antigenně-specif. imunity (LYM 32%).</t>
  </si>
  <si>
    <t>Staphylococcus  haemolyticus</t>
  </si>
  <si>
    <t>Neutrofilový imunofenotyp s výrazným podílem buněk vrozené imunity (NEU&gt;75%) a vysokou buněčností.</t>
  </si>
  <si>
    <t>2019_01_02</t>
  </si>
  <si>
    <t>Stafylococcus hominis</t>
  </si>
  <si>
    <t>3x (37)</t>
  </si>
  <si>
    <t>2019_01_04</t>
  </si>
  <si>
    <t>M2416, M2351</t>
  </si>
  <si>
    <t>9+5</t>
  </si>
  <si>
    <t>2000?</t>
  </si>
  <si>
    <t>2019_01_16</t>
  </si>
  <si>
    <t>T848, Y792, M751</t>
  </si>
  <si>
    <t>Mašek</t>
  </si>
  <si>
    <t>Zbigniew</t>
  </si>
  <si>
    <t>2019_01_18</t>
  </si>
  <si>
    <t>Prozánětlivý typ s převahou vrozené imunity - MON-linie (&gt;50%).</t>
  </si>
  <si>
    <t>2019_01_25</t>
  </si>
  <si>
    <t>3x (38)</t>
  </si>
  <si>
    <t>Prozánětlivý typ s převahou vrozené imunity - MON-linie (&gt;50%), s vysokým podílem LYM (34%).</t>
  </si>
  <si>
    <t>2019_01_28</t>
  </si>
  <si>
    <t>2019_02_04</t>
  </si>
  <si>
    <t>Hřivnová</t>
  </si>
  <si>
    <t>1+3</t>
  </si>
  <si>
    <t>2019_02_07</t>
  </si>
  <si>
    <t>1+6</t>
  </si>
  <si>
    <t>T845, Y792, Z479</t>
  </si>
  <si>
    <t>2019_02_08</t>
  </si>
  <si>
    <t>Neutrofilový imunofenotyp s výrazným podílem buněk vrozené imunity (NEU&gt;50%).</t>
  </si>
  <si>
    <t>3x (39)</t>
  </si>
  <si>
    <t>2019_02_18</t>
  </si>
  <si>
    <t>Prozánětlivý typ s převahou vrozené imunity - MON-linie (&gt;50%), s vysokým podílem LYM (32%).</t>
  </si>
  <si>
    <t>Matúšů</t>
  </si>
  <si>
    <t>2x (39)</t>
  </si>
  <si>
    <t>2019_02_21</t>
  </si>
  <si>
    <t>M171, M2320</t>
  </si>
  <si>
    <t>Zánětlivý typ s vysokým podílem vrozené imunity (NEU 49%, MON-linie 7%) a antigenně-specif. imunity (LYM 42%).</t>
  </si>
  <si>
    <t>2019_02_22</t>
  </si>
  <si>
    <t>Tylšarová</t>
  </si>
  <si>
    <t>M2322, M2540</t>
  </si>
  <si>
    <t>2019_02_26</t>
  </si>
  <si>
    <t>Neutrofilový imunofenotyp s výrazným podílem buněk vrozené imunity (NEU&gt;75%).</t>
  </si>
  <si>
    <t>Pumprlová</t>
  </si>
  <si>
    <t xml:space="preserve">M2352 </t>
  </si>
  <si>
    <t>2019_02_28</t>
  </si>
  <si>
    <t>14 col Aria</t>
  </si>
  <si>
    <t>Geprt</t>
  </si>
  <si>
    <t>2019_03_04</t>
  </si>
  <si>
    <t>Kratochvílová</t>
  </si>
  <si>
    <t>1x (40)</t>
  </si>
  <si>
    <t>Machylová</t>
  </si>
  <si>
    <t xml:space="preserve">N </t>
  </si>
  <si>
    <t xml:space="preserve">koleno </t>
  </si>
  <si>
    <t>3x (40)</t>
  </si>
  <si>
    <t>2019_03_06</t>
  </si>
  <si>
    <t>2019_03_07</t>
  </si>
  <si>
    <t xml:space="preserve">Vachutka </t>
  </si>
  <si>
    <t>M171, M7737</t>
  </si>
  <si>
    <t>M171,M7737</t>
  </si>
  <si>
    <t xml:space="preserve">Micrococcus  luteus </t>
  </si>
  <si>
    <t>2019_03_13</t>
  </si>
  <si>
    <t>2019_03_14</t>
  </si>
  <si>
    <t>Ondrejková</t>
  </si>
  <si>
    <t>M171, M2548, T840</t>
  </si>
  <si>
    <t>2019_03_15</t>
  </si>
  <si>
    <t>M171, M5312, Z478</t>
  </si>
  <si>
    <t>Prozánětlivý typ s převahou vrozené imunity - MON-linie (41%), NEU (12%), s vysokým podílem LYM (46%).</t>
  </si>
  <si>
    <t>M8706, Z470</t>
  </si>
  <si>
    <t>Medříková</t>
  </si>
  <si>
    <t>2019_03_20</t>
  </si>
  <si>
    <t>M2322, E782, E038</t>
  </si>
  <si>
    <t>3x (41)</t>
  </si>
  <si>
    <t>2019_03_25</t>
  </si>
  <si>
    <t>Kopečná</t>
  </si>
  <si>
    <t>M171, M510</t>
  </si>
  <si>
    <t>2019_03_26</t>
  </si>
  <si>
    <t>Zánětlivý typ s převahou antigenně-specif. imunity (LYM&gt;50%) a vysokým podílem MON-linie (30%) a s vysokou buněčností.</t>
  </si>
  <si>
    <t>Prozánětlivý typ s převahou vrozené imunity - NEU (41%) a MON-linie (23%), s vysokým podílem LYM (32%).</t>
  </si>
  <si>
    <t>Bílá</t>
  </si>
  <si>
    <t>T848, Y792, M171</t>
  </si>
  <si>
    <t>2019_03_27</t>
  </si>
  <si>
    <t>Mitášová</t>
  </si>
  <si>
    <t>Prozánětlivý typ s převahou vrozené imunity - MON-linie (37%), NEU (21%), s vysokým podílem LYM (40%).</t>
  </si>
  <si>
    <t>Zánětlivý typ s převahou antigenně-specif. imunity (LYM&gt;50%) a vysokým podílem MON-linie (32%).</t>
  </si>
  <si>
    <t>Nehera</t>
  </si>
  <si>
    <t>2019_03_28</t>
  </si>
  <si>
    <t>Zánětlivý typ s vysokým podílem vrozené imunity (NEU 50%, MON-linie 11%) a antigenně-specif. imunity (LYM 38%).</t>
  </si>
  <si>
    <t>GG</t>
  </si>
  <si>
    <t>2019_04_08</t>
  </si>
  <si>
    <t>Bürglová</t>
  </si>
  <si>
    <t xml:space="preserve">M171, M2548 </t>
  </si>
  <si>
    <t>2019_04_09</t>
  </si>
  <si>
    <t>3x (42)</t>
  </si>
  <si>
    <t>Z966, M171, M2334</t>
  </si>
  <si>
    <t>Zánětlivý typ se shodným podílem vrozené imunity (NEU 37%, MON-linie 16%) a antigenně-specif. imunity (LYM 44%).</t>
  </si>
  <si>
    <t>MD</t>
  </si>
  <si>
    <t xml:space="preserve">Doležel </t>
  </si>
  <si>
    <t>2019_04_15</t>
  </si>
  <si>
    <t xml:space="preserve">Genčurová </t>
  </si>
  <si>
    <t>2x (42)</t>
  </si>
  <si>
    <t>2019_04_17</t>
  </si>
  <si>
    <t>3/16+56/123/127/163/HLA-DR/11b/11c/25/45/15/4/14/8</t>
  </si>
  <si>
    <t>2019_04_25</t>
  </si>
  <si>
    <t>M8786, Z470</t>
  </si>
  <si>
    <t>Prozánětlivý typ s převahou vrozené imunity - MON-linie (31%) a NEU (47%).</t>
  </si>
  <si>
    <t>2019_04_29</t>
  </si>
  <si>
    <t>Pecháček</t>
  </si>
  <si>
    <t>M170, M171</t>
  </si>
  <si>
    <t>Svora</t>
  </si>
  <si>
    <t>2019_05_02</t>
  </si>
  <si>
    <t>TEP L SIN</t>
  </si>
  <si>
    <t>asi z důvodu vysoké viskozity špatné native měření</t>
  </si>
  <si>
    <t>2019_05_06</t>
  </si>
  <si>
    <t>11c/86/123/303/163/HLA-DR/11b/206/64/45/15/16-3G8/14/3</t>
  </si>
  <si>
    <t>Slouková</t>
  </si>
  <si>
    <t>TEP GEN L SIN koleno</t>
  </si>
  <si>
    <t>Malenovský</t>
  </si>
  <si>
    <t>2019_05_13</t>
  </si>
  <si>
    <t>JK</t>
  </si>
  <si>
    <t>TEP GEN L DX koleno</t>
  </si>
  <si>
    <t>3x (43)</t>
  </si>
  <si>
    <t>2019_05_15</t>
  </si>
  <si>
    <t>2019_05_22</t>
  </si>
  <si>
    <t>Vrtalová</t>
  </si>
  <si>
    <t>T841, Y792, Z966</t>
  </si>
  <si>
    <r>
      <t>3/16+56/123/127/163/HLA-DR/11b/</t>
    </r>
    <r>
      <rPr>
        <b/>
        <sz val="8.5"/>
        <color rgb="FFFF0000"/>
        <rFont val="Calibri"/>
        <family val="2"/>
        <charset val="238"/>
      </rPr>
      <t>11c</t>
    </r>
    <r>
      <rPr>
        <sz val="8.5"/>
        <color rgb="FF000000"/>
        <rFont val="Calibri"/>
        <family val="2"/>
        <charset val="238"/>
      </rPr>
      <t>/25/45/15/4/14/8</t>
    </r>
  </si>
  <si>
    <t>1/2 CD11c v mixu</t>
  </si>
  <si>
    <t>2019_05_28</t>
  </si>
  <si>
    <t>Sviták</t>
  </si>
  <si>
    <t>Pavlín</t>
  </si>
  <si>
    <t>SF na sále, neodoslán, zpracovan až druhý den</t>
  </si>
  <si>
    <t>2019_06_03</t>
  </si>
  <si>
    <t>Jořenková</t>
  </si>
  <si>
    <t>2019_06_04</t>
  </si>
  <si>
    <t>M171, M160</t>
  </si>
  <si>
    <t>3x (44)</t>
  </si>
  <si>
    <r>
      <t>3/16+56/123/</t>
    </r>
    <r>
      <rPr>
        <sz val="8.5"/>
        <color theme="7"/>
        <rFont val="Calibri"/>
        <family val="2"/>
        <charset val="238"/>
      </rPr>
      <t>127</t>
    </r>
    <r>
      <rPr>
        <sz val="8.5"/>
        <color rgb="FF000000"/>
        <rFont val="Calibri"/>
        <family val="2"/>
        <charset val="238"/>
      </rPr>
      <t>/163/HLA-DR/11b/</t>
    </r>
    <r>
      <rPr>
        <b/>
        <sz val="8.5"/>
        <color rgb="FFFF0000"/>
        <rFont val="Calibri"/>
        <family val="2"/>
        <charset val="238"/>
      </rPr>
      <t>11c</t>
    </r>
    <r>
      <rPr>
        <sz val="8.5"/>
        <color rgb="FF000000"/>
        <rFont val="Calibri"/>
        <family val="2"/>
        <charset val="238"/>
      </rPr>
      <t>/25/45/15/4/14/8</t>
    </r>
  </si>
  <si>
    <r>
      <t>3/16+56/123/127/163/HLA-DR/11b/</t>
    </r>
    <r>
      <rPr>
        <b/>
        <sz val="8.5"/>
        <color rgb="FFFF0000"/>
        <rFont val="Calibri"/>
        <family val="2"/>
        <charset val="238"/>
      </rPr>
      <t>-</t>
    </r>
    <r>
      <rPr>
        <sz val="8.5"/>
        <color rgb="FF000000"/>
        <rFont val="Calibri"/>
        <family val="2"/>
        <charset val="238"/>
      </rPr>
      <t>/25/45/15/4/14/8</t>
    </r>
  </si>
  <si>
    <t>Hořínková</t>
  </si>
  <si>
    <t>2019_06_06</t>
  </si>
  <si>
    <t>M171, M2326, Z966</t>
  </si>
  <si>
    <t>Zánětlivý typ s vysokým podílem vrozené imunity (NEU 39%) a antigenně-specif. imunity (LYM 39%) a vysokou buněčností.</t>
  </si>
  <si>
    <t>2019_06_11</t>
  </si>
  <si>
    <t>Ošlejšek</t>
  </si>
  <si>
    <t>2019_06_14</t>
  </si>
  <si>
    <t>50?</t>
  </si>
  <si>
    <t xml:space="preserve">Vrtal </t>
  </si>
  <si>
    <t>Leopold</t>
  </si>
  <si>
    <t>Běhalová</t>
  </si>
  <si>
    <t>2019_06_17</t>
  </si>
  <si>
    <t>neg.</t>
  </si>
  <si>
    <t>3/16+56/123/127/163/HLA-DR/11b/64/25/45/15/4/14/8</t>
  </si>
  <si>
    <t>Piroutková</t>
  </si>
  <si>
    <t>2019_06_24</t>
  </si>
  <si>
    <t>M170, M202</t>
  </si>
  <si>
    <r>
      <t>3/16+56/123/127/163/HLA-DR/11b/</t>
    </r>
    <r>
      <rPr>
        <b/>
        <sz val="8.5"/>
        <color rgb="FFFF0000"/>
        <rFont val="Calibri"/>
        <family val="2"/>
        <charset val="238"/>
      </rPr>
      <t>64</t>
    </r>
    <r>
      <rPr>
        <sz val="8.5"/>
        <color rgb="FF000000"/>
        <rFont val="Calibri"/>
        <family val="2"/>
        <charset val="238"/>
      </rPr>
      <t>/25/45/15/4/-/8</t>
    </r>
  </si>
  <si>
    <t>OJ</t>
  </si>
  <si>
    <t>3x (45)</t>
  </si>
  <si>
    <t>2019_07_10</t>
  </si>
  <si>
    <t>Prokop</t>
  </si>
  <si>
    <t>M171, M5449</t>
  </si>
  <si>
    <r>
      <rPr>
        <b/>
        <sz val="8.5"/>
        <color rgb="FFFF0000"/>
        <rFont val="Calibri"/>
        <family val="2"/>
        <charset val="238"/>
      </rPr>
      <t>14</t>
    </r>
    <r>
      <rPr>
        <sz val="8.5"/>
        <color rgb="FF000000"/>
        <rFont val="Calibri"/>
        <family val="2"/>
        <charset val="238"/>
      </rPr>
      <t>/86/123/303/163/HLA-DR/11b/206/64/45/15/16/-/3</t>
    </r>
  </si>
  <si>
    <t>2019_07_11</t>
  </si>
  <si>
    <t>Zánětlivý typ s převahou antigenně-specif. imunity (LYM&gt;75%).</t>
  </si>
  <si>
    <t>Tuschl</t>
  </si>
  <si>
    <t>Arnošt</t>
  </si>
  <si>
    <t xml:space="preserve">Z966, M171 </t>
  </si>
  <si>
    <t>Prozánětlivý výraznou převahou vrozené imunity - MON-linie typ s (&gt;75%).</t>
  </si>
  <si>
    <t>Dostálková</t>
  </si>
  <si>
    <t>2019_07_12</t>
  </si>
  <si>
    <t>podezření na infekt</t>
  </si>
  <si>
    <r>
      <t>3/16+56/123/127/163/HLA-DR/11b/</t>
    </r>
    <r>
      <rPr>
        <b/>
        <sz val="10"/>
        <color rgb="FFFF0000"/>
        <rFont val="Calibri"/>
        <family val="2"/>
        <charset val="238"/>
      </rPr>
      <t>64</t>
    </r>
    <r>
      <rPr>
        <sz val="10"/>
        <color rgb="FFFF0000"/>
        <rFont val="Calibri"/>
        <family val="2"/>
        <charset val="238"/>
      </rPr>
      <t>/-/45/-/4/-/8</t>
    </r>
  </si>
  <si>
    <t>3/25/-/127/15/4/-/45/-/-/-/-/-/-</t>
  </si>
  <si>
    <t>2019_07_24</t>
  </si>
  <si>
    <t>14/86/123/303+45/163/HLA-DR/11b/206/64/15/-/16/-/3</t>
  </si>
  <si>
    <t>Prozánětlivý typ s převahou vrozené imunity - MON-linie (34%), NEU (29%), s vysokým podílem LYM (36%).</t>
  </si>
  <si>
    <t>3x (46)</t>
  </si>
  <si>
    <r>
      <t>3/16+56/123/127/163/HLA-DR/11b/</t>
    </r>
    <r>
      <rPr>
        <b/>
        <sz val="10"/>
        <color rgb="FFFF0000"/>
        <rFont val="Calibri"/>
        <family val="2"/>
        <charset val="238"/>
      </rPr>
      <t>64</t>
    </r>
    <r>
      <rPr>
        <sz val="10"/>
        <color rgb="FFFF0000"/>
        <rFont val="Calibri"/>
        <family val="2"/>
        <charset val="238"/>
      </rPr>
      <t>/-/45/-/4/-/-</t>
    </r>
  </si>
  <si>
    <t>2019_07_25</t>
  </si>
  <si>
    <t>Z470, W0111, M2546</t>
  </si>
  <si>
    <t>ZM</t>
  </si>
  <si>
    <t>Vočka</t>
  </si>
  <si>
    <t>T844, Y792, M170</t>
  </si>
  <si>
    <t>Prozánětlivý typ s převahou vrozené imunity - MON-linie (&gt;50%), s vysokým podílem LYM (38%).</t>
  </si>
  <si>
    <t>nelze hodnotit-kalný růžový</t>
  </si>
  <si>
    <t>nelze hodnotit-viskozní</t>
  </si>
  <si>
    <t>11c/86/123/303/163/HLA-DR/11b/206/64/45/15/16/14/3</t>
  </si>
  <si>
    <t>2019_08_15</t>
  </si>
  <si>
    <t>levé koleno po TEP, infekce?</t>
  </si>
  <si>
    <t>11c/PD-L1/-/303/163/HLA-DR/11b/206/64/45/15/16/14/3</t>
  </si>
  <si>
    <r>
      <t>3/16+56/-/127/PD-1/HLA-DR/11b/</t>
    </r>
    <r>
      <rPr>
        <b/>
        <sz val="8.5"/>
        <rFont val="Calibri"/>
        <family val="2"/>
        <charset val="238"/>
      </rPr>
      <t>64</t>
    </r>
    <r>
      <rPr>
        <sz val="8.5"/>
        <rFont val="Calibri"/>
        <family val="2"/>
        <charset val="238"/>
      </rPr>
      <t>/25/45/15/4/14/8</t>
    </r>
  </si>
  <si>
    <t>Herjecká</t>
  </si>
  <si>
    <t>2019_08_23</t>
  </si>
  <si>
    <t>Neutrofilový imunofenotyp s velkým podílem buněk vrozené imunity (NEU&gt;50%) a vysokou buněčností.</t>
  </si>
  <si>
    <t>iso</t>
  </si>
  <si>
    <t>MT</t>
  </si>
  <si>
    <t>2019_09_18</t>
  </si>
  <si>
    <t>MCh</t>
  </si>
  <si>
    <t>Sedlář</t>
  </si>
  <si>
    <t>2019_09_23</t>
  </si>
  <si>
    <t>M171, M750</t>
  </si>
  <si>
    <t>3/16+56/-/127/PD-1/HLA-DR/11b/64/25/45/15/4/14/8</t>
  </si>
  <si>
    <t>2019_09_24</t>
  </si>
  <si>
    <t>6555140295</t>
  </si>
  <si>
    <t>2019_09_25</t>
  </si>
  <si>
    <t>3x (47)</t>
  </si>
  <si>
    <t>490406010</t>
  </si>
  <si>
    <t>Vepřeková</t>
  </si>
  <si>
    <t>466202429</t>
  </si>
  <si>
    <t>2019_09_30</t>
  </si>
  <si>
    <t>Čecháčková</t>
  </si>
  <si>
    <t>385501459</t>
  </si>
  <si>
    <t>2019_10_14</t>
  </si>
  <si>
    <t>Z479, M755</t>
  </si>
  <si>
    <t>10+5</t>
  </si>
  <si>
    <t>Lučanová</t>
  </si>
  <si>
    <t>5757191759</t>
  </si>
  <si>
    <t>3x(47)</t>
  </si>
  <si>
    <t>375515445</t>
  </si>
  <si>
    <t>2019_10_22</t>
  </si>
  <si>
    <t>13+5</t>
  </si>
  <si>
    <t>podezření na infekci</t>
  </si>
  <si>
    <t>levé koleno, po TEP</t>
  </si>
  <si>
    <t>nativka na Cantu</t>
  </si>
  <si>
    <t xml:space="preserve">Prozánětlivý typ s převahou vrozené imunity - NEU (67%) a MON-linie (31%) a vysokou buněčností. </t>
  </si>
  <si>
    <t>Pseudomonas  aeruginosa   +</t>
  </si>
  <si>
    <t>3x(48)</t>
  </si>
  <si>
    <t>2019_11_04</t>
  </si>
  <si>
    <t>nativka na Cantu aj Arii - blbla</t>
  </si>
  <si>
    <t>Stanovský</t>
  </si>
  <si>
    <t>431019465</t>
  </si>
  <si>
    <t>2019_11_05</t>
  </si>
  <si>
    <t>Prozánětlivý typ s převahou vrozené imunity - MON-linie (39%), NEU (21%),  s vysokým podílem LYM (39%).</t>
  </si>
  <si>
    <r>
      <t>3/16+56/</t>
    </r>
    <r>
      <rPr>
        <b/>
        <sz val="8.5"/>
        <rFont val="Calibri"/>
        <family val="2"/>
        <charset val="238"/>
      </rPr>
      <t>45RO</t>
    </r>
    <r>
      <rPr>
        <sz val="8.5"/>
        <rFont val="Calibri"/>
        <family val="2"/>
        <charset val="238"/>
      </rPr>
      <t>/127/PD-1/HLA-DR/11b/64/25/45/15/4/14/8</t>
    </r>
  </si>
  <si>
    <t>2019_11_11</t>
  </si>
  <si>
    <t>5712091671</t>
  </si>
  <si>
    <t>Prozánětlivý typ s převahou vrozené imunity - MON-linie (&gt;50%) s vysokým podílem LYM (36%).</t>
  </si>
  <si>
    <t>3x(50)</t>
  </si>
  <si>
    <t>2019_12_17</t>
  </si>
  <si>
    <t>S831, W0191</t>
  </si>
  <si>
    <t>Prozánětlivý typ s převahou vrozené imunity - MON-linie (&gt;50%) a vysokým podílem LYM (40 %).</t>
  </si>
  <si>
    <t>3x(51)</t>
  </si>
  <si>
    <t>2020_01_28</t>
  </si>
  <si>
    <t>pHrodo + chem NEU</t>
  </si>
  <si>
    <t>3/16+56/123/127/90/HLA-DR/11b/64/25/45/15/4/14/8</t>
  </si>
  <si>
    <t>Zánětlivý typ s převahou antigenně-specif. imunity (LYM&gt;60%).</t>
  </si>
  <si>
    <t>3x(53)</t>
  </si>
  <si>
    <t>2020_02_20</t>
  </si>
  <si>
    <t>M171, M1900</t>
  </si>
  <si>
    <t>2020_02_24</t>
  </si>
  <si>
    <t>Luža</t>
  </si>
  <si>
    <t>M171, Y792</t>
  </si>
  <si>
    <t>3x(54)</t>
  </si>
  <si>
    <t>Bradová</t>
  </si>
  <si>
    <t>2020_03_09</t>
  </si>
  <si>
    <t>2020_03_10</t>
  </si>
  <si>
    <t>Zánětlivý typ s převahou antigenně-specif. imunity (LYM&gt;60%), vysokým podílem MON-linie (32%) a vysokou buněčností.</t>
  </si>
  <si>
    <t>viskozní nelze hodnotit</t>
  </si>
  <si>
    <t>Cement ano=1 / ne=0</t>
  </si>
  <si>
    <t>Podezření na infekci   ano=1 / ne=0</t>
  </si>
  <si>
    <t>Bolest kloubu stupnice 0-10</t>
  </si>
  <si>
    <t>Otok kloubu ano=1 / ne=0</t>
  </si>
  <si>
    <t>Klinika - další poznámky                                                (k datumu punkce - sloupec "H")</t>
  </si>
  <si>
    <t>Léčba 1 měsíc před punkcí ano=1 / ne=0</t>
  </si>
  <si>
    <t>Léčba 1 měsíc před punkcí od-do</t>
  </si>
  <si>
    <t>Typ léčby 1 měsíc před punkcí                                               (datum punkce - sloupec "H")</t>
  </si>
  <si>
    <t>Léčba po punkci ano=1 / ne=0</t>
  </si>
  <si>
    <t>Léčba po punkci od-do</t>
  </si>
  <si>
    <t>Typ léčby po punkci                                                     (datum punkce - sloupec "H")</t>
  </si>
  <si>
    <t>Vzorový</t>
  </si>
  <si>
    <t>Name</t>
  </si>
  <si>
    <t>Pacient</t>
  </si>
  <si>
    <t>2015_05_05</t>
  </si>
  <si>
    <t>Opakovaná tvorba výpotku? ano=1 / ne=0</t>
  </si>
  <si>
    <t>Fluid volume (ml)</t>
  </si>
  <si>
    <t>kulhá</t>
  </si>
  <si>
    <t>5.4.2015-15.4.2015</t>
  </si>
  <si>
    <t>VZOR</t>
  </si>
  <si>
    <t>KSS functional</t>
  </si>
  <si>
    <t xml:space="preserve">nekuřák=0 / kuřák=1 / ex-kuřák=2  </t>
  </si>
  <si>
    <t>KSS general</t>
  </si>
  <si>
    <t>Datum první operace TEP - pravé koleno</t>
  </si>
  <si>
    <t>Datum reoperace TEP (nejbližší k datumu punkce-sloupec "H")- pravé koleno</t>
  </si>
  <si>
    <t>Datum první operace TEP - levé koleno</t>
  </si>
  <si>
    <t>Datum reoperace TEP (nejbližší k datumu punkce-sloupec "H")- levé koleno</t>
  </si>
  <si>
    <t>Druh TEP - levé koleno</t>
  </si>
  <si>
    <t>Pain level 0-3</t>
  </si>
  <si>
    <t>Přesná lokalizace výpotku (sloupce od "EK" dále se vztahují k uvedenému kloubu)</t>
  </si>
  <si>
    <t>Přítomnost TEP ano=1 / ne=0</t>
  </si>
  <si>
    <t>primární OA</t>
  </si>
  <si>
    <t>PRIMÁRNÍ Dg-primární OA / sekundární OA / RA atd</t>
  </si>
  <si>
    <t>Danyiová</t>
  </si>
  <si>
    <t>Naděžda</t>
  </si>
  <si>
    <t>2020_05_28</t>
  </si>
  <si>
    <t>Öszi</t>
  </si>
  <si>
    <t>2020_07_16</t>
  </si>
  <si>
    <t>M171, M2546, I10</t>
  </si>
  <si>
    <t>Zdražil</t>
  </si>
  <si>
    <t>2020_08_10</t>
  </si>
  <si>
    <t>Z479, M006</t>
  </si>
  <si>
    <t>Bětáková</t>
  </si>
  <si>
    <t>2020_09_10</t>
  </si>
  <si>
    <t>T848, Y792, Z470</t>
  </si>
  <si>
    <t>Pavlasová</t>
  </si>
  <si>
    <t>2020_09_11</t>
  </si>
  <si>
    <t>M161, Z479</t>
  </si>
  <si>
    <t>Diagnóza v době punkce</t>
  </si>
  <si>
    <t>Druh TEP - CR, PS, rotační závěs</t>
  </si>
  <si>
    <t>CR</t>
  </si>
  <si>
    <t>Zateplení kloubu ano=1 / ne=0</t>
  </si>
  <si>
    <t>Dalacin, punkce</t>
  </si>
  <si>
    <t>extrakce spacer, další ATB léčba</t>
  </si>
  <si>
    <t>stand.ATB protokol</t>
  </si>
  <si>
    <t>Důvod reop</t>
  </si>
  <si>
    <t>13.2.2018-21.2.2018</t>
  </si>
  <si>
    <t>ASK kolena</t>
  </si>
  <si>
    <t>21.2.2018-27.5.2019</t>
  </si>
  <si>
    <t>přetrvávající potíže</t>
  </si>
  <si>
    <t>viscosuplementace, Diprophos, Depomedrol, Implantace TEP</t>
  </si>
  <si>
    <t>bolest, otok</t>
  </si>
  <si>
    <t>minimální potíže</t>
  </si>
  <si>
    <t>18.9.2019-doposud</t>
  </si>
  <si>
    <t>přetrv. Mírná bolest</t>
  </si>
  <si>
    <t>Doreta tbl</t>
  </si>
  <si>
    <t>LPS</t>
  </si>
  <si>
    <t>LCCK</t>
  </si>
  <si>
    <t>Implantace TEP</t>
  </si>
  <si>
    <t>bez obtíží</t>
  </si>
  <si>
    <t>Infekce</t>
  </si>
  <si>
    <t>proteplení</t>
  </si>
  <si>
    <t>30.6.2020-16.8.2020</t>
  </si>
  <si>
    <t>Xorimax</t>
  </si>
  <si>
    <t>Enduro</t>
  </si>
  <si>
    <t>PF potíže</t>
  </si>
  <si>
    <t>bez ontíží</t>
  </si>
  <si>
    <t>levé koleno - Bakerova cysta</t>
  </si>
  <si>
    <t>4.10.2018 - 6.11.2019</t>
  </si>
  <si>
    <t>Reimplantace TEP</t>
  </si>
  <si>
    <t>přetrv. Potíží</t>
  </si>
  <si>
    <t>Mechanické uvolnění</t>
  </si>
  <si>
    <t>Laxicita LCM</t>
  </si>
  <si>
    <t>4.10.2018 - 6.11.2020</t>
  </si>
  <si>
    <t>4.10.2018 - 6.11.2021</t>
  </si>
  <si>
    <t>26.5.2017-28.8.2017</t>
  </si>
  <si>
    <t>Aulin</t>
  </si>
  <si>
    <t>Mírné noční bolesti</t>
  </si>
  <si>
    <t>sekundární OA - osteoklastom, st.p. RT</t>
  </si>
  <si>
    <t>SROM</t>
  </si>
  <si>
    <t>T845, Y793</t>
  </si>
  <si>
    <t>T845, Y794</t>
  </si>
  <si>
    <t>T845, Y795</t>
  </si>
  <si>
    <t>25.10.2016-2.1.2019</t>
  </si>
  <si>
    <t>Extrakce TEP</t>
  </si>
  <si>
    <t>Přetrvávající výpotky</t>
  </si>
  <si>
    <t>25.12.2018-2.1.2019</t>
  </si>
  <si>
    <t>Amoksiklav, Ciprofloxacin, Benemicin</t>
  </si>
  <si>
    <t>2.1.2019-31.3.2019</t>
  </si>
  <si>
    <t>Extrakce TEP + Dalacin, Benemicin</t>
  </si>
  <si>
    <t>Slabost, noční poty</t>
  </si>
  <si>
    <t>Dalacin, Benemicin</t>
  </si>
  <si>
    <t>Implantace Altherny</t>
  </si>
  <si>
    <t>1.10.2019-22.10.2019</t>
  </si>
  <si>
    <t>Amoksiklav, Ibuprofen</t>
  </si>
  <si>
    <t>ATB - Clindamycin, Ciprofloxacin, Cefepim, Biseptol</t>
  </si>
  <si>
    <t>Recidivující infekty</t>
  </si>
  <si>
    <t>Impantace TEP</t>
  </si>
  <si>
    <t>Z479</t>
  </si>
  <si>
    <t>33.8</t>
  </si>
  <si>
    <t>Bolesti minimální, omezená mobilita</t>
  </si>
  <si>
    <t>T840</t>
  </si>
  <si>
    <t>Mechanická komplikace</t>
  </si>
  <si>
    <t xml:space="preserve">19.6.2017 - </t>
  </si>
  <si>
    <t>RHB</t>
  </si>
  <si>
    <t>přetrvávající potíže, uvolnění TIB komponenty</t>
  </si>
  <si>
    <t>Inf. Komplikace</t>
  </si>
  <si>
    <t>Extrakce TEP, ATB terapie</t>
  </si>
  <si>
    <t>T844</t>
  </si>
  <si>
    <t>Ort-AMB</t>
  </si>
  <si>
    <t>3.11.2016-15.2.2017</t>
  </si>
  <si>
    <t>Diprophos, Neurontin, Reimplantace TEP</t>
  </si>
  <si>
    <t>Přetrvávající bolesti na laterální straně bérce</t>
  </si>
  <si>
    <t>23.82018-?</t>
  </si>
  <si>
    <t>Bez obtíží</t>
  </si>
  <si>
    <t>sekundární OA - RA</t>
  </si>
  <si>
    <t>M171, M2322</t>
  </si>
  <si>
    <t>ASK P kolena</t>
  </si>
  <si>
    <t>Durolane inj.</t>
  </si>
  <si>
    <t>Punkce+aplikace depomedrol</t>
  </si>
  <si>
    <t>10.10.2018-5.12.2018</t>
  </si>
  <si>
    <t>Aulin, Punkce+aplikace DM</t>
  </si>
  <si>
    <t>Implnatace TEP</t>
  </si>
  <si>
    <t>Mírné bolesti</t>
  </si>
  <si>
    <t>Extrakce TEP, Implantace spaceru</t>
  </si>
  <si>
    <t>Infekční komplikace</t>
  </si>
  <si>
    <t>Vit. C, E, Ca</t>
  </si>
  <si>
    <t xml:space="preserve">20.2.2018 - </t>
  </si>
  <si>
    <t>minim. Bolesti</t>
  </si>
  <si>
    <t xml:space="preserve">20.1.2018 - </t>
  </si>
  <si>
    <t>ASK - proplachová laváž</t>
  </si>
  <si>
    <t>minimální bolesti</t>
  </si>
  <si>
    <t>M172</t>
  </si>
  <si>
    <t>Hemarthros</t>
  </si>
  <si>
    <t>Višněvského balzám lokálně</t>
  </si>
  <si>
    <t>Extrakce TEP, Arthrodéza + ZF</t>
  </si>
  <si>
    <t>Opakované převazy+VAC, po zhojení bez obtíží</t>
  </si>
  <si>
    <t>Luxace TEP</t>
  </si>
  <si>
    <t>Atrofie svalstva, špatný stereotyp chůze</t>
  </si>
  <si>
    <t>2018_05_23</t>
  </si>
  <si>
    <t>23.5.2018-28.11.2019</t>
  </si>
  <si>
    <t>Opakovaná aplikace DM</t>
  </si>
  <si>
    <t>Přetrvávající bolesti</t>
  </si>
  <si>
    <t>levá kyčel</t>
  </si>
  <si>
    <t>Reimplantace TEP levé kyčle</t>
  </si>
  <si>
    <t>M7046</t>
  </si>
  <si>
    <t>ORT-amb</t>
  </si>
  <si>
    <t>Aplikace DM in bursae praepetell.</t>
  </si>
  <si>
    <t>M2410</t>
  </si>
  <si>
    <t>4.3.2019-13.9.2019</t>
  </si>
  <si>
    <t>ASK, punkce, aplikace DM</t>
  </si>
  <si>
    <t>Extrakce TEP+ATB</t>
  </si>
  <si>
    <t>18.1.2019-11.2.2019</t>
  </si>
  <si>
    <t>M2418</t>
  </si>
  <si>
    <t>20.3.2019-25.6.2020</t>
  </si>
  <si>
    <t>ASK, punkce, DM, viskosupl.</t>
  </si>
  <si>
    <t>Infekční komplikace s nutností extrakce</t>
  </si>
  <si>
    <t>1996</t>
  </si>
  <si>
    <t>25.1.2018-28.5.2019</t>
  </si>
  <si>
    <t>Opakovaně punkce, extrakce TEP</t>
  </si>
  <si>
    <t>sekundární OA - arthritis</t>
  </si>
  <si>
    <t>27.4.2017-1.6.2017</t>
  </si>
  <si>
    <t>Recidivující výpotky, navýšení Kortikoster.</t>
  </si>
  <si>
    <t>26.3.2019-8.9.2020</t>
  </si>
  <si>
    <t>Recidivující výpotky, aplikace DM, ASK, výhledově k TEP</t>
  </si>
  <si>
    <t>S836</t>
  </si>
  <si>
    <t>ASK</t>
  </si>
  <si>
    <t>UKR</t>
  </si>
  <si>
    <t>15.5.2019-29.9.2020</t>
  </si>
  <si>
    <t>ASK, extrakce UKR, TEP</t>
  </si>
  <si>
    <t>PNC</t>
  </si>
  <si>
    <t>Bolesti</t>
  </si>
  <si>
    <t>DM</t>
  </si>
  <si>
    <t>10.4.2017-11.5.2017</t>
  </si>
  <si>
    <t>NSAID</t>
  </si>
  <si>
    <t>přetrvávající potíže s pravým kolenem</t>
  </si>
  <si>
    <t>S levým kolenem bez obtíží</t>
  </si>
  <si>
    <t>2009</t>
  </si>
  <si>
    <t>Recidivující výpotky</t>
  </si>
  <si>
    <t>Mírná bolestivost</t>
  </si>
  <si>
    <t>14.3.2019-27.11.2020</t>
  </si>
  <si>
    <t>Opakované punkce s aplikací DM</t>
  </si>
  <si>
    <t>Chronické bolesti</t>
  </si>
  <si>
    <t>16.7.2020-30.7.2020</t>
  </si>
  <si>
    <t>ATB - Amoksiklav</t>
  </si>
  <si>
    <t>Recidiva výpotku</t>
  </si>
  <si>
    <t>z966</t>
  </si>
  <si>
    <t>11.9.2020-16.11.2020</t>
  </si>
  <si>
    <t>Spokojena</t>
  </si>
  <si>
    <t>2019_05_27</t>
  </si>
  <si>
    <t>1997</t>
  </si>
  <si>
    <t>aplikaceDM</t>
  </si>
  <si>
    <t>Imlantace TEP</t>
  </si>
  <si>
    <t>2.11.2017-23.8.2017</t>
  </si>
  <si>
    <t>Revize, výměna vložky, ATB - Amoksiklav</t>
  </si>
  <si>
    <t>ASK levého kolena</t>
  </si>
  <si>
    <t>Mírný otok</t>
  </si>
  <si>
    <t>levé rameno</t>
  </si>
  <si>
    <t>sekundární OA - posttraum.</t>
  </si>
  <si>
    <t>sekundární OA - posttraumatická</t>
  </si>
  <si>
    <t>Dekompresní punkce</t>
  </si>
  <si>
    <t>4.1.2017-4.7.2017</t>
  </si>
  <si>
    <t>Opakované punkce serohematomu</t>
  </si>
  <si>
    <t>3.3.2017-4.7.2017</t>
  </si>
  <si>
    <t xml:space="preserve">synovitis </t>
  </si>
  <si>
    <t>m2399</t>
  </si>
  <si>
    <t>ATB-Amoksiklav</t>
  </si>
  <si>
    <t>24.6.2018-29.6.2018</t>
  </si>
  <si>
    <t>29.6.2018-8.8.2018</t>
  </si>
  <si>
    <t xml:space="preserve">ATB - Amoksiklav </t>
  </si>
  <si>
    <t>S831</t>
  </si>
  <si>
    <t>Punkce+aplikace DM</t>
  </si>
  <si>
    <t>Servisní operace</t>
  </si>
  <si>
    <t>sekundární OA</t>
  </si>
  <si>
    <t>Infekce v ráně, pocity přeskakování v koleni</t>
  </si>
  <si>
    <t>4/2016</t>
  </si>
  <si>
    <t>PS</t>
  </si>
  <si>
    <t>Minimální potíže</t>
  </si>
  <si>
    <t>Milena</t>
  </si>
  <si>
    <t>Evolution</t>
  </si>
  <si>
    <t>6.4.2017-20.4.2017</t>
  </si>
  <si>
    <t>ATB Amoksiklav</t>
  </si>
  <si>
    <t>Recidiva výpotku, pobolívání</t>
  </si>
  <si>
    <t>6.4.-20.4.2017</t>
  </si>
  <si>
    <t>Hluboký infekt TEP, DAIR</t>
  </si>
  <si>
    <t>6.1.2020-20.2.2020</t>
  </si>
  <si>
    <t>Běžná analgetika</t>
  </si>
  <si>
    <t>Punkce</t>
  </si>
  <si>
    <t>Mírné pobolívání</t>
  </si>
  <si>
    <t>sekundární OA-RA</t>
  </si>
  <si>
    <t>Revize, výměna vložky, ATB - Vancomycin, Dalacin</t>
  </si>
  <si>
    <t>Revize, extrakce TEP</t>
  </si>
  <si>
    <t>Bez bolestí či teplot</t>
  </si>
  <si>
    <t>Minimální potíže, provedení OW-OT</t>
  </si>
  <si>
    <t>Chronická synovitis</t>
  </si>
  <si>
    <t>Aplikace DM</t>
  </si>
  <si>
    <t>Recidiva masivního výpotku</t>
  </si>
  <si>
    <t>Aplikace Cingal</t>
  </si>
  <si>
    <t>Soňa</t>
  </si>
  <si>
    <t>1/2012</t>
  </si>
  <si>
    <t>Mírné zlepšení</t>
  </si>
  <si>
    <t>Přetrvávání potíží</t>
  </si>
  <si>
    <t>Recidiva výpotku+DM</t>
  </si>
  <si>
    <t>Punkce+DM</t>
  </si>
  <si>
    <t>Opakované punkce+Implantace TEP</t>
  </si>
  <si>
    <t>Aulin tbl denně</t>
  </si>
  <si>
    <t xml:space="preserve">Aulin </t>
  </si>
  <si>
    <t>aplikace DM</t>
  </si>
  <si>
    <t>25.2.2019-15.3.2019</t>
  </si>
  <si>
    <t>ATB</t>
  </si>
  <si>
    <t>25.2.-22.3.2019</t>
  </si>
  <si>
    <t>ATB - Lentocillin</t>
  </si>
  <si>
    <t>Mírné bolesti, recidiva výpotku</t>
  </si>
  <si>
    <t>M7737</t>
  </si>
  <si>
    <t>Z470</t>
  </si>
  <si>
    <t>2001</t>
  </si>
  <si>
    <t>1999</t>
  </si>
  <si>
    <t>Časná infekce</t>
  </si>
  <si>
    <t>DAIR</t>
  </si>
  <si>
    <t>16.11.2017-23.11.2017</t>
  </si>
  <si>
    <t>ATB - Axetine, Ciprofloxacin, Benemicin</t>
  </si>
  <si>
    <t>2014</t>
  </si>
  <si>
    <t>Vejbor</t>
  </si>
  <si>
    <t>2011</t>
  </si>
  <si>
    <t>7.4.2017-21.4.2017</t>
  </si>
  <si>
    <t>ATB - Zinnat</t>
  </si>
  <si>
    <t>21.4.2017-30.4.2017</t>
  </si>
  <si>
    <t>9/2000</t>
  </si>
  <si>
    <t>Revize+náhrada patelly</t>
  </si>
  <si>
    <t>FP potíže</t>
  </si>
  <si>
    <t>6.11.2018 - 9.11.2018</t>
  </si>
  <si>
    <t>ATB - Clindamycin</t>
  </si>
  <si>
    <t>8.11.-13.12.2018</t>
  </si>
  <si>
    <t>ATB terapie</t>
  </si>
  <si>
    <t>Relaps infekce</t>
  </si>
  <si>
    <t>1.2.2019-17.9.2020</t>
  </si>
  <si>
    <t>ATB - Sumetrolim</t>
  </si>
  <si>
    <t>1.2.2019-7.2.2019</t>
  </si>
  <si>
    <t>ATB - Sumetrolim, Vanco, Genta</t>
  </si>
  <si>
    <t>Kontrolovaná fistulace</t>
  </si>
  <si>
    <t>5.52016</t>
  </si>
  <si>
    <t>Bolesti, bez TT</t>
  </si>
  <si>
    <t>5.2.2017 - 1.3.2017</t>
  </si>
  <si>
    <t>Recidiva infekce</t>
  </si>
  <si>
    <t>Přetrvávající infekt</t>
  </si>
  <si>
    <t>23.1.2018-1.3.2018</t>
  </si>
  <si>
    <t>6.4.2018-11.4.2018</t>
  </si>
  <si>
    <t>Extrakce TEP+spacer</t>
  </si>
  <si>
    <t>Provedení Arthrodézy, trvalé bolesti</t>
  </si>
  <si>
    <t>Extrakce TEP+ spacer</t>
  </si>
  <si>
    <t>26.6.2019-14.8.2019</t>
  </si>
  <si>
    <t>ATB - Biseptol</t>
  </si>
  <si>
    <t>15.8.2019-3.9.2019</t>
  </si>
  <si>
    <t>ATB - Xorimax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</si>
</sst>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0.0"/>
    <numFmt numFmtId="166" formatCode="0.000"/>
  </numFmts>
  <fonts count="86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b/>
      <sz val="11"/>
      <color theme="0" tint="-0.499984740745262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b/>
      <sz val="11"/>
      <color theme="2" tint="-0.49998474074526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b/>
      <sz val="11"/>
      <color theme="1" tint="0.49998474074526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9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8.5"/>
      <color rgb="FF00B050"/>
      <name val="Calibri"/>
      <family val="2"/>
      <charset val="238"/>
    </font>
    <font>
      <sz val="8.5"/>
      <color rgb="FFFF0000"/>
      <name val="Calibri"/>
      <family val="2"/>
      <charset val="238"/>
    </font>
    <font>
      <sz val="11"/>
      <color rgb="FF7030A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sz val="11"/>
      <color rgb="FF00B050"/>
      <name val="Calibri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theme="6" tint="-0.249977111117893"/>
      <name val="Calibri"/>
      <family val="2"/>
      <charset val="238"/>
    </font>
    <font>
      <sz val="11"/>
      <color theme="2" tint="-0.499984740745262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theme="2" tint="-0.249977111117893"/>
      <name val="Arial"/>
      <family val="2"/>
      <charset val="238"/>
    </font>
    <font>
      <sz val="9"/>
      <color theme="0" tint="-0.34998626667073579"/>
      <name val="Calibri"/>
      <family val="2"/>
      <charset val="238"/>
    </font>
    <font>
      <b/>
      <sz val="11"/>
      <color theme="9"/>
      <name val="Calibri"/>
      <family val="2"/>
      <charset val="238"/>
    </font>
    <font>
      <sz val="10"/>
      <color theme="6" tint="-0.249977111117893"/>
      <name val="Arial"/>
      <family val="2"/>
      <charset val="238"/>
    </font>
    <font>
      <sz val="11"/>
      <color theme="4" tint="-0.249977111117893"/>
      <name val="Calibri"/>
      <family val="2"/>
      <charset val="238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11"/>
      <color theme="5" tint="-0.499984740745262"/>
      <name val="Calibri"/>
      <family val="2"/>
      <charset val="238"/>
    </font>
    <font>
      <sz val="8.5"/>
      <name val="Calibri"/>
      <family val="2"/>
      <charset val="238"/>
    </font>
    <font>
      <sz val="10"/>
      <name val="Calibri"/>
      <family val="2"/>
      <charset val="238"/>
    </font>
    <font>
      <sz val="11"/>
      <color theme="2" tint="-0.249977111117893"/>
      <name val="Calibri"/>
      <family val="2"/>
      <charset val="238"/>
    </font>
    <font>
      <sz val="10"/>
      <color theme="0" tint="-0.499984740745262"/>
      <name val="Calibri"/>
      <family val="2"/>
      <charset val="238"/>
    </font>
    <font>
      <sz val="10"/>
      <color rgb="FF00B050"/>
      <name val="Arial"/>
      <family val="2"/>
      <charset val="238"/>
    </font>
    <font>
      <sz val="11"/>
      <color theme="9" tint="-0.249977111117893"/>
      <name val="Calibri"/>
      <family val="2"/>
      <charset val="238"/>
    </font>
    <font>
      <sz val="8.5"/>
      <color theme="4" tint="-0.249977111117893"/>
      <name val="Calibri"/>
      <family val="2"/>
      <charset val="238"/>
    </font>
    <font>
      <sz val="10"/>
      <color theme="9" tint="-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name val="Arial"/>
      <family val="2"/>
      <charset val="238"/>
    </font>
    <font>
      <b/>
      <sz val="9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sz val="9"/>
      <color theme="0" tint="-0.34998626667073579"/>
      <name val="Arial"/>
      <family val="2"/>
      <charset val="238"/>
    </font>
    <font>
      <sz val="11"/>
      <color theme="9"/>
      <name val="Calibri"/>
      <family val="2"/>
      <charset val="238"/>
    </font>
    <font>
      <sz val="11"/>
      <color theme="4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theme="0" tint="-0.34998626667073579"/>
      <name val="Calibri"/>
      <family val="2"/>
      <charset val="238"/>
    </font>
    <font>
      <sz val="8.5"/>
      <color theme="0"/>
      <name val="Calibri"/>
      <family val="2"/>
      <charset val="238"/>
    </font>
    <font>
      <b/>
      <sz val="8.5"/>
      <color rgb="FFFF0000"/>
      <name val="Calibri"/>
      <family val="2"/>
      <charset val="238"/>
    </font>
    <font>
      <sz val="8.5"/>
      <color theme="7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8.5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Calibri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2">
    <fill>
      <patternFill patternType="none"/>
    </fill>
    <fill>
      <patternFill patternType="gray125"/>
    </fill>
    <fill>
      <patternFill patternType="solid">
        <fgColor rgb="FF9DC3E6"/>
        <bgColor rgb="FF8DB3E2"/>
      </patternFill>
    </fill>
    <fill>
      <patternFill patternType="solid">
        <fgColor theme="9" tint="0.79998168889431442"/>
        <bgColor rgb="FF8DB3E2"/>
      </patternFill>
    </fill>
    <fill>
      <patternFill patternType="solid">
        <fgColor theme="8" tint="0.79998168889431442"/>
        <bgColor rgb="FF8DB3E2"/>
      </patternFill>
    </fill>
    <fill>
      <patternFill patternType="solid">
        <fgColor theme="5" tint="0.59999389629810485"/>
        <bgColor rgb="FF8DB3E2"/>
      </patternFill>
    </fill>
    <fill>
      <patternFill patternType="solid">
        <fgColor rgb="FFC993FF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00B0F0"/>
        <bgColor rgb="FF8DB3E2"/>
      </patternFill>
    </fill>
    <fill>
      <patternFill patternType="solid">
        <fgColor theme="8" tint="0.59999389629810485"/>
        <bgColor rgb="FF8DB3E2"/>
      </patternFill>
    </fill>
    <fill>
      <patternFill patternType="solid">
        <fgColor rgb="FFA6A6A6"/>
        <bgColor rgb="FF9DC3E6"/>
      </patternFill>
    </fill>
    <fill>
      <patternFill patternType="solid">
        <fgColor rgb="FFA9D18E"/>
        <bgColor rgb="FFC3D69B"/>
      </patternFill>
    </fill>
    <fill>
      <patternFill patternType="solid">
        <fgColor rgb="FFF8CBAD"/>
        <bgColor rgb="FFFFE699"/>
      </patternFill>
    </fill>
    <fill>
      <patternFill patternType="solid">
        <fgColor rgb="FF9DC3E6"/>
        <bgColor rgb="FFBDD7EE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rgb="FF8DB3E2"/>
      </patternFill>
    </fill>
    <fill>
      <patternFill patternType="solid">
        <fgColor rgb="FFDAAADA"/>
        <bgColor rgb="FF8DB3E2"/>
      </patternFill>
    </fill>
    <fill>
      <patternFill patternType="solid">
        <fgColor rgb="FFFFFF00"/>
        <bgColor rgb="FF8DB3E2"/>
      </patternFill>
    </fill>
    <fill>
      <patternFill patternType="solid">
        <fgColor theme="9" tint="0.39997558519241921"/>
        <bgColor rgb="FF8DB3E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E6F2"/>
        <bgColor rgb="FFDBE5F1"/>
      </patternFill>
    </fill>
    <fill>
      <patternFill patternType="solid">
        <fgColor theme="4" tint="0.79998168889431442"/>
        <bgColor rgb="FFDBE5F1"/>
      </patternFill>
    </fill>
    <fill>
      <patternFill patternType="solid">
        <fgColor rgb="FFF2DCDB"/>
        <bgColor rgb="FFD9D9D9"/>
      </patternFill>
    </fill>
    <fill>
      <patternFill patternType="solid">
        <fgColor rgb="FFFFFF00"/>
        <bgColor rgb="FFDBE5F1"/>
      </patternFill>
    </fill>
    <fill>
      <patternFill patternType="solid">
        <fgColor rgb="FFDBE5F1"/>
        <bgColor rgb="FFDCE6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9999"/>
        <bgColor rgb="FF8DB3E2"/>
      </patternFill>
    </fill>
    <fill>
      <patternFill patternType="solid">
        <fgColor rgb="FFFFC000"/>
        <bgColor rgb="FF8DB3E2"/>
      </patternFill>
    </fill>
    <fill>
      <patternFill patternType="solid">
        <fgColor rgb="FF92D050"/>
        <bgColor rgb="FF8DB3E2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rgb="FFAD5BFF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24" fillId="0" borderId="0"/>
    <xf numFmtId="0" fontId="1" fillId="0" borderId="0"/>
  </cellStyleXfs>
  <cellXfs count="87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 wrapText="1"/>
    </xf>
    <xf numFmtId="0" fontId="17" fillId="7" borderId="8" xfId="0" applyFont="1" applyFill="1" applyBorder="1" applyAlignment="1">
      <alignment horizontal="center" wrapText="1"/>
    </xf>
    <xf numFmtId="0" fontId="17" fillId="6" borderId="7" xfId="0" applyFont="1" applyFill="1" applyBorder="1" applyAlignment="1">
      <alignment horizontal="center" wrapText="1"/>
    </xf>
    <xf numFmtId="0" fontId="17" fillId="7" borderId="0" xfId="0" applyFont="1" applyFill="1" applyAlignment="1">
      <alignment horizontal="center" wrapText="1"/>
    </xf>
    <xf numFmtId="0" fontId="18" fillId="6" borderId="7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21" fillId="8" borderId="3" xfId="0" applyFont="1" applyFill="1" applyBorder="1" applyAlignment="1">
      <alignment horizontal="center" wrapText="1"/>
    </xf>
    <xf numFmtId="0" fontId="12" fillId="9" borderId="3" xfId="0" applyFont="1" applyFill="1" applyBorder="1" applyAlignment="1">
      <alignment horizontal="center" wrapText="1"/>
    </xf>
    <xf numFmtId="0" fontId="8" fillId="2" borderId="1" xfId="0" applyFont="1" applyFill="1" applyBorder="1"/>
    <xf numFmtId="0" fontId="22" fillId="0" borderId="1" xfId="1" applyFont="1" applyBorder="1" applyAlignment="1">
      <alignment horizontal="center"/>
    </xf>
    <xf numFmtId="0" fontId="10" fillId="0" borderId="0" xfId="3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9" xfId="4" applyFont="1" applyBorder="1" applyAlignment="1">
      <alignment horizontal="center" wrapText="1"/>
    </xf>
    <xf numFmtId="0" fontId="4" fillId="0" borderId="10" xfId="4" applyFont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0" fontId="4" fillId="17" borderId="11" xfId="0" applyFont="1" applyFill="1" applyBorder="1" applyAlignment="1">
      <alignment horizontal="center" wrapText="1"/>
    </xf>
    <xf numFmtId="0" fontId="8" fillId="17" borderId="8" xfId="0" applyFont="1" applyFill="1" applyBorder="1" applyAlignment="1">
      <alignment horizontal="center" wrapText="1"/>
    </xf>
    <xf numFmtId="0" fontId="4" fillId="17" borderId="0" xfId="0" applyFont="1" applyFill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5" fillId="3" borderId="8" xfId="0" applyFont="1" applyFill="1" applyBorder="1" applyAlignment="1">
      <alignment horizontal="center" wrapText="1"/>
    </xf>
    <xf numFmtId="0" fontId="25" fillId="3" borderId="13" xfId="0" applyFont="1" applyFill="1" applyBorder="1" applyAlignment="1">
      <alignment horizontal="center" wrapText="1"/>
    </xf>
    <xf numFmtId="0" fontId="25" fillId="3" borderId="0" xfId="0" applyFont="1" applyFill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/>
    </xf>
    <xf numFmtId="0" fontId="27" fillId="17" borderId="0" xfId="0" applyFont="1" applyFill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17" borderId="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0" fillId="19" borderId="1" xfId="0" applyFont="1" applyFill="1" applyBorder="1" applyAlignment="1">
      <alignment horizontal="left" wrapText="1"/>
    </xf>
    <xf numFmtId="0" fontId="10" fillId="2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165" fontId="0" fillId="0" borderId="0" xfId="0" applyNumberFormat="1" applyAlignment="1">
      <alignment horizontal="center"/>
    </xf>
    <xf numFmtId="165" fontId="9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10" fillId="23" borderId="0" xfId="0" applyNumberFormat="1" applyFont="1" applyFill="1" applyAlignment="1">
      <alignment horizontal="center"/>
    </xf>
    <xf numFmtId="165" fontId="4" fillId="24" borderId="0" xfId="0" applyNumberFormat="1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3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165" fontId="36" fillId="0" borderId="0" xfId="0" applyNumberFormat="1" applyFont="1" applyAlignment="1">
      <alignment horizontal="center"/>
    </xf>
    <xf numFmtId="0" fontId="3" fillId="0" borderId="12" xfId="0" applyFont="1" applyBorder="1" applyAlignment="1">
      <alignment horizontal="center"/>
    </xf>
    <xf numFmtId="165" fontId="37" fillId="0" borderId="0" xfId="4" applyNumberFormat="1" applyFont="1" applyAlignment="1">
      <alignment horizontal="center"/>
    </xf>
    <xf numFmtId="0" fontId="38" fillId="0" borderId="0" xfId="0" applyFont="1" applyAlignment="1">
      <alignment horizontal="center"/>
    </xf>
    <xf numFmtId="165" fontId="24" fillId="0" borderId="0" xfId="4" applyNumberFormat="1" applyAlignment="1">
      <alignment horizontal="center"/>
    </xf>
    <xf numFmtId="0" fontId="29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3" fillId="0" borderId="1" xfId="2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7" fillId="0" borderId="0" xfId="0" applyFont="1"/>
    <xf numFmtId="2" fontId="0" fillId="0" borderId="0" xfId="0" applyNumberFormat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3" fillId="0" borderId="4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0" fillId="0" borderId="1" xfId="2" applyFont="1" applyBorder="1"/>
    <xf numFmtId="0" fontId="3" fillId="0" borderId="1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9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2" applyFont="1" applyBorder="1" applyAlignment="1">
      <alignment horizontal="center"/>
    </xf>
    <xf numFmtId="0" fontId="27" fillId="0" borderId="1" xfId="0" applyFont="1" applyBorder="1"/>
    <xf numFmtId="165" fontId="27" fillId="0" borderId="1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165" fontId="42" fillId="0" borderId="0" xfId="4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27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2" fontId="44" fillId="0" borderId="0" xfId="0" applyNumberFormat="1" applyFont="1" applyAlignment="1">
      <alignment horizontal="center"/>
    </xf>
    <xf numFmtId="0" fontId="10" fillId="23" borderId="0" xfId="0" applyFont="1" applyFill="1" applyAlignment="1">
      <alignment horizontal="center"/>
    </xf>
    <xf numFmtId="165" fontId="10" fillId="24" borderId="0" xfId="0" applyNumberFormat="1" applyFont="1" applyFill="1" applyAlignment="1">
      <alignment horizontal="center"/>
    </xf>
    <xf numFmtId="165" fontId="45" fillId="0" borderId="0" xfId="4" applyNumberFormat="1" applyFont="1" applyAlignment="1">
      <alignment horizontal="center"/>
    </xf>
    <xf numFmtId="165" fontId="15" fillId="31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38" fillId="0" borderId="0" xfId="0" applyNumberFormat="1" applyFont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3" fillId="30" borderId="1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5" fontId="33" fillId="31" borderId="0" xfId="0" applyNumberFormat="1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/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/>
    </xf>
    <xf numFmtId="165" fontId="10" fillId="22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65" fontId="48" fillId="0" borderId="0" xfId="0" applyNumberFormat="1" applyFont="1" applyAlignment="1">
      <alignment horizontal="center"/>
    </xf>
    <xf numFmtId="0" fontId="26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4" fillId="26" borderId="3" xfId="0" applyFont="1" applyFill="1" applyBorder="1" applyAlignment="1">
      <alignment horizontal="center"/>
    </xf>
    <xf numFmtId="165" fontId="49" fillId="0" borderId="9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2" fillId="0" borderId="4" xfId="0" applyFont="1" applyBorder="1" applyAlignment="1">
      <alignment horizontal="center"/>
    </xf>
    <xf numFmtId="1" fontId="27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" fillId="32" borderId="1" xfId="0" applyFont="1" applyFill="1" applyBorder="1" applyAlignment="1">
      <alignment horizontal="center" vertical="center"/>
    </xf>
    <xf numFmtId="0" fontId="30" fillId="0" borderId="1" xfId="0" applyFont="1" applyBorder="1"/>
    <xf numFmtId="0" fontId="3" fillId="0" borderId="1" xfId="0" applyFont="1" applyBorder="1" applyAlignment="1">
      <alignment horizontal="left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6" borderId="3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33" borderId="1" xfId="0" applyFont="1" applyFill="1" applyBorder="1" applyAlignment="1">
      <alignment horizontal="center"/>
    </xf>
    <xf numFmtId="0" fontId="3" fillId="33" borderId="1" xfId="0" applyFont="1" applyFill="1" applyBorder="1"/>
    <xf numFmtId="0" fontId="0" fillId="33" borderId="0" xfId="0" applyFill="1" applyAlignment="1">
      <alignment horizontal="center"/>
    </xf>
    <xf numFmtId="0" fontId="10" fillId="22" borderId="0" xfId="0" applyFont="1" applyFill="1" applyAlignment="1">
      <alignment horizontal="center"/>
    </xf>
    <xf numFmtId="0" fontId="33" fillId="33" borderId="0" xfId="0" applyFont="1" applyFill="1" applyAlignment="1">
      <alignment horizontal="center"/>
    </xf>
    <xf numFmtId="0" fontId="0" fillId="33" borderId="12" xfId="0" applyFill="1" applyBorder="1" applyAlignment="1">
      <alignment horizontal="center"/>
    </xf>
    <xf numFmtId="0" fontId="29" fillId="33" borderId="8" xfId="0" applyFont="1" applyFill="1" applyBorder="1" applyAlignment="1">
      <alignment horizontal="center"/>
    </xf>
    <xf numFmtId="0" fontId="29" fillId="33" borderId="0" xfId="0" applyFont="1" applyFill="1" applyAlignment="1">
      <alignment horizontal="center"/>
    </xf>
    <xf numFmtId="0" fontId="0" fillId="33" borderId="8" xfId="0" applyFill="1" applyBorder="1" applyAlignment="1">
      <alignment horizontal="center"/>
    </xf>
    <xf numFmtId="0" fontId="39" fillId="33" borderId="0" xfId="0" applyFont="1" applyFill="1" applyAlignment="1">
      <alignment horizontal="center"/>
    </xf>
    <xf numFmtId="0" fontId="3" fillId="33" borderId="0" xfId="0" applyFont="1" applyFill="1" applyAlignment="1">
      <alignment horizontal="left"/>
    </xf>
    <xf numFmtId="0" fontId="4" fillId="34" borderId="3" xfId="0" applyFont="1" applyFill="1" applyBorder="1" applyAlignment="1">
      <alignment horizontal="center" vertical="center"/>
    </xf>
    <xf numFmtId="0" fontId="3" fillId="33" borderId="2" xfId="0" applyFont="1" applyFill="1" applyBorder="1"/>
    <xf numFmtId="0" fontId="4" fillId="33" borderId="1" xfId="0" applyFont="1" applyFill="1" applyBorder="1"/>
    <xf numFmtId="0" fontId="3" fillId="33" borderId="0" xfId="0" applyFont="1" applyFill="1"/>
    <xf numFmtId="0" fontId="27" fillId="33" borderId="0" xfId="0" applyFont="1" applyFill="1"/>
    <xf numFmtId="49" fontId="0" fillId="0" borderId="1" xfId="0" applyNumberFormat="1" applyBorder="1" applyAlignment="1">
      <alignment horizontal="left"/>
    </xf>
    <xf numFmtId="0" fontId="46" fillId="0" borderId="0" xfId="0" applyFont="1" applyAlignment="1">
      <alignment horizontal="center"/>
    </xf>
    <xf numFmtId="0" fontId="4" fillId="0" borderId="0" xfId="0" applyFont="1"/>
    <xf numFmtId="0" fontId="49" fillId="0" borderId="21" xfId="0" applyFont="1" applyBorder="1"/>
    <xf numFmtId="0" fontId="49" fillId="0" borderId="0" xfId="0" applyFont="1"/>
    <xf numFmtId="0" fontId="3" fillId="0" borderId="8" xfId="0" applyFont="1" applyBorder="1"/>
    <xf numFmtId="49" fontId="3" fillId="33" borderId="0" xfId="0" applyNumberFormat="1" applyFont="1" applyFill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9" fillId="0" borderId="10" xfId="0" applyFont="1" applyBorder="1" applyAlignment="1">
      <alignment horizontal="center"/>
    </xf>
    <xf numFmtId="165" fontId="10" fillId="23" borderId="0" xfId="0" applyNumberFormat="1" applyFont="1" applyFill="1" applyAlignment="1">
      <alignment horizontal="center" vertical="center"/>
    </xf>
    <xf numFmtId="165" fontId="10" fillId="24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9" fillId="0" borderId="21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30" fillId="0" borderId="3" xfId="0" applyFont="1" applyBorder="1" applyAlignment="1">
      <alignment horizontal="center"/>
    </xf>
    <xf numFmtId="49" fontId="53" fillId="0" borderId="0" xfId="0" applyNumberFormat="1" applyFont="1" applyAlignment="1">
      <alignment horizontal="center" vertical="center"/>
    </xf>
    <xf numFmtId="0" fontId="36" fillId="0" borderId="0" xfId="0" applyFont="1"/>
    <xf numFmtId="165" fontId="55" fillId="0" borderId="0" xfId="4" applyNumberFormat="1" applyFont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24" fillId="0" borderId="0" xfId="4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49" fontId="0" fillId="0" borderId="17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43" fillId="33" borderId="0" xfId="0" applyFont="1" applyFill="1" applyAlignment="1">
      <alignment horizontal="center"/>
    </xf>
    <xf numFmtId="0" fontId="30" fillId="39" borderId="1" xfId="0" applyFont="1" applyFill="1" applyBorder="1" applyAlignment="1">
      <alignment horizontal="center"/>
    </xf>
    <xf numFmtId="0" fontId="32" fillId="39" borderId="1" xfId="0" applyFont="1" applyFill="1" applyBorder="1" applyAlignment="1">
      <alignment horizontal="center"/>
    </xf>
    <xf numFmtId="0" fontId="49" fillId="39" borderId="21" xfId="0" applyFont="1" applyFill="1" applyBorder="1" applyAlignment="1">
      <alignment horizontal="center"/>
    </xf>
    <xf numFmtId="165" fontId="34" fillId="0" borderId="0" xfId="0" applyNumberFormat="1" applyFont="1" applyAlignment="1">
      <alignment horizontal="center"/>
    </xf>
    <xf numFmtId="0" fontId="51" fillId="0" borderId="1" xfId="0" applyFont="1" applyBorder="1" applyAlignment="1">
      <alignment horizontal="center"/>
    </xf>
    <xf numFmtId="0" fontId="51" fillId="39" borderId="1" xfId="0" applyFont="1" applyFill="1" applyBorder="1" applyAlignment="1">
      <alignment horizontal="center"/>
    </xf>
    <xf numFmtId="0" fontId="3" fillId="39" borderId="1" xfId="0" applyFont="1" applyFill="1" applyBorder="1" applyAlignment="1">
      <alignment horizontal="center"/>
    </xf>
    <xf numFmtId="165" fontId="24" fillId="0" borderId="12" xfId="4" applyNumberFormat="1" applyBorder="1" applyAlignment="1">
      <alignment horizontal="center"/>
    </xf>
    <xf numFmtId="0" fontId="3" fillId="39" borderId="2" xfId="0" applyFont="1" applyFill="1" applyBorder="1" applyAlignment="1">
      <alignment horizontal="center"/>
    </xf>
    <xf numFmtId="1" fontId="0" fillId="39" borderId="1" xfId="0" applyNumberFormat="1" applyFill="1" applyBorder="1" applyAlignment="1">
      <alignment horizontal="center"/>
    </xf>
    <xf numFmtId="1" fontId="49" fillId="39" borderId="10" xfId="0" applyNumberFormat="1" applyFont="1" applyFill="1" applyBorder="1" applyAlignment="1">
      <alignment horizontal="center"/>
    </xf>
    <xf numFmtId="2" fontId="27" fillId="0" borderId="0" xfId="0" applyNumberFormat="1" applyFont="1" applyAlignment="1">
      <alignment horizontal="center"/>
    </xf>
    <xf numFmtId="165" fontId="56" fillId="0" borderId="0" xfId="0" applyNumberFormat="1" applyFont="1" applyAlignment="1">
      <alignment horizontal="center"/>
    </xf>
    <xf numFmtId="0" fontId="48" fillId="37" borderId="0" xfId="0" applyFont="1" applyFill="1" applyAlignment="1">
      <alignment horizontal="center"/>
    </xf>
    <xf numFmtId="0" fontId="53" fillId="0" borderId="0" xfId="0" applyFont="1" applyAlignment="1">
      <alignment horizontal="center"/>
    </xf>
    <xf numFmtId="0" fontId="30" fillId="39" borderId="4" xfId="0" applyFont="1" applyFill="1" applyBorder="1" applyAlignment="1">
      <alignment horizontal="center"/>
    </xf>
    <xf numFmtId="0" fontId="57" fillId="39" borderId="1" xfId="0" applyFont="1" applyFill="1" applyBorder="1" applyAlignment="1">
      <alignment horizontal="center"/>
    </xf>
    <xf numFmtId="1" fontId="58" fillId="0" borderId="0" xfId="4" applyNumberFormat="1" applyFont="1" applyAlignment="1">
      <alignment horizontal="center"/>
    </xf>
    <xf numFmtId="0" fontId="56" fillId="0" borderId="0" xfId="0" applyFont="1" applyAlignment="1">
      <alignment horizontal="center"/>
    </xf>
    <xf numFmtId="0" fontId="3" fillId="39" borderId="4" xfId="0" applyFont="1" applyFill="1" applyBorder="1" applyAlignment="1">
      <alignment horizontal="center"/>
    </xf>
    <xf numFmtId="49" fontId="0" fillId="39" borderId="0" xfId="0" applyNumberFormat="1" applyFill="1" applyAlignment="1">
      <alignment horizontal="left"/>
    </xf>
    <xf numFmtId="0" fontId="51" fillId="39" borderId="4" xfId="0" applyFont="1" applyFill="1" applyBorder="1" applyAlignment="1">
      <alignment horizontal="center"/>
    </xf>
    <xf numFmtId="0" fontId="57" fillId="39" borderId="4" xfId="0" applyFont="1" applyFill="1" applyBorder="1" applyAlignment="1">
      <alignment horizontal="center"/>
    </xf>
    <xf numFmtId="2" fontId="24" fillId="0" borderId="12" xfId="4" applyNumberFormat="1" applyBorder="1" applyAlignment="1">
      <alignment horizontal="center"/>
    </xf>
    <xf numFmtId="0" fontId="59" fillId="0" borderId="1" xfId="0" applyFont="1" applyBorder="1" applyAlignment="1">
      <alignment horizontal="left"/>
    </xf>
    <xf numFmtId="0" fontId="59" fillId="0" borderId="4" xfId="0" applyFont="1" applyBorder="1" applyAlignment="1">
      <alignment horizontal="left"/>
    </xf>
    <xf numFmtId="0" fontId="3" fillId="39" borderId="1" xfId="0" applyFont="1" applyFill="1" applyBorder="1" applyAlignment="1">
      <alignment horizontal="left"/>
    </xf>
    <xf numFmtId="0" fontId="60" fillId="0" borderId="1" xfId="0" applyFont="1" applyBorder="1" applyAlignment="1">
      <alignment horizontal="left"/>
    </xf>
    <xf numFmtId="0" fontId="61" fillId="0" borderId="1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65" fontId="27" fillId="0" borderId="12" xfId="0" applyNumberFormat="1" applyFont="1" applyBorder="1" applyAlignment="1">
      <alignment horizontal="center"/>
    </xf>
    <xf numFmtId="0" fontId="61" fillId="0" borderId="8" xfId="0" applyFont="1" applyBorder="1" applyAlignment="1">
      <alignment horizontal="center"/>
    </xf>
    <xf numFmtId="0" fontId="61" fillId="0" borderId="0" xfId="0" applyFont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0" xfId="0" applyFont="1" applyAlignment="1">
      <alignment horizontal="left"/>
    </xf>
    <xf numFmtId="49" fontId="27" fillId="0" borderId="1" xfId="0" applyNumberFormat="1" applyFont="1" applyBorder="1" applyAlignment="1">
      <alignment horizontal="left"/>
    </xf>
    <xf numFmtId="165" fontId="29" fillId="0" borderId="0" xfId="0" applyNumberFormat="1" applyFont="1" applyAlignment="1">
      <alignment horizontal="center"/>
    </xf>
    <xf numFmtId="165" fontId="29" fillId="0" borderId="8" xfId="0" applyNumberFormat="1" applyFont="1" applyBorder="1" applyAlignment="1">
      <alignment horizontal="center"/>
    </xf>
    <xf numFmtId="0" fontId="0" fillId="39" borderId="1" xfId="0" applyFill="1" applyBorder="1" applyAlignment="1">
      <alignment horizontal="center"/>
    </xf>
    <xf numFmtId="165" fontId="58" fillId="0" borderId="0" xfId="4" applyNumberFormat="1" applyFont="1" applyAlignment="1">
      <alignment horizontal="center"/>
    </xf>
    <xf numFmtId="165" fontId="43" fillId="0" borderId="0" xfId="0" applyNumberFormat="1" applyFont="1" applyAlignment="1">
      <alignment horizontal="center"/>
    </xf>
    <xf numFmtId="165" fontId="1" fillId="0" borderId="0" xfId="1" applyNumberFormat="1" applyAlignment="1">
      <alignment horizontal="center"/>
    </xf>
    <xf numFmtId="165" fontId="49" fillId="0" borderId="10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4" fillId="0" borderId="12" xfId="0" applyFont="1" applyBorder="1" applyAlignment="1">
      <alignment horizontal="center"/>
    </xf>
    <xf numFmtId="1" fontId="56" fillId="0" borderId="0" xfId="0" applyNumberFormat="1" applyFont="1" applyAlignment="1">
      <alignment horizontal="center"/>
    </xf>
    <xf numFmtId="165" fontId="3" fillId="0" borderId="0" xfId="0" applyNumberFormat="1" applyFont="1"/>
    <xf numFmtId="165" fontId="0" fillId="0" borderId="12" xfId="0" applyNumberFormat="1" applyBorder="1" applyAlignment="1">
      <alignment horizontal="center"/>
    </xf>
    <xf numFmtId="0" fontId="4" fillId="39" borderId="1" xfId="0" applyFont="1" applyFill="1" applyBorder="1" applyAlignment="1">
      <alignment horizontal="center"/>
    </xf>
    <xf numFmtId="1" fontId="8" fillId="39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8" fillId="23" borderId="0" xfId="0" applyNumberFormat="1" applyFont="1" applyFill="1" applyAlignment="1">
      <alignment horizontal="center"/>
    </xf>
    <xf numFmtId="165" fontId="8" fillId="24" borderId="0" xfId="0" applyNumberFormat="1" applyFont="1" applyFill="1" applyAlignment="1">
      <alignment horizontal="center"/>
    </xf>
    <xf numFmtId="165" fontId="24" fillId="0" borderId="0" xfId="0" applyNumberFormat="1" applyFont="1" applyAlignment="1">
      <alignment horizontal="center"/>
    </xf>
    <xf numFmtId="165" fontId="58" fillId="0" borderId="0" xfId="0" applyNumberFormat="1" applyFont="1" applyAlignment="1">
      <alignment horizontal="center"/>
    </xf>
    <xf numFmtId="0" fontId="30" fillId="39" borderId="1" xfId="0" applyFont="1" applyFill="1" applyBorder="1"/>
    <xf numFmtId="0" fontId="48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0" fillId="27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2" fillId="0" borderId="0" xfId="0" applyFont="1" applyAlignment="1">
      <alignment horizontal="center"/>
    </xf>
    <xf numFmtId="0" fontId="30" fillId="27" borderId="4" xfId="0" applyFont="1" applyFill="1" applyBorder="1" applyAlignment="1">
      <alignment horizontal="center"/>
    </xf>
    <xf numFmtId="165" fontId="62" fillId="0" borderId="0" xfId="0" applyNumberFormat="1" applyFont="1" applyAlignment="1">
      <alignment horizontal="center" wrapText="1"/>
    </xf>
    <xf numFmtId="165" fontId="66" fillId="0" borderId="0" xfId="0" applyNumberFormat="1" applyFont="1" applyAlignment="1">
      <alignment horizontal="center" wrapText="1"/>
    </xf>
    <xf numFmtId="0" fontId="10" fillId="24" borderId="0" xfId="0" applyFont="1" applyFill="1" applyAlignment="1">
      <alignment horizontal="center"/>
    </xf>
    <xf numFmtId="0" fontId="3" fillId="39" borderId="4" xfId="0" applyFont="1" applyFill="1" applyBorder="1" applyAlignment="1">
      <alignment horizontal="left"/>
    </xf>
    <xf numFmtId="0" fontId="35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165" fontId="3" fillId="0" borderId="0" xfId="0" applyNumberFormat="1" applyFont="1" applyAlignment="1">
      <alignment horizontal="left"/>
    </xf>
    <xf numFmtId="0" fontId="67" fillId="0" borderId="0" xfId="0" applyFont="1" applyAlignment="1">
      <alignment horizontal="center"/>
    </xf>
    <xf numFmtId="1" fontId="44" fillId="0" borderId="0" xfId="0" applyNumberFormat="1" applyFont="1" applyAlignment="1">
      <alignment horizontal="center"/>
    </xf>
    <xf numFmtId="0" fontId="30" fillId="39" borderId="1" xfId="0" applyFont="1" applyFill="1" applyBorder="1" applyAlignment="1">
      <alignment horizontal="left"/>
    </xf>
    <xf numFmtId="0" fontId="68" fillId="39" borderId="1" xfId="0" applyFont="1" applyFill="1" applyBorder="1" applyAlignment="1">
      <alignment horizontal="center"/>
    </xf>
    <xf numFmtId="0" fontId="6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27" fillId="42" borderId="1" xfId="0" applyFont="1" applyFill="1" applyBorder="1" applyAlignment="1">
      <alignment horizontal="center"/>
    </xf>
    <xf numFmtId="0" fontId="27" fillId="42" borderId="0" xfId="0" applyFont="1" applyFill="1" applyAlignment="1">
      <alignment horizontal="left"/>
    </xf>
    <xf numFmtId="0" fontId="34" fillId="0" borderId="1" xfId="0" applyFont="1" applyBorder="1" applyAlignment="1">
      <alignment horizontal="center"/>
    </xf>
    <xf numFmtId="0" fontId="8" fillId="26" borderId="3" xfId="0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24" fillId="0" borderId="0" xfId="0" applyFont="1" applyAlignment="1">
      <alignment horizontal="center"/>
    </xf>
    <xf numFmtId="0" fontId="30" fillId="43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8" fillId="0" borderId="3" xfId="0" applyFont="1" applyBorder="1" applyAlignment="1">
      <alignment horizontal="center" vertical="center"/>
    </xf>
    <xf numFmtId="165" fontId="0" fillId="0" borderId="0" xfId="0" applyNumberFormat="1" applyAlignment="1">
      <alignment horizontal="center" wrapText="1"/>
    </xf>
    <xf numFmtId="0" fontId="4" fillId="26" borderId="0" xfId="0" applyFont="1" applyFill="1" applyAlignment="1">
      <alignment horizontal="center"/>
    </xf>
    <xf numFmtId="0" fontId="34" fillId="0" borderId="0" xfId="0" applyFont="1" applyAlignment="1">
      <alignment horizontal="center" wrapText="1"/>
    </xf>
    <xf numFmtId="2" fontId="27" fillId="42" borderId="1" xfId="0" applyNumberFormat="1" applyFont="1" applyFill="1" applyBorder="1" applyAlignment="1">
      <alignment horizontal="center"/>
    </xf>
    <xf numFmtId="0" fontId="30" fillId="43" borderId="4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165" fontId="33" fillId="0" borderId="0" xfId="0" applyNumberFormat="1" applyFont="1" applyAlignment="1">
      <alignment horizontal="center" wrapText="1"/>
    </xf>
    <xf numFmtId="0" fontId="35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165" fontId="34" fillId="0" borderId="0" xfId="0" applyNumberFormat="1" applyFont="1" applyAlignment="1">
      <alignment horizontal="center" wrapText="1"/>
    </xf>
    <xf numFmtId="2" fontId="56" fillId="0" borderId="0" xfId="0" applyNumberFormat="1" applyFont="1" applyAlignment="1">
      <alignment horizontal="center"/>
    </xf>
    <xf numFmtId="0" fontId="27" fillId="0" borderId="0" xfId="0" applyFont="1" applyAlignment="1">
      <alignment wrapText="1"/>
    </xf>
    <xf numFmtId="0" fontId="68" fillId="39" borderId="16" xfId="0" applyFont="1" applyFill="1" applyBorder="1" applyAlignment="1">
      <alignment horizontal="center"/>
    </xf>
    <xf numFmtId="0" fontId="0" fillId="39" borderId="16" xfId="0" applyFill="1" applyBorder="1" applyAlignment="1">
      <alignment horizontal="center"/>
    </xf>
    <xf numFmtId="1" fontId="0" fillId="39" borderId="16" xfId="0" applyNumberFormat="1" applyFill="1" applyBorder="1" applyAlignment="1">
      <alignment horizontal="center"/>
    </xf>
    <xf numFmtId="1" fontId="8" fillId="39" borderId="16" xfId="0" applyNumberFormat="1" applyFont="1" applyFill="1" applyBorder="1" applyAlignment="1">
      <alignment horizontal="center"/>
    </xf>
    <xf numFmtId="0" fontId="56" fillId="0" borderId="0" xfId="0" applyFont="1" applyAlignment="1">
      <alignment horizontal="center" wrapText="1"/>
    </xf>
    <xf numFmtId="165" fontId="27" fillId="0" borderId="0" xfId="0" applyNumberFormat="1" applyFont="1" applyAlignment="1">
      <alignment horizontal="center" wrapText="1"/>
    </xf>
    <xf numFmtId="0" fontId="58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0" fillId="0" borderId="21" xfId="0" applyBorder="1"/>
    <xf numFmtId="0" fontId="46" fillId="0" borderId="0" xfId="0" applyFont="1"/>
    <xf numFmtId="0" fontId="8" fillId="0" borderId="14" xfId="0" applyFont="1" applyBorder="1" applyAlignment="1">
      <alignment horizontal="center" vertical="center"/>
    </xf>
    <xf numFmtId="0" fontId="35" fillId="0" borderId="0" xfId="0" applyFont="1"/>
    <xf numFmtId="165" fontId="56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4" xfId="0" applyBorder="1" applyAlignment="1">
      <alignment horizontal="left"/>
    </xf>
    <xf numFmtId="1" fontId="9" fillId="0" borderId="0" xfId="0" applyNumberFormat="1" applyFont="1" applyAlignment="1">
      <alignment horizontal="center"/>
    </xf>
    <xf numFmtId="0" fontId="33" fillId="7" borderId="16" xfId="0" applyFont="1" applyFill="1" applyBorder="1" applyAlignment="1">
      <alignment horizontal="center"/>
    </xf>
    <xf numFmtId="1" fontId="8" fillId="7" borderId="16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30" fillId="7" borderId="1" xfId="0" applyFont="1" applyFill="1" applyBorder="1" applyAlignment="1">
      <alignment horizontal="left"/>
    </xf>
    <xf numFmtId="0" fontId="72" fillId="0" borderId="0" xfId="0" applyFont="1" applyAlignment="1">
      <alignment horizontal="center"/>
    </xf>
    <xf numFmtId="0" fontId="73" fillId="44" borderId="1" xfId="0" applyFont="1" applyFill="1" applyBorder="1"/>
    <xf numFmtId="0" fontId="0" fillId="27" borderId="0" xfId="0" applyFill="1"/>
    <xf numFmtId="0" fontId="10" fillId="42" borderId="0" xfId="0" applyFont="1" applyFill="1" applyAlignment="1">
      <alignment horizontal="left"/>
    </xf>
    <xf numFmtId="0" fontId="10" fillId="42" borderId="1" xfId="0" applyFont="1" applyFill="1" applyBorder="1" applyAlignment="1">
      <alignment horizontal="center"/>
    </xf>
    <xf numFmtId="0" fontId="30" fillId="41" borderId="1" xfId="0" applyFont="1" applyFill="1" applyBorder="1" applyAlignment="1">
      <alignment horizontal="left"/>
    </xf>
    <xf numFmtId="0" fontId="32" fillId="7" borderId="1" xfId="0" applyFont="1" applyFill="1" applyBorder="1" applyAlignment="1">
      <alignment horizontal="left"/>
    </xf>
    <xf numFmtId="0" fontId="32" fillId="41" borderId="1" xfId="0" applyFont="1" applyFill="1" applyBorder="1" applyAlignment="1">
      <alignment horizontal="left"/>
    </xf>
    <xf numFmtId="0" fontId="30" fillId="45" borderId="1" xfId="0" applyFont="1" applyFill="1" applyBorder="1" applyAlignment="1">
      <alignment horizontal="left"/>
    </xf>
    <xf numFmtId="0" fontId="51" fillId="46" borderId="1" xfId="0" applyFont="1" applyFill="1" applyBorder="1" applyAlignment="1">
      <alignment horizontal="left"/>
    </xf>
    <xf numFmtId="0" fontId="0" fillId="24" borderId="0" xfId="0" applyFill="1"/>
    <xf numFmtId="0" fontId="51" fillId="47" borderId="1" xfId="0" applyFont="1" applyFill="1" applyBorder="1" applyAlignment="1">
      <alignment horizontal="left"/>
    </xf>
    <xf numFmtId="0" fontId="51" fillId="32" borderId="1" xfId="0" applyFont="1" applyFill="1" applyBorder="1" applyAlignment="1">
      <alignment horizontal="left"/>
    </xf>
    <xf numFmtId="165" fontId="0" fillId="31" borderId="0" xfId="0" applyNumberFormat="1" applyFill="1" applyAlignment="1">
      <alignment horizontal="center"/>
    </xf>
    <xf numFmtId="0" fontId="3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left"/>
    </xf>
    <xf numFmtId="0" fontId="41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45" borderId="4" xfId="0" applyFont="1" applyFill="1" applyBorder="1" applyAlignment="1">
      <alignment horizontal="left"/>
    </xf>
    <xf numFmtId="0" fontId="30" fillId="39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left"/>
    </xf>
    <xf numFmtId="0" fontId="30" fillId="46" borderId="1" xfId="0" applyFont="1" applyFill="1" applyBorder="1"/>
    <xf numFmtId="0" fontId="51" fillId="39" borderId="0" xfId="0" applyFont="1" applyFill="1" applyBorder="1" applyAlignment="1">
      <alignment horizontal="center"/>
    </xf>
    <xf numFmtId="0" fontId="0" fillId="39" borderId="0" xfId="0" applyFill="1" applyBorder="1" applyAlignment="1">
      <alignment horizontal="left"/>
    </xf>
    <xf numFmtId="0" fontId="3" fillId="39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39" borderId="0" xfId="0" applyFill="1" applyBorder="1" applyAlignment="1">
      <alignment horizontal="center"/>
    </xf>
    <xf numFmtId="0" fontId="3" fillId="39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32" borderId="0" xfId="0" applyFont="1" applyFill="1" applyBorder="1" applyAlignment="1">
      <alignment horizontal="center" vertical="center"/>
    </xf>
    <xf numFmtId="0" fontId="3" fillId="32" borderId="0" xfId="0" applyFont="1" applyFill="1" applyBorder="1" applyAlignment="1">
      <alignment horizontal="center"/>
    </xf>
    <xf numFmtId="0" fontId="70" fillId="0" borderId="0" xfId="0" applyFont="1" applyBorder="1" applyAlignment="1">
      <alignment horizontal="center"/>
    </xf>
    <xf numFmtId="0" fontId="3" fillId="0" borderId="0" xfId="0" applyFont="1" applyBorder="1"/>
    <xf numFmtId="0" fontId="27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3" fillId="33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49" fontId="0" fillId="39" borderId="1" xfId="0" applyNumberForma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0" fillId="22" borderId="0" xfId="0" applyFont="1" applyFill="1" applyBorder="1" applyAlignment="1">
      <alignment horizontal="center"/>
    </xf>
    <xf numFmtId="165" fontId="10" fillId="22" borderId="8" xfId="0" applyNumberFormat="1" applyFont="1" applyFill="1" applyBorder="1" applyAlignment="1">
      <alignment horizontal="center"/>
    </xf>
    <xf numFmtId="165" fontId="4" fillId="22" borderId="0" xfId="0" applyNumberFormat="1" applyFont="1" applyFill="1" applyBorder="1" applyAlignment="1">
      <alignment horizontal="center"/>
    </xf>
    <xf numFmtId="0" fontId="4" fillId="22" borderId="0" xfId="0" applyFont="1" applyFill="1" applyBorder="1" applyAlignment="1">
      <alignment horizontal="center"/>
    </xf>
    <xf numFmtId="165" fontId="10" fillId="22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27" fillId="0" borderId="12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/>
    </xf>
    <xf numFmtId="165" fontId="24" fillId="0" borderId="0" xfId="4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24" fillId="0" borderId="12" xfId="4" applyBorder="1" applyAlignment="1">
      <alignment horizontal="center"/>
    </xf>
    <xf numFmtId="165" fontId="45" fillId="0" borderId="0" xfId="4" applyNumberFormat="1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65" fontId="1" fillId="0" borderId="0" xfId="1" applyNumberFormat="1" applyBorder="1" applyAlignment="1">
      <alignment horizontal="center"/>
    </xf>
    <xf numFmtId="165" fontId="1" fillId="21" borderId="0" xfId="1" applyNumberFormat="1" applyFill="1" applyBorder="1" applyAlignment="1">
      <alignment horizontal="center"/>
    </xf>
    <xf numFmtId="0" fontId="4" fillId="26" borderId="0" xfId="0" applyFont="1" applyFill="1" applyBorder="1" applyAlignment="1">
      <alignment horizontal="center" vertical="center"/>
    </xf>
    <xf numFmtId="0" fontId="4" fillId="26" borderId="3" xfId="0" applyFont="1" applyFill="1" applyBorder="1" applyAlignment="1">
      <alignment horizontal="center" vertical="center" wrapText="1"/>
    </xf>
    <xf numFmtId="0" fontId="4" fillId="26" borderId="0" xfId="0" applyFont="1" applyFill="1" applyBorder="1" applyAlignment="1">
      <alignment horizontal="center"/>
    </xf>
    <xf numFmtId="0" fontId="33" fillId="7" borderId="0" xfId="0" applyFont="1" applyFill="1" applyBorder="1" applyAlignment="1">
      <alignment horizontal="center"/>
    </xf>
    <xf numFmtId="0" fontId="33" fillId="7" borderId="1" xfId="0" applyFont="1" applyFill="1" applyBorder="1" applyAlignment="1">
      <alignment horizontal="center"/>
    </xf>
    <xf numFmtId="0" fontId="3" fillId="33" borderId="0" xfId="0" applyFont="1" applyFill="1" applyBorder="1"/>
    <xf numFmtId="1" fontId="0" fillId="39" borderId="0" xfId="0" applyNumberFormat="1" applyFill="1" applyBorder="1" applyAlignment="1">
      <alignment horizontal="center"/>
    </xf>
    <xf numFmtId="1" fontId="8" fillId="7" borderId="1" xfId="0" applyNumberFormat="1" applyFont="1" applyFill="1" applyBorder="1" applyAlignment="1">
      <alignment horizontal="center"/>
    </xf>
    <xf numFmtId="1" fontId="8" fillId="39" borderId="0" xfId="0" applyNumberFormat="1" applyFont="1" applyFill="1" applyBorder="1" applyAlignment="1">
      <alignment horizontal="center"/>
    </xf>
    <xf numFmtId="0" fontId="4" fillId="39" borderId="0" xfId="0" applyFont="1" applyFill="1" applyBorder="1" applyAlignment="1">
      <alignment horizontal="center"/>
    </xf>
    <xf numFmtId="0" fontId="8" fillId="39" borderId="1" xfId="0" applyFont="1" applyFill="1" applyBorder="1" applyAlignment="1">
      <alignment horizontal="center"/>
    </xf>
    <xf numFmtId="0" fontId="10" fillId="39" borderId="1" xfId="0" applyFont="1" applyFill="1" applyBorder="1" applyAlignment="1">
      <alignment horizontal="center"/>
    </xf>
    <xf numFmtId="0" fontId="4" fillId="0" borderId="0" xfId="0" applyFont="1" applyBorder="1"/>
    <xf numFmtId="0" fontId="8" fillId="39" borderId="0" xfId="0" applyFont="1" applyFill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1" fontId="4" fillId="39" borderId="0" xfId="0" applyNumberFormat="1" applyFont="1" applyFill="1" applyBorder="1" applyAlignment="1">
      <alignment horizontal="center"/>
    </xf>
    <xf numFmtId="1" fontId="44" fillId="0" borderId="0" xfId="0" applyNumberFormat="1" applyFont="1" applyBorder="1" applyAlignment="1">
      <alignment horizontal="center"/>
    </xf>
    <xf numFmtId="1" fontId="25" fillId="39" borderId="0" xfId="0" applyNumberFormat="1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9" fillId="0" borderId="0" xfId="0" applyFont="1" applyBorder="1"/>
    <xf numFmtId="0" fontId="49" fillId="0" borderId="0" xfId="0" applyFont="1" applyBorder="1" applyAlignment="1">
      <alignment horizontal="center"/>
    </xf>
    <xf numFmtId="0" fontId="3" fillId="39" borderId="21" xfId="0" applyFont="1" applyFill="1" applyBorder="1" applyAlignment="1">
      <alignment horizontal="center"/>
    </xf>
    <xf numFmtId="1" fontId="49" fillId="39" borderId="21" xfId="0" applyNumberFormat="1" applyFont="1" applyFill="1" applyBorder="1" applyAlignment="1">
      <alignment horizontal="center"/>
    </xf>
    <xf numFmtId="0" fontId="25" fillId="0" borderId="21" xfId="0" applyFont="1" applyBorder="1" applyAlignment="1">
      <alignment horizontal="center" vertical="center" wrapText="1"/>
    </xf>
    <xf numFmtId="1" fontId="49" fillId="39" borderId="0" xfId="0" applyNumberFormat="1" applyFont="1" applyFill="1" applyBorder="1" applyAlignment="1">
      <alignment horizontal="center"/>
    </xf>
    <xf numFmtId="0" fontId="49" fillId="39" borderId="0" xfId="0" applyFont="1" applyFill="1" applyBorder="1" applyAlignment="1">
      <alignment horizontal="center"/>
    </xf>
    <xf numFmtId="165" fontId="49" fillId="39" borderId="0" xfId="0" applyNumberFormat="1" applyFont="1" applyFill="1" applyBorder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165" fontId="49" fillId="0" borderId="0" xfId="0" applyNumberFormat="1" applyFont="1" applyBorder="1" applyAlignment="1">
      <alignment horizontal="center"/>
    </xf>
    <xf numFmtId="0" fontId="12" fillId="3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/>
    </xf>
    <xf numFmtId="165" fontId="3" fillId="0" borderId="0" xfId="0" applyNumberFormat="1" applyFont="1" applyBorder="1"/>
    <xf numFmtId="0" fontId="27" fillId="40" borderId="0" xfId="0" applyFont="1" applyFill="1" applyBorder="1" applyAlignment="1">
      <alignment horizontal="center"/>
    </xf>
    <xf numFmtId="0" fontId="3" fillId="37" borderId="0" xfId="0" applyFont="1" applyFill="1" applyBorder="1"/>
    <xf numFmtId="0" fontId="30" fillId="46" borderId="0" xfId="0" applyFont="1" applyFill="1" applyBorder="1"/>
    <xf numFmtId="0" fontId="30" fillId="47" borderId="0" xfId="0" applyFont="1" applyFill="1" applyBorder="1"/>
    <xf numFmtId="0" fontId="8" fillId="0" borderId="0" xfId="0" applyFont="1" applyBorder="1"/>
    <xf numFmtId="0" fontId="3" fillId="35" borderId="0" xfId="0" applyFont="1" applyFill="1" applyBorder="1"/>
    <xf numFmtId="2" fontId="0" fillId="0" borderId="0" xfId="0" applyNumberFormat="1" applyBorder="1" applyAlignment="1">
      <alignment horizontal="center"/>
    </xf>
    <xf numFmtId="165" fontId="42" fillId="0" borderId="0" xfId="4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0" fillId="39" borderId="0" xfId="0" applyNumberFormat="1" applyFill="1" applyBorder="1" applyAlignment="1">
      <alignment horizontal="left"/>
    </xf>
    <xf numFmtId="0" fontId="30" fillId="32" borderId="0" xfId="0" applyFont="1" applyFill="1" applyBorder="1"/>
    <xf numFmtId="0" fontId="27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65" fillId="0" borderId="0" xfId="0" applyFont="1" applyBorder="1" applyAlignment="1">
      <alignment horizontal="center"/>
    </xf>
    <xf numFmtId="0" fontId="3" fillId="0" borderId="0" xfId="0" applyFont="1" applyAlignment="1"/>
    <xf numFmtId="0" fontId="8" fillId="38" borderId="0" xfId="0" applyFont="1" applyFill="1" applyBorder="1" applyAlignment="1">
      <alignment horizontal="center"/>
    </xf>
    <xf numFmtId="165" fontId="8" fillId="22" borderId="0" xfId="0" applyNumberFormat="1" applyFont="1" applyFill="1" applyBorder="1" applyAlignment="1">
      <alignment horizontal="center"/>
    </xf>
    <xf numFmtId="165" fontId="24" fillId="0" borderId="0" xfId="0" applyNumberFormat="1" applyFont="1" applyBorder="1" applyAlignment="1">
      <alignment horizontal="center"/>
    </xf>
    <xf numFmtId="165" fontId="44" fillId="0" borderId="0" xfId="0" applyNumberFormat="1" applyFont="1" applyBorder="1" applyAlignment="1">
      <alignment horizontal="center"/>
    </xf>
    <xf numFmtId="3" fontId="69" fillId="0" borderId="0" xfId="0" applyNumberFormat="1" applyFont="1" applyBorder="1"/>
    <xf numFmtId="0" fontId="76" fillId="0" borderId="0" xfId="2" applyFont="1" applyAlignment="1">
      <alignment wrapText="1"/>
    </xf>
    <xf numFmtId="0" fontId="71" fillId="0" borderId="0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0" xfId="2" applyFont="1" applyAlignment="1">
      <alignment horizontal="center"/>
    </xf>
    <xf numFmtId="165" fontId="10" fillId="22" borderId="0" xfId="0" applyNumberFormat="1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wrapText="1"/>
    </xf>
    <xf numFmtId="0" fontId="27" fillId="40" borderId="2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0" fillId="28" borderId="16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9" fillId="0" borderId="20" xfId="0" applyFont="1" applyBorder="1" applyAlignment="1">
      <alignment horizontal="center"/>
    </xf>
    <xf numFmtId="0" fontId="12" fillId="32" borderId="3" xfId="0" applyFont="1" applyFill="1" applyBorder="1" applyAlignment="1">
      <alignment horizontal="center" vertical="center"/>
    </xf>
    <xf numFmtId="49" fontId="38" fillId="0" borderId="0" xfId="0" applyNumberFormat="1" applyFont="1" applyBorder="1" applyAlignment="1">
      <alignment horizontal="center" vertical="center"/>
    </xf>
    <xf numFmtId="0" fontId="10" fillId="48" borderId="1" xfId="0" applyFont="1" applyFill="1" applyBorder="1" applyAlignment="1">
      <alignment horizontal="center" wrapText="1"/>
    </xf>
    <xf numFmtId="0" fontId="10" fillId="49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10" fillId="48" borderId="1" xfId="0" applyFont="1" applyFill="1" applyBorder="1" applyAlignment="1">
      <alignment wrapText="1"/>
    </xf>
    <xf numFmtId="0" fontId="8" fillId="42" borderId="0" xfId="0" applyFont="1" applyFill="1" applyAlignment="1">
      <alignment horizontal="center"/>
    </xf>
    <xf numFmtId="0" fontId="8" fillId="42" borderId="1" xfId="0" applyFont="1" applyFill="1" applyBorder="1" applyAlignment="1">
      <alignment horizontal="center" vertical="center"/>
    </xf>
    <xf numFmtId="0" fontId="8" fillId="42" borderId="1" xfId="0" applyFont="1" applyFill="1" applyBorder="1" applyAlignment="1">
      <alignment horizontal="center"/>
    </xf>
    <xf numFmtId="0" fontId="8" fillId="42" borderId="4" xfId="0" applyFont="1" applyFill="1" applyBorder="1" applyAlignment="1">
      <alignment horizontal="center"/>
    </xf>
    <xf numFmtId="0" fontId="76" fillId="42" borderId="4" xfId="0" applyFont="1" applyFill="1" applyBorder="1" applyAlignment="1">
      <alignment horizontal="center"/>
    </xf>
    <xf numFmtId="0" fontId="8" fillId="42" borderId="14" xfId="0" applyFont="1" applyFill="1" applyBorder="1" applyAlignment="1">
      <alignment horizontal="center"/>
    </xf>
    <xf numFmtId="0" fontId="74" fillId="42" borderId="14" xfId="0" applyFont="1" applyFill="1" applyBorder="1" applyAlignment="1">
      <alignment horizontal="center"/>
    </xf>
    <xf numFmtId="0" fontId="74" fillId="42" borderId="4" xfId="0" applyFont="1" applyFill="1" applyBorder="1" applyAlignment="1">
      <alignment horizontal="center"/>
    </xf>
    <xf numFmtId="0" fontId="74" fillId="42" borderId="15" xfId="0" applyFont="1" applyFill="1" applyBorder="1" applyAlignment="1">
      <alignment horizontal="center"/>
    </xf>
    <xf numFmtId="49" fontId="8" fillId="42" borderId="4" xfId="0" applyNumberFormat="1" applyFont="1" applyFill="1" applyBorder="1" applyAlignment="1">
      <alignment horizontal="center"/>
    </xf>
    <xf numFmtId="0" fontId="8" fillId="42" borderId="0" xfId="0" applyFont="1" applyFill="1" applyBorder="1" applyAlignment="1">
      <alignment horizontal="center"/>
    </xf>
    <xf numFmtId="165" fontId="8" fillId="42" borderId="8" xfId="0" applyNumberFormat="1" applyFont="1" applyFill="1" applyBorder="1" applyAlignment="1">
      <alignment horizontal="center"/>
    </xf>
    <xf numFmtId="165" fontId="8" fillId="42" borderId="0" xfId="0" applyNumberFormat="1" applyFont="1" applyFill="1" applyAlignment="1">
      <alignment horizontal="center"/>
    </xf>
    <xf numFmtId="2" fontId="8" fillId="42" borderId="0" xfId="0" applyNumberFormat="1" applyFont="1" applyFill="1" applyAlignment="1">
      <alignment horizontal="center"/>
    </xf>
    <xf numFmtId="165" fontId="8" fillId="42" borderId="0" xfId="0" applyNumberFormat="1" applyFont="1" applyFill="1" applyAlignment="1">
      <alignment horizontal="center" wrapText="1"/>
    </xf>
    <xf numFmtId="0" fontId="8" fillId="42" borderId="0" xfId="0" applyFont="1" applyFill="1" applyAlignment="1">
      <alignment horizontal="center" wrapText="1"/>
    </xf>
    <xf numFmtId="2" fontId="8" fillId="42" borderId="12" xfId="0" applyNumberFormat="1" applyFont="1" applyFill="1" applyBorder="1" applyAlignment="1">
      <alignment horizontal="center"/>
    </xf>
    <xf numFmtId="0" fontId="82" fillId="42" borderId="0" xfId="0" applyFont="1" applyFill="1" applyAlignment="1">
      <alignment horizontal="center"/>
    </xf>
    <xf numFmtId="165" fontId="8" fillId="42" borderId="12" xfId="0" applyNumberFormat="1" applyFont="1" applyFill="1" applyBorder="1" applyAlignment="1">
      <alignment horizontal="center"/>
    </xf>
    <xf numFmtId="165" fontId="8" fillId="42" borderId="0" xfId="0" applyNumberFormat="1" applyFont="1" applyFill="1" applyBorder="1" applyAlignment="1">
      <alignment horizontal="center"/>
    </xf>
    <xf numFmtId="0" fontId="83" fillId="42" borderId="0" xfId="0" applyFont="1" applyFill="1" applyAlignment="1">
      <alignment horizontal="center"/>
    </xf>
    <xf numFmtId="0" fontId="83" fillId="42" borderId="8" xfId="0" applyFont="1" applyFill="1" applyBorder="1" applyAlignment="1">
      <alignment horizontal="center"/>
    </xf>
    <xf numFmtId="0" fontId="8" fillId="42" borderId="8" xfId="0" applyFont="1" applyFill="1" applyBorder="1" applyAlignment="1">
      <alignment horizontal="center"/>
    </xf>
    <xf numFmtId="0" fontId="8" fillId="42" borderId="1" xfId="2" applyFont="1" applyFill="1" applyBorder="1" applyAlignment="1">
      <alignment horizontal="center"/>
    </xf>
    <xf numFmtId="49" fontId="8" fillId="42" borderId="1" xfId="0" applyNumberFormat="1" applyFont="1" applyFill="1" applyBorder="1" applyAlignment="1">
      <alignment horizontal="left"/>
    </xf>
    <xf numFmtId="14" fontId="8" fillId="42" borderId="1" xfId="0" applyNumberFormat="1" applyFont="1" applyFill="1" applyBorder="1" applyAlignment="1">
      <alignment horizontal="center"/>
    </xf>
    <xf numFmtId="165" fontId="8" fillId="42" borderId="1" xfId="0" applyNumberFormat="1" applyFont="1" applyFill="1" applyBorder="1" applyAlignment="1">
      <alignment horizontal="center"/>
    </xf>
    <xf numFmtId="0" fontId="8" fillId="42" borderId="0" xfId="0" applyFont="1" applyFill="1" applyBorder="1" applyAlignment="1">
      <alignment horizontal="center" vertical="center"/>
    </xf>
    <xf numFmtId="1" fontId="8" fillId="42" borderId="0" xfId="0" applyNumberFormat="1" applyFont="1" applyFill="1" applyBorder="1" applyAlignment="1">
      <alignment horizontal="center"/>
    </xf>
    <xf numFmtId="1" fontId="8" fillId="42" borderId="0" xfId="0" applyNumberFormat="1" applyFont="1" applyFill="1" applyAlignment="1">
      <alignment horizontal="center"/>
    </xf>
    <xf numFmtId="49" fontId="8" fillId="42" borderId="0" xfId="0" applyNumberFormat="1" applyFont="1" applyFill="1" applyBorder="1" applyAlignment="1">
      <alignment horizontal="center"/>
    </xf>
    <xf numFmtId="0" fontId="8" fillId="42" borderId="0" xfId="0" applyFont="1" applyFill="1" applyBorder="1" applyAlignment="1"/>
    <xf numFmtId="0" fontId="48" fillId="42" borderId="0" xfId="0" applyFont="1" applyFill="1" applyAlignment="1">
      <alignment horizontal="center"/>
    </xf>
    <xf numFmtId="0" fontId="8" fillId="0" borderId="0" xfId="0" applyFont="1" applyAlignment="1"/>
    <xf numFmtId="0" fontId="81" fillId="2" borderId="1" xfId="0" applyFont="1" applyFill="1" applyBorder="1" applyAlignment="1">
      <alignment horizontal="center" wrapText="1"/>
    </xf>
    <xf numFmtId="0" fontId="83" fillId="42" borderId="4" xfId="0" applyFont="1" applyFill="1" applyBorder="1" applyAlignment="1">
      <alignment horizontal="center"/>
    </xf>
    <xf numFmtId="0" fontId="8" fillId="42" borderId="0" xfId="0" applyFont="1" applyFill="1" applyAlignment="1">
      <alignment horizontal="left"/>
    </xf>
    <xf numFmtId="49" fontId="8" fillId="23" borderId="1" xfId="0" applyNumberFormat="1" applyFont="1" applyFill="1" applyBorder="1" applyAlignment="1"/>
    <xf numFmtId="49" fontId="8" fillId="23" borderId="1" xfId="0" applyNumberFormat="1" applyFont="1" applyFill="1" applyBorder="1" applyAlignment="1">
      <alignment vertical="center"/>
    </xf>
    <xf numFmtId="0" fontId="8" fillId="23" borderId="1" xfId="0" applyFont="1" applyFill="1" applyBorder="1" applyAlignment="1"/>
    <xf numFmtId="164" fontId="10" fillId="23" borderId="0" xfId="0" applyNumberFormat="1" applyFont="1" applyFill="1" applyAlignment="1">
      <alignment horizontal="center" wrapText="1"/>
    </xf>
    <xf numFmtId="49" fontId="8" fillId="22" borderId="1" xfId="0" applyNumberFormat="1" applyFont="1" applyFill="1" applyBorder="1" applyAlignment="1">
      <alignment vertical="center"/>
    </xf>
    <xf numFmtId="164" fontId="10" fillId="22" borderId="0" xfId="0" applyNumberFormat="1" applyFont="1" applyFill="1" applyAlignment="1">
      <alignment horizontal="center" wrapText="1"/>
    </xf>
    <xf numFmtId="1" fontId="8" fillId="4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14" fontId="8" fillId="42" borderId="0" xfId="0" applyNumberFormat="1" applyFont="1" applyFill="1" applyBorder="1" applyAlignment="1">
      <alignment horizontal="center"/>
    </xf>
    <xf numFmtId="49" fontId="8" fillId="28" borderId="1" xfId="0" applyNumberFormat="1" applyFont="1" applyFill="1" applyBorder="1" applyAlignment="1"/>
    <xf numFmtId="0" fontId="8" fillId="28" borderId="1" xfId="0" applyFont="1" applyFill="1" applyBorder="1" applyAlignment="1">
      <alignment vertical="center"/>
    </xf>
    <xf numFmtId="49" fontId="8" fillId="28" borderId="1" xfId="0" applyNumberFormat="1" applyFont="1" applyFill="1" applyBorder="1" applyAlignment="1">
      <alignment vertical="center"/>
    </xf>
    <xf numFmtId="0" fontId="8" fillId="28" borderId="1" xfId="0" applyFont="1" applyFill="1" applyBorder="1" applyAlignment="1"/>
    <xf numFmtId="0" fontId="8" fillId="28" borderId="1" xfId="2" applyFont="1" applyFill="1" applyBorder="1" applyAlignment="1">
      <alignment vertical="center"/>
    </xf>
    <xf numFmtId="0" fontId="27" fillId="28" borderId="1" xfId="0" applyFont="1" applyFill="1" applyBorder="1" applyAlignment="1">
      <alignment horizontal="center"/>
    </xf>
    <xf numFmtId="165" fontId="27" fillId="28" borderId="1" xfId="0" applyNumberFormat="1" applyFont="1" applyFill="1" applyBorder="1" applyAlignment="1">
      <alignment horizontal="center"/>
    </xf>
    <xf numFmtId="0" fontId="13" fillId="4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7" fillId="28" borderId="1" xfId="0" applyFont="1" applyFill="1" applyBorder="1" applyAlignment="1">
      <alignment horizontal="center" vertical="center"/>
    </xf>
    <xf numFmtId="0" fontId="27" fillId="28" borderId="1" xfId="0" applyFont="1" applyFill="1" applyBorder="1"/>
    <xf numFmtId="0" fontId="27" fillId="28" borderId="1" xfId="0" applyFont="1" applyFill="1" applyBorder="1" applyAlignment="1">
      <alignment horizontal="center" vertical="center" wrapText="1"/>
    </xf>
    <xf numFmtId="0" fontId="27" fillId="0" borderId="0" xfId="0" applyFont="1" applyBorder="1"/>
    <xf numFmtId="1" fontId="27" fillId="28" borderId="1" xfId="0" applyNumberFormat="1" applyFont="1" applyFill="1" applyBorder="1" applyAlignment="1">
      <alignment horizontal="center"/>
    </xf>
    <xf numFmtId="0" fontId="10" fillId="50" borderId="1" xfId="0" applyFont="1" applyFill="1" applyBorder="1" applyAlignment="1">
      <alignment horizontal="center" wrapText="1"/>
    </xf>
    <xf numFmtId="0" fontId="10" fillId="50" borderId="1" xfId="0" applyFont="1" applyFill="1" applyBorder="1" applyAlignment="1">
      <alignment wrapText="1"/>
    </xf>
    <xf numFmtId="0" fontId="4" fillId="51" borderId="1" xfId="0" applyFont="1" applyFill="1" applyBorder="1" applyAlignment="1">
      <alignment horizontal="center"/>
    </xf>
    <xf numFmtId="0" fontId="0" fillId="51" borderId="4" xfId="0" applyFill="1" applyBorder="1" applyAlignment="1">
      <alignment horizontal="center"/>
    </xf>
    <xf numFmtId="0" fontId="0" fillId="51" borderId="1" xfId="0" applyFill="1" applyBorder="1" applyAlignment="1">
      <alignment horizontal="center"/>
    </xf>
    <xf numFmtId="0" fontId="34" fillId="51" borderId="1" xfId="0" applyFont="1" applyFill="1" applyBorder="1" applyAlignment="1">
      <alignment horizontal="center"/>
    </xf>
    <xf numFmtId="0" fontId="3" fillId="51" borderId="4" xfId="0" applyFont="1" applyFill="1" applyBorder="1" applyAlignment="1">
      <alignment horizontal="center"/>
    </xf>
    <xf numFmtId="0" fontId="3" fillId="51" borderId="1" xfId="0" applyFont="1" applyFill="1" applyBorder="1" applyAlignment="1">
      <alignment horizontal="center"/>
    </xf>
    <xf numFmtId="0" fontId="27" fillId="51" borderId="1" xfId="0" applyFont="1" applyFill="1" applyBorder="1" applyAlignment="1">
      <alignment horizontal="center"/>
    </xf>
    <xf numFmtId="0" fontId="0" fillId="51" borderId="1" xfId="0" applyFill="1" applyBorder="1" applyAlignment="1">
      <alignment horizontal="center" vertical="center"/>
    </xf>
    <xf numFmtId="14" fontId="27" fillId="28" borderId="1" xfId="0" applyNumberFormat="1" applyFont="1" applyFill="1" applyBorder="1" applyAlignment="1">
      <alignment horizontal="center" vertical="center"/>
    </xf>
    <xf numFmtId="14" fontId="27" fillId="28" borderId="1" xfId="0" applyNumberFormat="1" applyFont="1" applyFill="1" applyBorder="1" applyAlignment="1">
      <alignment horizontal="center"/>
    </xf>
    <xf numFmtId="0" fontId="3" fillId="28" borderId="1" xfId="0" applyFont="1" applyFill="1" applyBorder="1"/>
    <xf numFmtId="0" fontId="3" fillId="28" borderId="1" xfId="0" applyFont="1" applyFill="1" applyBorder="1" applyAlignment="1"/>
    <xf numFmtId="0" fontId="27" fillId="28" borderId="1" xfId="0" applyFont="1" applyFill="1" applyBorder="1" applyAlignment="1"/>
    <xf numFmtId="0" fontId="10" fillId="19" borderId="1" xfId="0" applyFont="1" applyFill="1" applyBorder="1" applyAlignment="1">
      <alignment wrapText="1"/>
    </xf>
    <xf numFmtId="0" fontId="8" fillId="42" borderId="1" xfId="0" applyFont="1" applyFill="1" applyBorder="1" applyAlignment="1"/>
    <xf numFmtId="0" fontId="10" fillId="28" borderId="1" xfId="0" applyFont="1" applyFill="1" applyBorder="1" applyAlignment="1"/>
    <xf numFmtId="164" fontId="27" fillId="28" borderId="1" xfId="0" applyNumberFormat="1" applyFont="1" applyFill="1" applyBorder="1" applyAlignment="1">
      <alignment horizontal="center"/>
    </xf>
    <xf numFmtId="14" fontId="8" fillId="42" borderId="3" xfId="0" applyNumberFormat="1" applyFont="1" applyFill="1" applyBorder="1" applyAlignment="1">
      <alignment horizontal="center"/>
    </xf>
    <xf numFmtId="14" fontId="27" fillId="28" borderId="3" xfId="0" applyNumberFormat="1" applyFont="1" applyFill="1" applyBorder="1" applyAlignment="1">
      <alignment horizontal="center" vertical="center"/>
    </xf>
    <xf numFmtId="0" fontId="27" fillId="28" borderId="3" xfId="0" applyFont="1" applyFill="1" applyBorder="1" applyAlignment="1">
      <alignment horizontal="center"/>
    </xf>
    <xf numFmtId="14" fontId="27" fillId="0" borderId="3" xfId="0" applyNumberFormat="1" applyFont="1" applyBorder="1" applyAlignment="1">
      <alignment horizontal="center" vertical="center"/>
    </xf>
    <xf numFmtId="14" fontId="27" fillId="0" borderId="3" xfId="0" applyNumberFormat="1" applyFont="1" applyBorder="1" applyAlignment="1">
      <alignment horizontal="center"/>
    </xf>
    <xf numFmtId="0" fontId="8" fillId="42" borderId="20" xfId="0" applyFont="1" applyFill="1" applyBorder="1" applyAlignment="1">
      <alignment horizontal="center"/>
    </xf>
    <xf numFmtId="14" fontId="27" fillId="28" borderId="20" xfId="0" applyNumberFormat="1" applyFont="1" applyFill="1" applyBorder="1" applyAlignment="1">
      <alignment horizontal="center" vertical="center"/>
    </xf>
    <xf numFmtId="0" fontId="27" fillId="28" borderId="20" xfId="0" applyFont="1" applyFill="1" applyBorder="1" applyAlignment="1">
      <alignment horizontal="center"/>
    </xf>
    <xf numFmtId="14" fontId="27" fillId="28" borderId="20" xfId="0" applyNumberFormat="1" applyFont="1" applyFill="1" applyBorder="1" applyAlignment="1">
      <alignment horizontal="center"/>
    </xf>
    <xf numFmtId="165" fontId="27" fillId="28" borderId="20" xfId="0" applyNumberFormat="1" applyFont="1" applyFill="1" applyBorder="1" applyAlignment="1">
      <alignment horizontal="center"/>
    </xf>
    <xf numFmtId="0" fontId="27" fillId="0" borderId="21" xfId="0" applyFont="1" applyBorder="1" applyAlignment="1">
      <alignment horizontal="center"/>
    </xf>
    <xf numFmtId="14" fontId="27" fillId="28" borderId="3" xfId="0" applyNumberFormat="1" applyFont="1" applyFill="1" applyBorder="1" applyAlignment="1">
      <alignment horizontal="center"/>
    </xf>
    <xf numFmtId="0" fontId="10" fillId="0" borderId="21" xfId="0" applyFont="1" applyBorder="1" applyAlignment="1">
      <alignment horizontal="center" wrapText="1"/>
    </xf>
    <xf numFmtId="165" fontId="27" fillId="28" borderId="3" xfId="0" applyNumberFormat="1" applyFont="1" applyFill="1" applyBorder="1" applyAlignment="1">
      <alignment horizontal="center"/>
    </xf>
    <xf numFmtId="0" fontId="27" fillId="25" borderId="1" xfId="0" applyFont="1" applyFill="1" applyBorder="1" applyAlignment="1">
      <alignment horizontal="center"/>
    </xf>
    <xf numFmtId="0" fontId="27" fillId="25" borderId="1" xfId="0" applyFont="1" applyFill="1" applyBorder="1"/>
    <xf numFmtId="0" fontId="27" fillId="25" borderId="1" xfId="0" applyFont="1" applyFill="1" applyBorder="1" applyAlignment="1">
      <alignment horizontal="center" vertical="center"/>
    </xf>
    <xf numFmtId="0" fontId="27" fillId="25" borderId="20" xfId="0" applyFont="1" applyFill="1" applyBorder="1" applyAlignment="1">
      <alignment horizontal="center"/>
    </xf>
    <xf numFmtId="0" fontId="27" fillId="25" borderId="20" xfId="0" applyFont="1" applyFill="1" applyBorder="1" applyAlignment="1">
      <alignment horizontal="center" vertical="center"/>
    </xf>
    <xf numFmtId="0" fontId="4" fillId="51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39" borderId="0" xfId="0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4" fillId="26" borderId="14" xfId="0" applyFont="1" applyFill="1" applyBorder="1" applyAlignment="1">
      <alignment horizontal="center" vertical="center"/>
    </xf>
    <xf numFmtId="165" fontId="3" fillId="0" borderId="23" xfId="0" applyNumberFormat="1" applyFont="1" applyBorder="1"/>
    <xf numFmtId="0" fontId="2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51" borderId="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4" fillId="51" borderId="4" xfId="0" applyFont="1" applyFill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61" fillId="0" borderId="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0" fillId="39" borderId="14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39" borderId="0" xfId="0" applyFont="1" applyFill="1" applyBorder="1" applyAlignment="1">
      <alignment horizontal="center" vertical="center"/>
    </xf>
    <xf numFmtId="0" fontId="30" fillId="0" borderId="16" xfId="0" applyFont="1" applyBorder="1"/>
    <xf numFmtId="0" fontId="30" fillId="0" borderId="4" xfId="0" applyFont="1" applyBorder="1"/>
    <xf numFmtId="0" fontId="51" fillId="39" borderId="0" xfId="0" applyFont="1" applyFill="1" applyBorder="1" applyAlignment="1">
      <alignment horizontal="center" vertical="center"/>
    </xf>
    <xf numFmtId="0" fontId="30" fillId="41" borderId="4" xfId="0" applyFont="1" applyFill="1" applyBorder="1" applyAlignment="1">
      <alignment horizontal="left"/>
    </xf>
    <xf numFmtId="0" fontId="30" fillId="41" borderId="0" xfId="0" applyFont="1" applyFill="1" applyBorder="1" applyAlignment="1">
      <alignment horizontal="left"/>
    </xf>
    <xf numFmtId="0" fontId="30" fillId="7" borderId="4" xfId="0" applyFont="1" applyFill="1" applyBorder="1" applyAlignment="1">
      <alignment horizontal="left"/>
    </xf>
    <xf numFmtId="0" fontId="30" fillId="27" borderId="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left"/>
    </xf>
    <xf numFmtId="0" fontId="51" fillId="46" borderId="4" xfId="0" applyFont="1" applyFill="1" applyBorder="1" applyAlignment="1">
      <alignment horizontal="left"/>
    </xf>
    <xf numFmtId="0" fontId="32" fillId="7" borderId="4" xfId="0" applyFont="1" applyFill="1" applyBorder="1" applyAlignment="1">
      <alignment horizontal="left"/>
    </xf>
    <xf numFmtId="0" fontId="30" fillId="27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0" fillId="32" borderId="1" xfId="0" applyFont="1" applyFill="1" applyBorder="1"/>
    <xf numFmtId="0" fontId="32" fillId="39" borderId="15" xfId="0" applyFont="1" applyFill="1" applyBorder="1" applyAlignment="1">
      <alignment horizontal="center"/>
    </xf>
    <xf numFmtId="0" fontId="30" fillId="47" borderId="1" xfId="0" applyFont="1" applyFill="1" applyBorder="1"/>
    <xf numFmtId="0" fontId="32" fillId="39" borderId="0" xfId="0" applyFont="1" applyFill="1" applyBorder="1" applyAlignment="1">
      <alignment horizontal="center"/>
    </xf>
    <xf numFmtId="0" fontId="30" fillId="46" borderId="4" xfId="0" applyFont="1" applyFill="1" applyBorder="1"/>
    <xf numFmtId="0" fontId="30" fillId="39" borderId="15" xfId="0" applyFont="1" applyFill="1" applyBorder="1" applyAlignment="1">
      <alignment horizontal="center"/>
    </xf>
    <xf numFmtId="0" fontId="30" fillId="7" borderId="15" xfId="0" applyFont="1" applyFill="1" applyBorder="1" applyAlignment="1">
      <alignment horizontal="left"/>
    </xf>
    <xf numFmtId="0" fontId="0" fillId="39" borderId="4" xfId="0" applyFill="1" applyBorder="1" applyAlignment="1">
      <alignment horizontal="center"/>
    </xf>
    <xf numFmtId="0" fontId="30" fillId="39" borderId="3" xfId="0" applyFont="1" applyFill="1" applyBorder="1" applyAlignment="1">
      <alignment horizontal="center"/>
    </xf>
    <xf numFmtId="0" fontId="0" fillId="39" borderId="3" xfId="0" applyFill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51" fillId="46" borderId="3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2" xfId="0" applyBorder="1" applyAlignment="1">
      <alignment horizontal="left"/>
    </xf>
    <xf numFmtId="0" fontId="27" fillId="39" borderId="0" xfId="0" applyFont="1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27" fillId="39" borderId="0" xfId="0" applyFont="1" applyFill="1" applyBorder="1" applyAlignment="1">
      <alignment horizontal="center"/>
    </xf>
    <xf numFmtId="0" fontId="3" fillId="32" borderId="8" xfId="0" applyFont="1" applyFill="1" applyBorder="1" applyAlignment="1">
      <alignment horizontal="center" vertical="center"/>
    </xf>
    <xf numFmtId="0" fontId="70" fillId="0" borderId="1" xfId="0" applyFont="1" applyBorder="1" applyAlignment="1">
      <alignment horizontal="center"/>
    </xf>
    <xf numFmtId="0" fontId="0" fillId="32" borderId="1" xfId="0" applyFill="1" applyBorder="1" applyAlignment="1">
      <alignment horizontal="center" vertical="center"/>
    </xf>
    <xf numFmtId="0" fontId="3" fillId="32" borderId="8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32" borderId="4" xfId="0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3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0" fillId="0" borderId="3" xfId="0" applyBorder="1"/>
    <xf numFmtId="0" fontId="0" fillId="0" borderId="8" xfId="0" applyBorder="1"/>
    <xf numFmtId="49" fontId="0" fillId="39" borderId="4" xfId="0" applyNumberFormat="1" applyFill="1" applyBorder="1" applyAlignment="1">
      <alignment horizontal="left"/>
    </xf>
    <xf numFmtId="49" fontId="54" fillId="0" borderId="0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49" fontId="3" fillId="33" borderId="1" xfId="0" applyNumberFormat="1" applyFont="1" applyFill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27" fillId="39" borderId="0" xfId="0" applyNumberFormat="1" applyFont="1" applyFill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5" fontId="4" fillId="22" borderId="8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165" fontId="56" fillId="0" borderId="0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165" fontId="56" fillId="0" borderId="0" xfId="0" applyNumberFormat="1" applyFont="1" applyBorder="1" applyAlignment="1">
      <alignment horizontal="center" wrapText="1"/>
    </xf>
    <xf numFmtId="0" fontId="3" fillId="0" borderId="12" xfId="0" applyFont="1" applyBorder="1"/>
    <xf numFmtId="0" fontId="40" fillId="0" borderId="0" xfId="0" applyFont="1" applyBorder="1" applyAlignment="1">
      <alignment horizontal="center"/>
    </xf>
    <xf numFmtId="165" fontId="27" fillId="0" borderId="8" xfId="0" applyNumberFormat="1" applyFont="1" applyBorder="1" applyAlignment="1">
      <alignment horizontal="center"/>
    </xf>
    <xf numFmtId="49" fontId="29" fillId="0" borderId="0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49" fontId="8" fillId="23" borderId="17" xfId="0" applyNumberFormat="1" applyFont="1" applyFill="1" applyBorder="1" applyAlignment="1">
      <alignment vertical="center"/>
    </xf>
    <xf numFmtId="1" fontId="27" fillId="0" borderId="0" xfId="0" applyNumberFormat="1" applyFont="1" applyBorder="1" applyAlignment="1">
      <alignment horizontal="center" vertical="center"/>
    </xf>
    <xf numFmtId="0" fontId="8" fillId="26" borderId="0" xfId="0" applyFont="1" applyFill="1" applyBorder="1" applyAlignment="1">
      <alignment horizontal="center"/>
    </xf>
    <xf numFmtId="0" fontId="4" fillId="26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4" fillId="34" borderId="0" xfId="0" applyFont="1" applyFill="1" applyBorder="1" applyAlignment="1">
      <alignment horizontal="center" vertical="center"/>
    </xf>
    <xf numFmtId="0" fontId="4" fillId="29" borderId="0" xfId="0" applyFont="1" applyFill="1" applyBorder="1" applyAlignment="1">
      <alignment horizontal="center"/>
    </xf>
    <xf numFmtId="0" fontId="8" fillId="26" borderId="0" xfId="0" applyFont="1" applyFill="1" applyBorder="1" applyAlignment="1">
      <alignment horizontal="center" vertical="center"/>
    </xf>
    <xf numFmtId="0" fontId="4" fillId="26" borderId="14" xfId="0" applyFont="1" applyFill="1" applyBorder="1" applyAlignment="1">
      <alignment horizontal="center"/>
    </xf>
    <xf numFmtId="0" fontId="68" fillId="39" borderId="2" xfId="0" applyFont="1" applyFill="1" applyBorder="1" applyAlignment="1">
      <alignment horizontal="center"/>
    </xf>
    <xf numFmtId="0" fontId="3" fillId="39" borderId="16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8" fillId="39" borderId="18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/>
    </xf>
    <xf numFmtId="0" fontId="68" fillId="39" borderId="0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33" fillId="7" borderId="18" xfId="0" applyFont="1" applyFill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3" fillId="7" borderId="12" xfId="0" applyFont="1" applyFill="1" applyBorder="1" applyAlignment="1">
      <alignment horizontal="center"/>
    </xf>
    <xf numFmtId="0" fontId="68" fillId="39" borderId="4" xfId="0" applyFont="1" applyFill="1" applyBorder="1" applyAlignment="1">
      <alignment horizontal="center"/>
    </xf>
    <xf numFmtId="0" fontId="0" fillId="39" borderId="18" xfId="0" applyFill="1" applyBorder="1" applyAlignment="1">
      <alignment horizontal="center"/>
    </xf>
    <xf numFmtId="1" fontId="0" fillId="39" borderId="18" xfId="0" applyNumberFormat="1" applyFill="1" applyBorder="1" applyAlignment="1">
      <alignment horizontal="center"/>
    </xf>
    <xf numFmtId="1" fontId="0" fillId="39" borderId="4" xfId="0" applyNumberFormat="1" applyFill="1" applyBorder="1" applyAlignment="1">
      <alignment horizontal="center"/>
    </xf>
    <xf numFmtId="0" fontId="0" fillId="39" borderId="2" xfId="0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39" borderId="15" xfId="0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8" fillId="39" borderId="21" xfId="0" applyNumberFormat="1" applyFont="1" applyFill="1" applyBorder="1" applyAlignment="1">
      <alignment horizontal="center"/>
    </xf>
    <xf numFmtId="1" fontId="8" fillId="39" borderId="20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39" borderId="16" xfId="0" applyFont="1" applyFill="1" applyBorder="1" applyAlignment="1">
      <alignment horizontal="center"/>
    </xf>
    <xf numFmtId="1" fontId="8" fillId="39" borderId="22" xfId="0" applyNumberFormat="1" applyFont="1" applyFill="1" applyBorder="1" applyAlignment="1">
      <alignment horizontal="center"/>
    </xf>
    <xf numFmtId="1" fontId="8" fillId="28" borderId="1" xfId="0" applyNumberFormat="1" applyFont="1" applyFill="1" applyBorder="1" applyAlignment="1">
      <alignment horizontal="center"/>
    </xf>
    <xf numFmtId="1" fontId="8" fillId="39" borderId="19" xfId="0" applyNumberFormat="1" applyFont="1" applyFill="1" applyBorder="1" applyAlignment="1">
      <alignment horizontal="center"/>
    </xf>
    <xf numFmtId="1" fontId="8" fillId="7" borderId="20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1" fontId="8" fillId="7" borderId="21" xfId="0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1" fontId="8" fillId="7" borderId="22" xfId="0" applyNumberFormat="1" applyFont="1" applyFill="1" applyBorder="1" applyAlignment="1">
      <alignment horizontal="center"/>
    </xf>
    <xf numFmtId="0" fontId="8" fillId="39" borderId="16" xfId="0" applyFont="1" applyFill="1" applyBorder="1" applyAlignment="1">
      <alignment horizontal="center"/>
    </xf>
    <xf numFmtId="0" fontId="10" fillId="39" borderId="16" xfId="0" applyFont="1" applyFill="1" applyBorder="1" applyAlignment="1">
      <alignment horizontal="center"/>
    </xf>
    <xf numFmtId="0" fontId="4" fillId="39" borderId="20" xfId="0" applyFont="1" applyFill="1" applyBorder="1" applyAlignment="1">
      <alignment horizontal="center"/>
    </xf>
    <xf numFmtId="1" fontId="8" fillId="39" borderId="1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" fontId="8" fillId="39" borderId="18" xfId="0" applyNumberFormat="1" applyFont="1" applyFill="1" applyBorder="1" applyAlignment="1">
      <alignment horizontal="center"/>
    </xf>
    <xf numFmtId="1" fontId="8" fillId="39" borderId="9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33" borderId="0" xfId="0" applyFont="1" applyFill="1" applyBorder="1"/>
    <xf numFmtId="0" fontId="4" fillId="39" borderId="10" xfId="0" applyFont="1" applyFill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3" fillId="0" borderId="18" xfId="0" applyFont="1" applyBorder="1"/>
    <xf numFmtId="0" fontId="68" fillId="0" borderId="1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39" borderId="3" xfId="0" applyFont="1" applyFill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0" fontId="67" fillId="0" borderId="18" xfId="0" applyFont="1" applyBorder="1" applyAlignment="1">
      <alignment horizontal="center"/>
    </xf>
    <xf numFmtId="0" fontId="48" fillId="0" borderId="18" xfId="0" applyFont="1" applyBorder="1" applyAlignment="1">
      <alignment horizontal="center"/>
    </xf>
    <xf numFmtId="0" fontId="67" fillId="0" borderId="4" xfId="0" applyFont="1" applyBorder="1" applyAlignment="1">
      <alignment horizontal="center"/>
    </xf>
    <xf numFmtId="0" fontId="4" fillId="0" borderId="1" xfId="0" applyFont="1" applyBorder="1"/>
    <xf numFmtId="1" fontId="44" fillId="0" borderId="1" xfId="0" applyNumberFormat="1" applyFont="1" applyBorder="1" applyAlignment="1">
      <alignment horizontal="center"/>
    </xf>
    <xf numFmtId="0" fontId="4" fillId="0" borderId="18" xfId="0" applyFont="1" applyBorder="1"/>
    <xf numFmtId="1" fontId="44" fillId="0" borderId="18" xfId="0" applyNumberFormat="1" applyFont="1" applyBorder="1" applyAlignment="1">
      <alignment horizontal="center"/>
    </xf>
    <xf numFmtId="0" fontId="4" fillId="0" borderId="12" xfId="0" applyFont="1" applyBorder="1"/>
    <xf numFmtId="1" fontId="4" fillId="39" borderId="1" xfId="0" applyNumberFormat="1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1" fontId="4" fillId="39" borderId="2" xfId="0" applyNumberFormat="1" applyFont="1" applyFill="1" applyBorder="1" applyAlignment="1">
      <alignment horizontal="center"/>
    </xf>
    <xf numFmtId="1" fontId="44" fillId="0" borderId="15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4" fillId="39" borderId="2" xfId="0" applyFont="1" applyFill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9" fillId="0" borderId="20" xfId="0" applyFont="1" applyBorder="1"/>
    <xf numFmtId="0" fontId="25" fillId="0" borderId="21" xfId="0" applyFont="1" applyBorder="1" applyAlignment="1">
      <alignment horizontal="center" vertical="center"/>
    </xf>
    <xf numFmtId="0" fontId="49" fillId="0" borderId="22" xfId="0" applyFont="1" applyBorder="1"/>
    <xf numFmtId="0" fontId="49" fillId="0" borderId="1" xfId="0" applyFont="1" applyBorder="1"/>
    <xf numFmtId="0" fontId="25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9" fillId="33" borderId="21" xfId="0" applyFont="1" applyFill="1" applyBorder="1"/>
    <xf numFmtId="1" fontId="49" fillId="39" borderId="20" xfId="0" applyNumberFormat="1" applyFont="1" applyFill="1" applyBorder="1" applyAlignment="1">
      <alignment horizontal="center"/>
    </xf>
    <xf numFmtId="0" fontId="3" fillId="0" borderId="10" xfId="0" applyFont="1" applyBorder="1"/>
    <xf numFmtId="0" fontId="49" fillId="0" borderId="10" xfId="0" applyFont="1" applyBorder="1"/>
    <xf numFmtId="0" fontId="25" fillId="0" borderId="10" xfId="0" applyFont="1" applyBorder="1" applyAlignment="1">
      <alignment horizontal="center" vertical="center"/>
    </xf>
    <xf numFmtId="0" fontId="49" fillId="0" borderId="18" xfId="0" applyFont="1" applyBorder="1"/>
    <xf numFmtId="0" fontId="25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49" fillId="33" borderId="0" xfId="0" applyFont="1" applyFill="1" applyBorder="1"/>
    <xf numFmtId="0" fontId="3" fillId="39" borderId="9" xfId="0" applyFont="1" applyFill="1" applyBorder="1" applyAlignment="1">
      <alignment horizontal="center"/>
    </xf>
    <xf numFmtId="0" fontId="3" fillId="0" borderId="9" xfId="0" applyFont="1" applyBorder="1"/>
    <xf numFmtId="0" fontId="49" fillId="0" borderId="9" xfId="0" applyFont="1" applyBorder="1"/>
    <xf numFmtId="49" fontId="3" fillId="0" borderId="9" xfId="0" applyNumberFormat="1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32" borderId="0" xfId="0" applyFont="1" applyFill="1" applyBorder="1" applyAlignment="1">
      <alignment horizontal="center"/>
    </xf>
    <xf numFmtId="0" fontId="12" fillId="33" borderId="0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0" fontId="3" fillId="0" borderId="17" xfId="0" applyFont="1" applyBorder="1"/>
    <xf numFmtId="49" fontId="3" fillId="0" borderId="8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left"/>
    </xf>
    <xf numFmtId="0" fontId="27" fillId="0" borderId="13" xfId="0" applyFont="1" applyBorder="1" applyAlignment="1">
      <alignment horizontal="center"/>
    </xf>
    <xf numFmtId="164" fontId="10" fillId="22" borderId="18" xfId="0" applyNumberFormat="1" applyFont="1" applyFill="1" applyBorder="1" applyAlignment="1">
      <alignment horizontal="center" wrapText="1"/>
    </xf>
    <xf numFmtId="164" fontId="10" fillId="22" borderId="22" xfId="0" applyNumberFormat="1" applyFont="1" applyFill="1" applyBorder="1" applyAlignment="1">
      <alignment horizontal="center" vertical="top" wrapText="1"/>
    </xf>
    <xf numFmtId="164" fontId="10" fillId="23" borderId="0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23" fillId="10" borderId="0" xfId="0" applyFont="1" applyFill="1" applyBorder="1" applyAlignment="1">
      <alignment horizontal="center" wrapText="1"/>
    </xf>
    <xf numFmtId="0" fontId="4" fillId="11" borderId="0" xfId="0" applyFont="1" applyFill="1" applyBorder="1" applyAlignment="1">
      <alignment horizontal="center" wrapText="1"/>
    </xf>
    <xf numFmtId="0" fontId="4" fillId="12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horizontal="center" wrapText="1"/>
    </xf>
    <xf numFmtId="0" fontId="4" fillId="14" borderId="0" xfId="0" applyFont="1" applyFill="1" applyBorder="1" applyAlignment="1">
      <alignment horizontal="center" wrapText="1"/>
    </xf>
    <xf numFmtId="0" fontId="4" fillId="15" borderId="0" xfId="3" applyFont="1" applyFill="1" applyBorder="1" applyAlignment="1">
      <alignment horizontal="center" wrapText="1"/>
    </xf>
    <xf numFmtId="164" fontId="10" fillId="23" borderId="22" xfId="0" applyNumberFormat="1" applyFont="1" applyFill="1" applyBorder="1" applyAlignment="1">
      <alignment horizontal="center" vertical="top" wrapText="1"/>
    </xf>
    <xf numFmtId="0" fontId="8" fillId="42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3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0" fontId="0" fillId="28" borderId="1" xfId="0" applyFont="1" applyFill="1" applyBorder="1"/>
    <xf numFmtId="0" fontId="0" fillId="28" borderId="1" xfId="0" applyFont="1" applyFill="1" applyBorder="1" applyAlignment="1"/>
    <xf numFmtId="17" fontId="27" fillId="28" borderId="3" xfId="0" applyNumberFormat="1" applyFont="1" applyFill="1" applyBorder="1" applyAlignment="1">
      <alignment horizontal="center"/>
    </xf>
    <xf numFmtId="14" fontId="3" fillId="28" borderId="1" xfId="0" applyNumberFormat="1" applyFont="1" applyFill="1" applyBorder="1"/>
    <xf numFmtId="14" fontId="0" fillId="28" borderId="1" xfId="0" applyNumberFormat="1" applyFont="1" applyFill="1" applyBorder="1"/>
    <xf numFmtId="0" fontId="3" fillId="28" borderId="0" xfId="0" applyFont="1" applyFill="1" applyAlignment="1">
      <alignment horizontal="center"/>
    </xf>
    <xf numFmtId="17" fontId="27" fillId="28" borderId="1" xfId="0" applyNumberFormat="1" applyFont="1" applyFill="1" applyBorder="1" applyAlignment="1">
      <alignment horizontal="center"/>
    </xf>
    <xf numFmtId="0" fontId="0" fillId="28" borderId="1" xfId="0" applyFill="1" applyBorder="1"/>
    <xf numFmtId="0" fontId="0" fillId="28" borderId="1" xfId="0" applyFill="1" applyBorder="1" applyAlignment="1"/>
    <xf numFmtId="14" fontId="0" fillId="28" borderId="1" xfId="0" applyNumberFormat="1" applyFill="1" applyBorder="1"/>
    <xf numFmtId="0" fontId="0" fillId="36" borderId="1" xfId="0" applyFill="1" applyBorder="1" applyAlignment="1"/>
    <xf numFmtId="49" fontId="27" fillId="28" borderId="3" xfId="0" applyNumberFormat="1" applyFont="1" applyFill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7" fillId="28" borderId="11" xfId="0" applyFont="1" applyFill="1" applyBorder="1" applyAlignment="1">
      <alignment horizontal="center"/>
    </xf>
    <xf numFmtId="0" fontId="3" fillId="28" borderId="1" xfId="0" applyNumberFormat="1" applyFont="1" applyFill="1" applyBorder="1"/>
    <xf numFmtId="0" fontId="27" fillId="25" borderId="20" xfId="0" applyNumberFormat="1" applyFont="1" applyFill="1" applyBorder="1" applyAlignment="1">
      <alignment horizontal="center"/>
    </xf>
    <xf numFmtId="0" fontId="27" fillId="28" borderId="3" xfId="0" applyNumberFormat="1" applyFont="1" applyFill="1" applyBorder="1" applyAlignment="1">
      <alignment horizontal="center"/>
    </xf>
    <xf numFmtId="0" fontId="27" fillId="28" borderId="3" xfId="0" applyNumberFormat="1" applyFont="1" applyFill="1" applyBorder="1" applyAlignment="1">
      <alignment horizontal="center" vertical="center"/>
    </xf>
    <xf numFmtId="49" fontId="27" fillId="28" borderId="3" xfId="0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left"/>
    </xf>
    <xf numFmtId="0" fontId="0" fillId="28" borderId="11" xfId="0" applyFont="1" applyFill="1" applyBorder="1"/>
    <xf numFmtId="14" fontId="3" fillId="28" borderId="1" xfId="0" applyNumberFormat="1" applyFont="1" applyFill="1" applyBorder="1" applyAlignment="1">
      <alignment horizontal="center"/>
    </xf>
    <xf numFmtId="0" fontId="0" fillId="28" borderId="1" xfId="0" applyFont="1" applyFill="1" applyBorder="1" applyAlignment="1">
      <alignment horizontal="center"/>
    </xf>
  </cellXfs>
  <cellStyles count="6">
    <cellStyle name="Normal 2" xfId="5"/>
    <cellStyle name="Normální" xfId="0" builtinId="0"/>
    <cellStyle name="Normální 2" xfId="2"/>
    <cellStyle name="Normální 3" xfId="4"/>
    <cellStyle name="Normální 4" xfId="1"/>
    <cellStyle name="Vysvětlující text 2" xfId="3"/>
  </cellStyles>
  <dxfs count="0"/>
  <tableStyles count="0" defaultTableStyle="TableStyleMedium2" defaultPivotStyle="PivotStyleLight16"/>
  <colors>
    <mruColors>
      <color rgb="FFFFA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ys" id="{9C141D2D-F6D7-474D-B7FB-648506E2A23C}" userId="irys" providerId="Non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L12" dT="2020-04-23T07:00:54.07" personId="{9C141D2D-F6D7-474D-B7FB-648506E2A23C}" id="{D47C6453-1BDC-48F9-AA89-D52562CA3AE4}">
    <text>Biochemka: 0,1</text>
  </threadedComment>
  <threadedComment ref="GL107" dT="2020-04-23T07:01:12.94" personId="{9C141D2D-F6D7-474D-B7FB-648506E2A23C}" id="{95407026-EF7B-47E9-94E0-412CD63D3F4A}">
    <text>Biochemka: 0,6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A347"/>
    <pageSetUpPr fitToPage="1"/>
  </sheetPr>
  <dimension ref="A1:GS180"/>
  <sheetViews>
    <sheetView tabSelected="1" zoomScale="70" zoomScaleNormal="70" workbookViewId="0">
      <pane xSplit="115" ySplit="2" topLeftCell="EU135" activePane="bottomRight" state="frozen"/>
      <selection pane="topRight" activeCell="DL1" sqref="DL1"/>
      <selection pane="bottomLeft" activeCell="A3" sqref="A3"/>
      <selection pane="bottomRight" activeCell="GJ172" sqref="GJ172"/>
    </sheetView>
  </sheetViews>
  <sheetFormatPr defaultRowHeight="15" x14ac:dyDescent="0.25"/>
  <cols>
    <col min="1" max="1" width="4.28515625" style="56" customWidth="1"/>
    <col min="2" max="2" width="2.85546875" style="56" customWidth="1"/>
    <col min="3" max="3" width="9.28515625" style="148" customWidth="1"/>
    <col min="4" max="4" width="11.28515625" style="147" customWidth="1"/>
    <col min="5" max="5" width="9.140625" style="56" customWidth="1"/>
    <col min="6" max="6" width="12.85546875" style="89" customWidth="1"/>
    <col min="7" max="7" width="4.28515625" style="56" customWidth="1"/>
    <col min="8" max="8" width="12.140625" style="369" customWidth="1"/>
    <col min="9" max="9" width="9.28515625" style="58" customWidth="1"/>
    <col min="10" max="10" width="7.140625" style="60" customWidth="1"/>
    <col min="11" max="11" width="2.85546875" style="65" hidden="1" customWidth="1"/>
    <col min="12" max="12" width="6.42578125" style="56" hidden="1" customWidth="1"/>
    <col min="13" max="13" width="8.7109375" style="56" hidden="1" customWidth="1"/>
    <col min="14" max="14" width="3" style="56" hidden="1" customWidth="1"/>
    <col min="15" max="15" width="4" style="56" hidden="1" customWidth="1"/>
    <col min="16" max="16" width="6.85546875" style="60" hidden="1" customWidth="1"/>
    <col min="17" max="17" width="8.85546875" style="60" hidden="1" customWidth="1"/>
    <col min="18" max="18" width="7.28515625" style="60" hidden="1" customWidth="1"/>
    <col min="19" max="19" width="6.5703125" style="367" hidden="1" customWidth="1"/>
    <col min="20" max="20" width="19.42578125" style="367" hidden="1" customWidth="1"/>
    <col min="21" max="21" width="19.28515625" style="367" hidden="1" customWidth="1"/>
    <col min="22" max="22" width="25.28515625" style="367" hidden="1" customWidth="1"/>
    <col min="23" max="23" width="12.42578125" style="367" hidden="1" customWidth="1"/>
    <col min="24" max="24" width="9.7109375" style="367" hidden="1" customWidth="1"/>
    <col min="25" max="25" width="10" style="61" hidden="1" customWidth="1"/>
    <col min="26" max="26" width="8.7109375" style="62" hidden="1" customWidth="1"/>
    <col min="27" max="27" width="4.7109375" style="56" hidden="1" customWidth="1"/>
    <col min="28" max="28" width="8.85546875" style="63" hidden="1" customWidth="1"/>
    <col min="29" max="29" width="8.85546875" style="56" hidden="1" customWidth="1"/>
    <col min="30" max="30" width="10.5703125" style="56" hidden="1" customWidth="1"/>
    <col min="31" max="31" width="5.7109375" style="56" hidden="1" customWidth="1"/>
    <col min="32" max="32" width="9.140625" style="56" hidden="1" customWidth="1"/>
    <col min="33" max="33" width="14.140625" style="64" hidden="1" customWidth="1"/>
    <col min="34" max="34" width="12.28515625" style="65" hidden="1" customWidth="1"/>
    <col min="35" max="36" width="4.85546875" style="56" hidden="1" customWidth="1"/>
    <col min="37" max="37" width="5.7109375" style="111" hidden="1" customWidth="1"/>
    <col min="38" max="40" width="4.85546875" style="56" hidden="1" customWidth="1"/>
    <col min="41" max="41" width="9" style="181" hidden="1" customWidth="1"/>
    <col min="42" max="42" width="9" style="126" hidden="1" customWidth="1"/>
    <col min="43" max="43" width="9" style="296" hidden="1" customWidth="1"/>
    <col min="44" max="44" width="6.140625" style="368" hidden="1" customWidth="1"/>
    <col min="45" max="45" width="6.7109375" style="292" hidden="1" customWidth="1"/>
    <col min="46" max="46" width="7.140625" style="147" hidden="1" customWidth="1"/>
    <col min="47" max="47" width="6.28515625" style="369" hidden="1" customWidth="1"/>
    <col min="48" max="49" width="8.85546875" style="56" hidden="1" customWidth="1"/>
    <col min="50" max="50" width="9.28515625" style="113" hidden="1" customWidth="1"/>
    <col min="51" max="52" width="8.85546875" style="56" hidden="1" customWidth="1"/>
    <col min="53" max="53" width="8.85546875" style="77" hidden="1" customWidth="1"/>
    <col min="54" max="54" width="8.85546875" style="84" hidden="1" customWidth="1"/>
    <col min="55" max="55" width="5.5703125" style="298" hidden="1" customWidth="1"/>
    <col min="56" max="56" width="5.5703125" style="115" hidden="1" customWidth="1"/>
    <col min="57" max="60" width="5.5703125" style="56" hidden="1" customWidth="1"/>
    <col min="61" max="61" width="5.5703125" style="84" hidden="1" customWidth="1"/>
    <col min="62" max="62" width="8.85546875" style="56" hidden="1" customWidth="1"/>
    <col min="63" max="63" width="7.7109375" style="56" hidden="1" customWidth="1"/>
    <col min="64" max="64" width="6.7109375" style="152" hidden="1" customWidth="1"/>
    <col min="65" max="65" width="8.85546875" style="153" hidden="1" customWidth="1"/>
    <col min="66" max="66" width="8.85546875" style="115" hidden="1" customWidth="1"/>
    <col min="67" max="68" width="8.85546875" style="56" hidden="1" customWidth="1"/>
    <col min="69" max="69" width="8.85546875" style="84" hidden="1" customWidth="1"/>
    <col min="70" max="70" width="6.42578125" style="114" hidden="1" customWidth="1"/>
    <col min="71" max="75" width="9.7109375" style="115" hidden="1" customWidth="1"/>
    <col min="76" max="76" width="7.28515625" style="115" hidden="1" customWidth="1"/>
    <col min="77" max="77" width="10.7109375" style="115" hidden="1" customWidth="1"/>
    <col min="78" max="81" width="9.7109375" style="115" hidden="1" customWidth="1"/>
    <col min="82" max="82" width="7.42578125" style="115" hidden="1" customWidth="1"/>
    <col min="83" max="92" width="8.85546875" style="56" hidden="1" customWidth="1"/>
    <col min="93" max="93" width="6.5703125" style="88" hidden="1" customWidth="1"/>
    <col min="94" max="99" width="6.5703125" style="60" hidden="1" customWidth="1"/>
    <col min="100" max="100" width="6.5703125" style="121" hidden="1" customWidth="1"/>
    <col min="101" max="101" width="7.7109375" style="63" hidden="1" customWidth="1"/>
    <col min="102" max="102" width="7.7109375" style="56" hidden="1" customWidth="1"/>
    <col min="103" max="103" width="8.85546875" style="56" hidden="1" customWidth="1"/>
    <col min="104" max="104" width="6.5703125" style="56" hidden="1" customWidth="1"/>
    <col min="105" max="105" width="9.5703125" style="90" hidden="1" customWidth="1"/>
    <col min="106" max="106" width="8.85546875" style="195" hidden="1" customWidth="1"/>
    <col min="107" max="107" width="8.85546875" style="62" hidden="1" customWidth="1"/>
    <col min="108" max="108" width="106.28515625" style="62" hidden="1" customWidth="1"/>
    <col min="109" max="109" width="7.28515625" style="56" hidden="1" customWidth="1"/>
    <col min="110" max="112" width="6.28515625" style="56" hidden="1" customWidth="1"/>
    <col min="113" max="113" width="4.42578125" style="89" customWidth="1"/>
    <col min="114" max="114" width="14.42578125" style="549" customWidth="1"/>
    <col min="115" max="115" width="5.7109375" style="115" hidden="1" customWidth="1"/>
    <col min="116" max="116" width="16.85546875" style="115" customWidth="1"/>
    <col min="117" max="117" width="9.85546875" style="115" customWidth="1"/>
    <col min="118" max="118" width="8.140625" style="115" hidden="1" customWidth="1"/>
    <col min="119" max="119" width="11.42578125" style="622" customWidth="1"/>
    <col min="120" max="120" width="13.5703125" style="115" customWidth="1"/>
    <col min="121" max="121" width="19.7109375" style="115" customWidth="1"/>
    <col min="122" max="122" width="12.42578125" style="417" customWidth="1"/>
    <col min="123" max="123" width="12.42578125" style="837" customWidth="1"/>
    <col min="124" max="124" width="14.7109375" style="115" customWidth="1"/>
    <col min="125" max="125" width="21.28515625" style="115" customWidth="1"/>
    <col min="126" max="126" width="12.42578125" style="622" customWidth="1"/>
    <col min="127" max="127" width="9" style="115" hidden="1" customWidth="1"/>
    <col min="128" max="129" width="8.85546875" style="56" hidden="1" customWidth="1"/>
    <col min="130" max="130" width="9" style="89" hidden="1" customWidth="1"/>
    <col min="131" max="132" width="9.140625" style="89" hidden="1" customWidth="1"/>
    <col min="133" max="134" width="9" style="89" hidden="1" customWidth="1"/>
    <col min="135" max="135" width="8.85546875" style="89" hidden="1" customWidth="1"/>
    <col min="136" max="136" width="9" style="89" hidden="1" customWidth="1"/>
    <col min="137" max="137" width="9.140625" style="89" hidden="1" customWidth="1"/>
    <col min="138" max="138" width="14.7109375" style="56" hidden="1" customWidth="1"/>
    <col min="139" max="139" width="6.42578125" style="65" hidden="1" customWidth="1"/>
    <col min="140" max="140" width="7.7109375" style="65" hidden="1" customWidth="1"/>
    <col min="141" max="141" width="9.140625" style="65" hidden="1" customWidth="1"/>
    <col min="142" max="142" width="12.42578125" style="837" customWidth="1"/>
    <col min="143" max="143" width="7.7109375" style="65" customWidth="1"/>
    <col min="144" max="144" width="9.140625" style="65" hidden="1" customWidth="1"/>
    <col min="145" max="145" width="12.7109375" style="65" customWidth="1"/>
    <col min="146" max="146" width="7.28515625" style="65" customWidth="1"/>
    <col min="147" max="147" width="7.5703125" style="65" customWidth="1"/>
    <col min="148" max="148" width="6.7109375" style="65" customWidth="1"/>
    <col min="149" max="149" width="11.28515625" style="65" customWidth="1"/>
    <col min="150" max="150" width="8" style="65" customWidth="1"/>
    <col min="151" max="151" width="9.7109375" style="65" customWidth="1"/>
    <col min="152" max="153" width="9" style="65" customWidth="1"/>
    <col min="154" max="154" width="6.7109375" style="322" hidden="1" customWidth="1"/>
    <col min="155" max="155" width="6.28515625" style="65" hidden="1" customWidth="1"/>
    <col min="156" max="156" width="7.85546875" style="65" hidden="1" customWidth="1"/>
    <col min="157" max="157" width="9.140625" style="65" hidden="1" customWidth="1"/>
    <col min="158" max="158" width="7.28515625" style="65" hidden="1" customWidth="1"/>
    <col min="159" max="159" width="10" style="65" hidden="1" customWidth="1"/>
    <col min="160" max="160" width="8.7109375" style="196" hidden="1" customWidth="1"/>
    <col min="161" max="161" width="11.5703125" style="196" hidden="1" customWidth="1"/>
    <col min="162" max="162" width="7.7109375" style="341" hidden="1" customWidth="1"/>
    <col min="163" max="164" width="7.7109375" style="65" hidden="1" customWidth="1"/>
    <col min="165" max="165" width="4.7109375" style="65" hidden="1" customWidth="1"/>
    <col min="166" max="166" width="7.7109375" style="65" hidden="1" customWidth="1"/>
    <col min="167" max="167" width="9.7109375" style="65" hidden="1" customWidth="1"/>
    <col min="168" max="169" width="7.7109375" style="196" hidden="1" customWidth="1"/>
    <col min="170" max="170" width="7.7109375" style="197" hidden="1" customWidth="1"/>
    <col min="171" max="171" width="7.7109375" style="198" hidden="1" customWidth="1"/>
    <col min="172" max="172" width="7.7109375" style="342" hidden="1" customWidth="1"/>
    <col min="173" max="173" width="5.140625" style="147" hidden="1" customWidth="1"/>
    <col min="174" max="174" width="6" style="64" hidden="1" customWidth="1"/>
    <col min="175" max="175" width="8.85546875" style="65" hidden="1" customWidth="1"/>
    <col min="176" max="176" width="7.28515625" style="99" hidden="1" customWidth="1"/>
    <col min="177" max="177" width="4.140625" style="65" hidden="1" customWidth="1"/>
    <col min="178" max="179" width="8.85546875" style="196" hidden="1" customWidth="1"/>
    <col min="180" max="180" width="6.7109375" style="65" hidden="1" customWidth="1"/>
    <col min="181" max="181" width="9.140625" style="65" hidden="1" customWidth="1"/>
    <col min="182" max="182" width="10.140625" style="65" customWidth="1"/>
    <col min="183" max="183" width="11.28515625" style="65" customWidth="1"/>
    <col min="184" max="186" width="9.140625" style="65" customWidth="1"/>
    <col min="187" max="187" width="21.85546875" style="485" customWidth="1"/>
    <col min="188" max="188" width="12" style="65" customWidth="1"/>
    <col min="189" max="189" width="19.7109375" style="65" customWidth="1"/>
    <col min="190" max="190" width="33.28515625" style="485" customWidth="1"/>
    <col min="191" max="191" width="9.140625" style="65" customWidth="1"/>
    <col min="192" max="192" width="12" style="65" customWidth="1"/>
    <col min="193" max="193" width="27.7109375" style="65" customWidth="1"/>
    <col min="194" max="194" width="46.140625" style="485" customWidth="1"/>
    <col min="195" max="197" width="9.7109375" style="57" hidden="1" customWidth="1"/>
    <col min="198" max="198" width="9.7109375" style="65" customWidth="1"/>
    <col min="201" max="201" width="9.7109375" hidden="1" customWidth="1"/>
  </cols>
  <sheetData>
    <row r="1" spans="1:198" ht="60.6" customHeight="1" thickTop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861</v>
      </c>
      <c r="F1" s="1" t="s">
        <v>4</v>
      </c>
      <c r="G1" s="1" t="s">
        <v>5</v>
      </c>
      <c r="H1" s="14" t="s">
        <v>6</v>
      </c>
      <c r="I1" s="3" t="s">
        <v>7</v>
      </c>
      <c r="J1" s="550" t="s">
        <v>8</v>
      </c>
      <c r="K1" s="4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5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2" t="s">
        <v>30</v>
      </c>
      <c r="AG1" s="493" t="s">
        <v>31</v>
      </c>
      <c r="AH1" s="6" t="s">
        <v>32</v>
      </c>
      <c r="AI1" s="1" t="s">
        <v>33</v>
      </c>
      <c r="AJ1" s="7" t="s">
        <v>34</v>
      </c>
      <c r="AK1" s="8" t="s">
        <v>35</v>
      </c>
      <c r="AL1" s="1" t="s">
        <v>36</v>
      </c>
      <c r="AM1" s="1" t="s">
        <v>37</v>
      </c>
      <c r="AN1" s="2" t="s">
        <v>38</v>
      </c>
      <c r="AO1" s="9" t="s">
        <v>39</v>
      </c>
      <c r="AP1" s="10" t="s">
        <v>40</v>
      </c>
      <c r="AQ1" s="11" t="s">
        <v>41</v>
      </c>
      <c r="AR1" s="12" t="s">
        <v>42</v>
      </c>
      <c r="AS1" s="13" t="s">
        <v>43</v>
      </c>
      <c r="AT1" s="13" t="s">
        <v>44</v>
      </c>
      <c r="AU1" s="14" t="s">
        <v>45</v>
      </c>
      <c r="AV1" s="2" t="s">
        <v>46</v>
      </c>
      <c r="AW1" s="6" t="s">
        <v>47</v>
      </c>
      <c r="AX1" s="15" t="s">
        <v>48</v>
      </c>
      <c r="AY1" s="6" t="s">
        <v>49</v>
      </c>
      <c r="AZ1" s="1" t="s">
        <v>50</v>
      </c>
      <c r="BA1" s="16" t="s">
        <v>51</v>
      </c>
      <c r="BB1" s="1" t="s">
        <v>52</v>
      </c>
      <c r="BC1" s="17" t="s">
        <v>53</v>
      </c>
      <c r="BD1" s="17" t="s">
        <v>54</v>
      </c>
      <c r="BE1" s="6" t="s">
        <v>55</v>
      </c>
      <c r="BF1" s="1" t="s">
        <v>56</v>
      </c>
      <c r="BG1" s="7" t="s">
        <v>57</v>
      </c>
      <c r="BH1" s="7" t="s">
        <v>58</v>
      </c>
      <c r="BI1" s="7" t="s">
        <v>59</v>
      </c>
      <c r="BJ1" s="6" t="s">
        <v>60</v>
      </c>
      <c r="BK1" s="2" t="s">
        <v>61</v>
      </c>
      <c r="BL1" s="18" t="s">
        <v>62</v>
      </c>
      <c r="BM1" s="19" t="s">
        <v>63</v>
      </c>
      <c r="BN1" s="17" t="s">
        <v>64</v>
      </c>
      <c r="BO1" s="6" t="s">
        <v>65</v>
      </c>
      <c r="BP1" s="1" t="s">
        <v>66</v>
      </c>
      <c r="BQ1" s="1" t="s">
        <v>67</v>
      </c>
      <c r="BR1" s="20" t="s">
        <v>68</v>
      </c>
      <c r="BS1" s="21" t="s">
        <v>69</v>
      </c>
      <c r="BT1" s="22" t="s">
        <v>70</v>
      </c>
      <c r="BU1" s="22" t="s">
        <v>71</v>
      </c>
      <c r="BV1" s="22" t="s">
        <v>72</v>
      </c>
      <c r="BW1" s="21" t="s">
        <v>73</v>
      </c>
      <c r="BX1" s="22" t="s">
        <v>74</v>
      </c>
      <c r="BY1" s="23" t="s">
        <v>75</v>
      </c>
      <c r="BZ1" s="24" t="s">
        <v>76</v>
      </c>
      <c r="CA1" s="23" t="s">
        <v>77</v>
      </c>
      <c r="CB1" s="24" t="s">
        <v>78</v>
      </c>
      <c r="CC1" s="25" t="s">
        <v>79</v>
      </c>
      <c r="CD1" s="26" t="s">
        <v>80</v>
      </c>
      <c r="CE1" s="27" t="s">
        <v>81</v>
      </c>
      <c r="CF1" s="14" t="s">
        <v>82</v>
      </c>
      <c r="CG1" s="14" t="s">
        <v>83</v>
      </c>
      <c r="CH1" s="14" t="s">
        <v>84</v>
      </c>
      <c r="CI1" s="1" t="s">
        <v>85</v>
      </c>
      <c r="CJ1" s="14" t="s">
        <v>86</v>
      </c>
      <c r="CK1" s="27" t="s">
        <v>87</v>
      </c>
      <c r="CL1" s="24" t="s">
        <v>88</v>
      </c>
      <c r="CM1" s="494" t="s">
        <v>89</v>
      </c>
      <c r="CN1" s="495" t="s">
        <v>90</v>
      </c>
      <c r="CO1" s="496" t="s">
        <v>73</v>
      </c>
      <c r="CP1" s="497" t="s">
        <v>91</v>
      </c>
      <c r="CQ1" s="497" t="s">
        <v>92</v>
      </c>
      <c r="CR1" s="497" t="s">
        <v>93</v>
      </c>
      <c r="CS1" s="497" t="s">
        <v>94</v>
      </c>
      <c r="CT1" s="497" t="s">
        <v>95</v>
      </c>
      <c r="CU1" s="497" t="s">
        <v>79</v>
      </c>
      <c r="CV1" s="498" t="s">
        <v>80</v>
      </c>
      <c r="CW1" s="494" t="s">
        <v>80</v>
      </c>
      <c r="CX1" s="499" t="s">
        <v>79</v>
      </c>
      <c r="CY1" s="6" t="s">
        <v>96</v>
      </c>
      <c r="CZ1" s="6" t="s">
        <v>97</v>
      </c>
      <c r="DA1" s="28" t="s">
        <v>98</v>
      </c>
      <c r="DB1" s="29" t="s">
        <v>99</v>
      </c>
      <c r="DC1" s="5" t="s">
        <v>100</v>
      </c>
      <c r="DD1" s="30" t="s">
        <v>101</v>
      </c>
      <c r="DE1" s="31" t="s">
        <v>102</v>
      </c>
      <c r="DF1" s="31" t="s">
        <v>103</v>
      </c>
      <c r="DG1" s="31" t="s">
        <v>104</v>
      </c>
      <c r="DH1" s="31" t="s">
        <v>105</v>
      </c>
      <c r="DI1" s="500" t="s">
        <v>106</v>
      </c>
      <c r="DJ1" s="491" t="s">
        <v>878</v>
      </c>
      <c r="DK1" s="32" t="s">
        <v>107</v>
      </c>
      <c r="DL1" s="32" t="s">
        <v>881</v>
      </c>
      <c r="DM1" s="32" t="s">
        <v>897</v>
      </c>
      <c r="DN1" s="32" t="s">
        <v>108</v>
      </c>
      <c r="DO1" s="624" t="s">
        <v>879</v>
      </c>
      <c r="DP1" s="558" t="s">
        <v>872</v>
      </c>
      <c r="DQ1" s="558" t="s">
        <v>873</v>
      </c>
      <c r="DR1" s="838" t="s">
        <v>898</v>
      </c>
      <c r="DS1" s="839" t="s">
        <v>904</v>
      </c>
      <c r="DT1" s="556" t="s">
        <v>874</v>
      </c>
      <c r="DU1" s="556" t="s">
        <v>875</v>
      </c>
      <c r="DV1" s="840" t="s">
        <v>876</v>
      </c>
      <c r="DW1" s="841" t="s">
        <v>849</v>
      </c>
      <c r="DX1" s="842" t="s">
        <v>109</v>
      </c>
      <c r="DY1" s="842" t="s">
        <v>110</v>
      </c>
      <c r="DZ1" s="843" t="s">
        <v>111</v>
      </c>
      <c r="EA1" s="843" t="s">
        <v>112</v>
      </c>
      <c r="EB1" s="843" t="s">
        <v>113</v>
      </c>
      <c r="EC1" s="844" t="s">
        <v>114</v>
      </c>
      <c r="ED1" s="844" t="s">
        <v>115</v>
      </c>
      <c r="EE1" s="844" t="s">
        <v>116</v>
      </c>
      <c r="EF1" s="844" t="s">
        <v>117</v>
      </c>
      <c r="EG1" s="845" t="s">
        <v>118</v>
      </c>
      <c r="EH1" s="845" t="s">
        <v>119</v>
      </c>
      <c r="EI1" s="846" t="s">
        <v>120</v>
      </c>
      <c r="EJ1" s="847" t="s">
        <v>121</v>
      </c>
      <c r="EK1" s="847" t="s">
        <v>122</v>
      </c>
      <c r="EL1" s="848" t="s">
        <v>904</v>
      </c>
      <c r="EM1" s="33" t="s">
        <v>865</v>
      </c>
      <c r="EN1" s="34" t="s">
        <v>123</v>
      </c>
      <c r="EO1" s="33" t="s">
        <v>864</v>
      </c>
      <c r="EP1" s="33" t="s">
        <v>124</v>
      </c>
      <c r="EQ1" s="33" t="s">
        <v>125</v>
      </c>
      <c r="ER1" s="33" t="s">
        <v>126</v>
      </c>
      <c r="ES1" s="33" t="s">
        <v>870</v>
      </c>
      <c r="ET1" s="33" t="s">
        <v>871</v>
      </c>
      <c r="EU1" s="33" t="s">
        <v>869</v>
      </c>
      <c r="EV1" s="33" t="s">
        <v>127</v>
      </c>
      <c r="EW1" s="33" t="s">
        <v>128</v>
      </c>
      <c r="EX1" s="36" t="s">
        <v>2</v>
      </c>
      <c r="EY1" s="37" t="s">
        <v>129</v>
      </c>
      <c r="EZ1" s="37" t="s">
        <v>130</v>
      </c>
      <c r="FA1" s="37" t="s">
        <v>131</v>
      </c>
      <c r="FB1" s="37" t="s">
        <v>132</v>
      </c>
      <c r="FC1" s="38" t="s">
        <v>133</v>
      </c>
      <c r="FD1" s="37" t="s">
        <v>134</v>
      </c>
      <c r="FE1" s="39" t="s">
        <v>135</v>
      </c>
      <c r="FF1" s="40" t="s">
        <v>129</v>
      </c>
      <c r="FG1" s="41" t="s">
        <v>136</v>
      </c>
      <c r="FH1" s="41" t="s">
        <v>137</v>
      </c>
      <c r="FI1" s="41" t="s">
        <v>138</v>
      </c>
      <c r="FJ1" s="41" t="s">
        <v>139</v>
      </c>
      <c r="FK1" s="42" t="s">
        <v>140</v>
      </c>
      <c r="FL1" s="43" t="s">
        <v>141</v>
      </c>
      <c r="FM1" s="44" t="s">
        <v>142</v>
      </c>
      <c r="FN1" s="44" t="s">
        <v>143</v>
      </c>
      <c r="FO1" s="45" t="s">
        <v>144</v>
      </c>
      <c r="FP1" s="46" t="s">
        <v>26</v>
      </c>
      <c r="FQ1" s="47" t="s">
        <v>31</v>
      </c>
      <c r="FR1" s="48" t="s">
        <v>145</v>
      </c>
      <c r="FS1" s="49" t="s">
        <v>146</v>
      </c>
      <c r="FT1" s="50" t="s">
        <v>147</v>
      </c>
      <c r="FU1" s="6"/>
      <c r="FV1" s="51" t="s">
        <v>146</v>
      </c>
      <c r="FW1" s="52" t="s">
        <v>147</v>
      </c>
      <c r="FX1" s="53" t="s">
        <v>148</v>
      </c>
      <c r="FY1" s="502" t="s">
        <v>149</v>
      </c>
      <c r="FZ1" s="593" t="s">
        <v>850</v>
      </c>
      <c r="GA1" s="593" t="s">
        <v>900</v>
      </c>
      <c r="GB1" s="35" t="s">
        <v>877</v>
      </c>
      <c r="GC1" s="593" t="s">
        <v>851</v>
      </c>
      <c r="GD1" s="593" t="s">
        <v>852</v>
      </c>
      <c r="GE1" s="594" t="s">
        <v>853</v>
      </c>
      <c r="GF1" s="511" t="s">
        <v>854</v>
      </c>
      <c r="GG1" s="511" t="s">
        <v>855</v>
      </c>
      <c r="GH1" s="515" t="s">
        <v>856</v>
      </c>
      <c r="GI1" s="512" t="s">
        <v>857</v>
      </c>
      <c r="GJ1" s="512" t="s">
        <v>858</v>
      </c>
      <c r="GK1" s="512" t="s">
        <v>859</v>
      </c>
      <c r="GL1" s="608" t="s">
        <v>150</v>
      </c>
      <c r="GM1" s="55" t="s">
        <v>151</v>
      </c>
      <c r="GN1" s="55" t="s">
        <v>152</v>
      </c>
      <c r="GO1" s="55" t="s">
        <v>153</v>
      </c>
      <c r="GP1" s="54"/>
    </row>
    <row r="2" spans="1:198" s="548" customFormat="1" ht="14.45" customHeight="1" x14ac:dyDescent="0.25">
      <c r="A2" s="552" t="s">
        <v>868</v>
      </c>
      <c r="B2" s="516"/>
      <c r="C2" s="517">
        <v>1111</v>
      </c>
      <c r="D2" s="518" t="s">
        <v>860</v>
      </c>
      <c r="E2" s="519" t="s">
        <v>862</v>
      </c>
      <c r="F2" s="518">
        <v>550515555</v>
      </c>
      <c r="G2" s="518">
        <v>55</v>
      </c>
      <c r="H2" s="583" t="s">
        <v>863</v>
      </c>
      <c r="I2" s="520" t="s">
        <v>169</v>
      </c>
      <c r="J2" s="551" t="s">
        <v>244</v>
      </c>
      <c r="K2" s="518"/>
      <c r="L2" s="518"/>
      <c r="M2" s="518"/>
      <c r="N2" s="521"/>
      <c r="O2" s="519"/>
      <c r="P2" s="519"/>
      <c r="Q2" s="519"/>
      <c r="R2" s="521"/>
      <c r="S2" s="522"/>
      <c r="T2" s="523"/>
      <c r="U2" s="523"/>
      <c r="V2" s="523"/>
      <c r="W2" s="524"/>
      <c r="X2" s="523"/>
      <c r="Y2" s="523"/>
      <c r="Z2" s="519"/>
      <c r="AA2" s="519"/>
      <c r="AB2" s="518"/>
      <c r="AC2" s="519"/>
      <c r="AD2" s="519"/>
      <c r="AE2" s="525"/>
      <c r="AF2" s="519"/>
      <c r="AG2" s="525"/>
      <c r="AH2" s="526"/>
      <c r="AI2" s="516"/>
      <c r="AJ2" s="516"/>
      <c r="AK2" s="516"/>
      <c r="AL2" s="516"/>
      <c r="AM2" s="516"/>
      <c r="AN2" s="516"/>
      <c r="AO2" s="527"/>
      <c r="AP2" s="528"/>
      <c r="AQ2" s="528"/>
      <c r="AR2" s="528"/>
      <c r="AS2" s="529"/>
      <c r="AT2" s="528"/>
      <c r="AU2" s="529"/>
      <c r="AV2" s="528"/>
      <c r="AW2" s="528"/>
      <c r="AX2" s="528"/>
      <c r="AY2" s="530"/>
      <c r="AZ2" s="531"/>
      <c r="BA2" s="528"/>
      <c r="BB2" s="532"/>
      <c r="BC2" s="529"/>
      <c r="BD2" s="529"/>
      <c r="BE2" s="529"/>
      <c r="BF2" s="529"/>
      <c r="BG2" s="529"/>
      <c r="BH2" s="529"/>
      <c r="BI2" s="532"/>
      <c r="BJ2" s="528"/>
      <c r="BK2" s="528"/>
      <c r="BL2" s="528"/>
      <c r="BM2" s="528"/>
      <c r="BN2" s="516"/>
      <c r="BO2" s="533"/>
      <c r="BP2" s="528"/>
      <c r="BQ2" s="534"/>
      <c r="BR2" s="516"/>
      <c r="BS2" s="528"/>
      <c r="BT2" s="516"/>
      <c r="BU2" s="516"/>
      <c r="BV2" s="528"/>
      <c r="BW2" s="535"/>
      <c r="BX2" s="516"/>
      <c r="BY2" s="516"/>
      <c r="BZ2" s="516"/>
      <c r="CA2" s="516"/>
      <c r="CB2" s="516"/>
      <c r="CC2" s="516"/>
      <c r="CD2" s="516"/>
      <c r="CE2" s="516"/>
      <c r="CF2" s="516"/>
      <c r="CG2" s="516"/>
      <c r="CH2" s="516"/>
      <c r="CI2" s="516"/>
      <c r="CJ2" s="516"/>
      <c r="CK2" s="516"/>
      <c r="CL2" s="528"/>
      <c r="CM2" s="516"/>
      <c r="CN2" s="536"/>
      <c r="CO2" s="537"/>
      <c r="CP2" s="536"/>
      <c r="CQ2" s="536"/>
      <c r="CR2" s="536"/>
      <c r="CS2" s="536"/>
      <c r="CT2" s="536"/>
      <c r="CU2" s="536"/>
      <c r="CV2" s="516"/>
      <c r="CW2" s="538"/>
      <c r="CX2" s="516"/>
      <c r="CY2" s="516"/>
      <c r="CZ2" s="516"/>
      <c r="DA2" s="516"/>
      <c r="DB2" s="516"/>
      <c r="DC2" s="516"/>
      <c r="DD2" s="516"/>
      <c r="DE2" s="526"/>
      <c r="DF2" s="526"/>
      <c r="DG2" s="526"/>
      <c r="DH2" s="526"/>
      <c r="DI2" s="539" t="s">
        <v>162</v>
      </c>
      <c r="DJ2" s="540" t="s">
        <v>226</v>
      </c>
      <c r="DK2" s="518">
        <v>2</v>
      </c>
      <c r="DL2" s="518" t="s">
        <v>880</v>
      </c>
      <c r="DM2" s="518" t="s">
        <v>322</v>
      </c>
      <c r="DN2" s="518">
        <v>0</v>
      </c>
      <c r="DO2" s="617">
        <v>1</v>
      </c>
      <c r="DP2" s="612">
        <v>43266</v>
      </c>
      <c r="DQ2" s="541">
        <v>43403</v>
      </c>
      <c r="DR2" s="518" t="s">
        <v>899</v>
      </c>
      <c r="DS2" s="617"/>
      <c r="DT2" s="612" t="s">
        <v>157</v>
      </c>
      <c r="DU2" s="541" t="s">
        <v>157</v>
      </c>
      <c r="DV2" s="518" t="s">
        <v>157</v>
      </c>
      <c r="DW2" s="518">
        <v>0</v>
      </c>
      <c r="DX2" s="518"/>
      <c r="DY2" s="518"/>
      <c r="DZ2" s="518"/>
      <c r="EA2" s="518"/>
      <c r="EB2" s="518"/>
      <c r="EC2" s="518"/>
      <c r="ED2" s="518"/>
      <c r="EE2" s="518"/>
      <c r="EF2" s="518"/>
      <c r="EG2" s="518"/>
      <c r="EH2" s="849"/>
      <c r="EI2" s="518"/>
      <c r="EJ2" s="518"/>
      <c r="EK2" s="518"/>
      <c r="EL2" s="617"/>
      <c r="EM2" s="518">
        <v>20</v>
      </c>
      <c r="EN2" s="518"/>
      <c r="EO2" s="518">
        <v>0</v>
      </c>
      <c r="EP2" s="518">
        <v>185</v>
      </c>
      <c r="EQ2" s="518">
        <v>85</v>
      </c>
      <c r="ER2" s="542">
        <f t="shared" ref="ER2" si="0">EQ2/(EP2*EP2*0.01*0.01)</f>
        <v>24.83564645726808</v>
      </c>
      <c r="ES2" s="559">
        <v>2</v>
      </c>
      <c r="ET2" s="559">
        <v>60</v>
      </c>
      <c r="EU2" s="559">
        <v>70</v>
      </c>
      <c r="EV2" s="518">
        <v>3</v>
      </c>
      <c r="EW2" s="518">
        <v>2</v>
      </c>
      <c r="EX2" s="543"/>
      <c r="EY2" s="526"/>
      <c r="EZ2" s="526"/>
      <c r="FA2" s="526"/>
      <c r="FB2" s="544"/>
      <c r="FC2" s="526"/>
      <c r="FD2" s="544"/>
      <c r="FE2" s="544"/>
      <c r="FF2" s="516"/>
      <c r="FG2" s="516"/>
      <c r="FH2" s="516"/>
      <c r="FI2" s="516"/>
      <c r="FJ2" s="545"/>
      <c r="FK2" s="545"/>
      <c r="FL2" s="528"/>
      <c r="FM2" s="526"/>
      <c r="FN2" s="526"/>
      <c r="FO2" s="526"/>
      <c r="FP2" s="546"/>
      <c r="FQ2" s="516"/>
      <c r="FR2" s="526"/>
      <c r="FS2" s="528"/>
      <c r="FT2" s="529"/>
      <c r="FU2" s="516"/>
      <c r="FV2" s="528"/>
      <c r="FW2" s="529"/>
      <c r="FX2" s="528"/>
      <c r="FY2" s="526"/>
      <c r="FZ2" s="526">
        <v>1</v>
      </c>
      <c r="GA2" s="526">
        <v>1</v>
      </c>
      <c r="GB2" s="518">
        <v>2</v>
      </c>
      <c r="GC2" s="526">
        <v>6</v>
      </c>
      <c r="GD2" s="526">
        <v>0</v>
      </c>
      <c r="GE2" s="547" t="s">
        <v>866</v>
      </c>
      <c r="GF2" s="526">
        <v>1</v>
      </c>
      <c r="GG2" s="526" t="s">
        <v>867</v>
      </c>
      <c r="GH2" s="547" t="s">
        <v>901</v>
      </c>
      <c r="GI2" s="526">
        <v>1</v>
      </c>
      <c r="GJ2" s="575">
        <v>42129</v>
      </c>
      <c r="GK2" s="526" t="s">
        <v>902</v>
      </c>
      <c r="GL2" s="609" t="s">
        <v>903</v>
      </c>
      <c r="GM2" s="518"/>
      <c r="GN2" s="518"/>
      <c r="GO2" s="518"/>
      <c r="GP2" s="516"/>
    </row>
    <row r="3" spans="1:198" ht="14.45" customHeight="1" x14ac:dyDescent="0.25">
      <c r="A3" s="56">
        <v>32</v>
      </c>
      <c r="B3" s="859">
        <v>1</v>
      </c>
      <c r="C3" s="566">
        <v>8001</v>
      </c>
      <c r="D3" s="595" t="s">
        <v>465</v>
      </c>
      <c r="E3" s="596" t="s">
        <v>270</v>
      </c>
      <c r="F3" s="597">
        <v>470727406</v>
      </c>
      <c r="G3" s="57">
        <v>71</v>
      </c>
      <c r="H3" s="584" t="s">
        <v>466</v>
      </c>
      <c r="I3" s="255" t="s">
        <v>169</v>
      </c>
      <c r="J3" s="572" t="s">
        <v>215</v>
      </c>
      <c r="K3" s="101" t="s">
        <v>156</v>
      </c>
      <c r="L3" s="57">
        <v>6</v>
      </c>
      <c r="M3" s="57">
        <v>8</v>
      </c>
      <c r="N3" s="59" t="s">
        <v>157</v>
      </c>
      <c r="O3" s="57"/>
      <c r="P3" s="59" t="s">
        <v>444</v>
      </c>
      <c r="Q3" s="57"/>
      <c r="R3" s="57"/>
      <c r="S3" s="287" t="s">
        <v>418</v>
      </c>
      <c r="T3" s="236" t="s">
        <v>445</v>
      </c>
      <c r="U3" s="247" t="s">
        <v>353</v>
      </c>
      <c r="V3" s="231" t="s">
        <v>419</v>
      </c>
      <c r="W3" s="231" t="s">
        <v>420</v>
      </c>
      <c r="X3" s="231" t="s">
        <v>353</v>
      </c>
      <c r="Y3" s="680" t="s">
        <v>353</v>
      </c>
      <c r="Z3" s="387"/>
      <c r="AA3" s="389"/>
      <c r="AB3" s="57"/>
      <c r="AC3" s="370"/>
      <c r="AD3" s="370"/>
      <c r="AE3" s="370"/>
      <c r="AF3" s="370"/>
      <c r="AG3" s="399" t="s">
        <v>226</v>
      </c>
      <c r="AH3" s="394"/>
      <c r="AK3" s="67"/>
      <c r="AM3" s="68"/>
      <c r="AO3" s="410">
        <v>35.1</v>
      </c>
      <c r="AP3" s="69">
        <v>54.8</v>
      </c>
      <c r="AQ3" s="127">
        <v>7.2</v>
      </c>
      <c r="AR3" s="71">
        <v>97.100000000000009</v>
      </c>
      <c r="AS3" s="72">
        <v>0.64051094890510951</v>
      </c>
      <c r="AT3" s="73">
        <v>4.6116788321167883</v>
      </c>
      <c r="AU3" s="74">
        <v>0.56612903225806455</v>
      </c>
      <c r="AV3" s="75">
        <v>32.643000000000001</v>
      </c>
      <c r="AW3" s="75">
        <v>93</v>
      </c>
      <c r="AX3" s="76">
        <v>0.70200000000000007</v>
      </c>
      <c r="AY3" s="66">
        <v>2</v>
      </c>
      <c r="AZ3" s="89" t="s">
        <v>158</v>
      </c>
      <c r="BA3" s="234">
        <v>28.3</v>
      </c>
      <c r="BB3" s="78">
        <v>4.2000000000000003E-2</v>
      </c>
      <c r="BC3" s="80">
        <v>5.7380000000000004</v>
      </c>
      <c r="BD3" s="80"/>
      <c r="BE3" s="89"/>
      <c r="BF3" s="89"/>
      <c r="BG3" s="89"/>
      <c r="BH3" s="89"/>
      <c r="BJ3" s="89">
        <v>64.099999999999994</v>
      </c>
      <c r="BK3" s="89">
        <v>35.5</v>
      </c>
      <c r="BL3" s="82">
        <v>1.8056338028169012</v>
      </c>
      <c r="BM3" s="83">
        <v>3.9E-2</v>
      </c>
      <c r="BN3" s="79">
        <v>0.1111111111111111</v>
      </c>
      <c r="BO3" s="89" t="s">
        <v>158</v>
      </c>
      <c r="BP3" s="66">
        <v>21.7</v>
      </c>
      <c r="BQ3" s="279">
        <v>36.200000000000003</v>
      </c>
      <c r="BR3" s="85"/>
      <c r="BS3" s="79">
        <v>62.1</v>
      </c>
      <c r="BT3" s="79">
        <v>87</v>
      </c>
      <c r="BU3" s="277">
        <v>14262</v>
      </c>
      <c r="BV3" s="79">
        <v>13</v>
      </c>
      <c r="BW3" s="416">
        <v>45.099999999999994</v>
      </c>
      <c r="BX3" s="79">
        <v>21.9</v>
      </c>
      <c r="BY3" s="79">
        <v>11.7</v>
      </c>
      <c r="BZ3" s="79">
        <v>40.200000000000003</v>
      </c>
      <c r="CA3" s="79">
        <v>21.4</v>
      </c>
      <c r="CB3" s="79">
        <v>22.6</v>
      </c>
      <c r="CC3" s="79">
        <v>12</v>
      </c>
      <c r="CD3" s="79">
        <v>1.7</v>
      </c>
      <c r="CL3" s="75">
        <v>0.54477611940298498</v>
      </c>
      <c r="CO3" s="269">
        <v>56.2</v>
      </c>
      <c r="CP3" s="268">
        <v>63.9</v>
      </c>
      <c r="CQ3" s="268">
        <v>35.9</v>
      </c>
      <c r="CR3" s="268">
        <v>12.1</v>
      </c>
      <c r="CS3" s="268">
        <v>6.78</v>
      </c>
      <c r="CT3" s="268">
        <v>19.600000000000001</v>
      </c>
      <c r="CU3" s="268">
        <v>11</v>
      </c>
      <c r="CV3" s="268">
        <v>0.56000000000000005</v>
      </c>
      <c r="CY3" s="142"/>
      <c r="CZ3" s="142">
        <v>3</v>
      </c>
      <c r="DA3" s="90" t="s">
        <v>168</v>
      </c>
      <c r="DB3" s="89" t="s">
        <v>168</v>
      </c>
      <c r="DE3" s="57"/>
      <c r="DF3" s="57"/>
      <c r="DG3" s="57"/>
      <c r="DH3" s="204"/>
      <c r="DI3" s="91" t="s">
        <v>162</v>
      </c>
      <c r="DJ3" s="554" t="s">
        <v>226</v>
      </c>
      <c r="DK3" s="162">
        <v>2</v>
      </c>
      <c r="DL3" s="581" t="s">
        <v>880</v>
      </c>
      <c r="DM3" s="581" t="s">
        <v>169</v>
      </c>
      <c r="DN3" s="92"/>
      <c r="DO3" s="629">
        <v>0</v>
      </c>
      <c r="DP3" s="613"/>
      <c r="DQ3" s="603"/>
      <c r="DR3" s="603"/>
      <c r="DS3" s="618"/>
      <c r="DT3" s="613">
        <v>43612</v>
      </c>
      <c r="DU3" s="603" t="s">
        <v>157</v>
      </c>
      <c r="DV3" s="603" t="s">
        <v>915</v>
      </c>
      <c r="DW3" s="92"/>
      <c r="DX3" s="57" t="s">
        <v>157</v>
      </c>
      <c r="DY3" s="57" t="s">
        <v>157</v>
      </c>
      <c r="DZ3" s="57">
        <v>179</v>
      </c>
      <c r="EA3" s="57">
        <v>7.8</v>
      </c>
      <c r="EB3" s="57" t="s">
        <v>157</v>
      </c>
      <c r="EC3" s="57" t="s">
        <v>157</v>
      </c>
      <c r="ED3" s="57" t="s">
        <v>157</v>
      </c>
      <c r="EE3" s="57" t="s">
        <v>157</v>
      </c>
      <c r="EF3" s="57" t="s">
        <v>157</v>
      </c>
      <c r="EG3" s="57">
        <v>0</v>
      </c>
      <c r="EH3" s="850"/>
      <c r="EI3" s="92"/>
      <c r="EJ3" s="92">
        <v>8</v>
      </c>
      <c r="EK3" s="92">
        <v>6</v>
      </c>
      <c r="EL3" s="618"/>
      <c r="EM3" s="581">
        <v>35</v>
      </c>
      <c r="EN3" s="92">
        <v>2</v>
      </c>
      <c r="EO3" s="92">
        <v>1</v>
      </c>
      <c r="EP3" s="92">
        <v>176</v>
      </c>
      <c r="EQ3" s="92">
        <v>104</v>
      </c>
      <c r="ER3" s="118">
        <v>33.574380165289256</v>
      </c>
      <c r="ES3" s="592">
        <v>0</v>
      </c>
      <c r="ET3" s="592">
        <v>45</v>
      </c>
      <c r="EU3" s="592">
        <v>50</v>
      </c>
      <c r="EV3" s="92">
        <v>2</v>
      </c>
      <c r="EW3" s="92">
        <v>1</v>
      </c>
      <c r="EX3" s="216">
        <v>8001</v>
      </c>
      <c r="EY3" s="388">
        <v>75</v>
      </c>
      <c r="EZ3" s="389">
        <v>49579</v>
      </c>
      <c r="FA3" s="389">
        <v>2</v>
      </c>
      <c r="FB3" s="436">
        <v>1322.1066666666666</v>
      </c>
      <c r="FC3" s="389">
        <v>1849</v>
      </c>
      <c r="FD3" s="757">
        <v>49.306666666666665</v>
      </c>
      <c r="FE3" s="438">
        <v>295.83999999999997</v>
      </c>
      <c r="FF3" s="389"/>
      <c r="FG3" s="389"/>
      <c r="FH3" s="389"/>
      <c r="FI3" s="389"/>
      <c r="FJ3" s="389"/>
      <c r="FK3" s="389"/>
      <c r="FL3" s="389"/>
      <c r="FM3" s="452"/>
      <c r="FN3" s="457">
        <v>3.6303407247160631</v>
      </c>
      <c r="FO3" s="822"/>
      <c r="FP3" s="168">
        <v>179</v>
      </c>
      <c r="FQ3" s="479" t="s">
        <v>226</v>
      </c>
      <c r="FR3" s="65"/>
      <c r="FS3" s="149">
        <v>3.7294015611448397</v>
      </c>
      <c r="FT3" s="242">
        <v>4.9306666666666665E-2</v>
      </c>
      <c r="FV3" s="149">
        <v>3.7294015611448397</v>
      </c>
      <c r="FW3" s="242">
        <v>4.9306666666666665E-2</v>
      </c>
      <c r="FX3" s="278">
        <v>3.6303407247160631</v>
      </c>
      <c r="FY3" s="394"/>
      <c r="FZ3" s="605">
        <v>0</v>
      </c>
      <c r="GA3" s="605">
        <v>0</v>
      </c>
      <c r="GB3" s="626">
        <v>3</v>
      </c>
      <c r="GC3" s="605">
        <v>3</v>
      </c>
      <c r="GD3" s="605">
        <v>1</v>
      </c>
      <c r="GE3" s="855" t="s">
        <v>910</v>
      </c>
      <c r="GF3" s="605">
        <v>1</v>
      </c>
      <c r="GG3" s="854" t="s">
        <v>905</v>
      </c>
      <c r="GH3" s="855" t="s">
        <v>906</v>
      </c>
      <c r="GI3" s="605">
        <v>1</v>
      </c>
      <c r="GJ3" s="854" t="s">
        <v>907</v>
      </c>
      <c r="GK3" s="854" t="s">
        <v>909</v>
      </c>
      <c r="GL3" s="855" t="s">
        <v>908</v>
      </c>
      <c r="GN3" s="160">
        <v>1.89992330149848</v>
      </c>
    </row>
    <row r="4" spans="1:198" ht="14.45" customHeight="1" x14ac:dyDescent="0.25">
      <c r="A4" s="56">
        <v>280</v>
      </c>
      <c r="B4" s="859">
        <v>2</v>
      </c>
      <c r="C4" s="566">
        <v>9646</v>
      </c>
      <c r="D4" s="595" t="s">
        <v>465</v>
      </c>
      <c r="E4" s="596" t="s">
        <v>270</v>
      </c>
      <c r="F4" s="597">
        <v>470727406</v>
      </c>
      <c r="G4" s="57">
        <v>71</v>
      </c>
      <c r="H4" s="584" t="s">
        <v>558</v>
      </c>
      <c r="I4" s="150" t="s">
        <v>169</v>
      </c>
      <c r="J4" s="572" t="s">
        <v>215</v>
      </c>
      <c r="K4" s="102" t="s">
        <v>156</v>
      </c>
      <c r="L4" s="57">
        <v>6</v>
      </c>
      <c r="M4" s="57" t="s">
        <v>530</v>
      </c>
      <c r="N4" s="59" t="s">
        <v>157</v>
      </c>
      <c r="O4" s="57"/>
      <c r="P4" s="59" t="s">
        <v>550</v>
      </c>
      <c r="Q4" s="57"/>
      <c r="R4" s="57"/>
      <c r="S4" s="231" t="s">
        <v>353</v>
      </c>
      <c r="T4" s="236" t="s">
        <v>353</v>
      </c>
      <c r="U4" s="231" t="s">
        <v>353</v>
      </c>
      <c r="V4" s="315" t="s">
        <v>526</v>
      </c>
      <c r="W4" s="231" t="s">
        <v>353</v>
      </c>
      <c r="X4" s="231" t="s">
        <v>353</v>
      </c>
      <c r="Y4" s="680" t="s">
        <v>353</v>
      </c>
      <c r="Z4" s="387"/>
      <c r="AA4" s="370"/>
      <c r="AB4" s="57"/>
      <c r="AC4" s="396">
        <v>8507</v>
      </c>
      <c r="AD4" s="396">
        <v>85</v>
      </c>
      <c r="AE4" s="399" t="s">
        <v>353</v>
      </c>
      <c r="AF4" s="370" t="s">
        <v>353</v>
      </c>
      <c r="AG4" s="399" t="s">
        <v>230</v>
      </c>
      <c r="AH4" s="370"/>
      <c r="AK4" s="56"/>
      <c r="AL4" s="65"/>
      <c r="AM4" s="65"/>
      <c r="AN4" s="65"/>
      <c r="AO4" s="410">
        <v>31.6</v>
      </c>
      <c r="AP4" s="69">
        <v>60.7</v>
      </c>
      <c r="AQ4" s="127">
        <v>3.9</v>
      </c>
      <c r="AR4" s="71">
        <v>96.200000000000017</v>
      </c>
      <c r="AS4" s="72">
        <v>0.52059308072487642</v>
      </c>
      <c r="AT4" s="73">
        <v>2.0303130148270179</v>
      </c>
      <c r="AU4" s="74">
        <v>0.48916408668730643</v>
      </c>
      <c r="AV4" s="75">
        <v>29.293200000000002</v>
      </c>
      <c r="AW4" s="75">
        <v>92.7</v>
      </c>
      <c r="AX4" s="76">
        <v>0.72679999999999989</v>
      </c>
      <c r="AY4" s="321">
        <v>2.2999999999999998</v>
      </c>
      <c r="AZ4" s="323" t="s">
        <v>158</v>
      </c>
      <c r="BA4" s="66">
        <v>23.8</v>
      </c>
      <c r="BB4" s="275" t="s">
        <v>158</v>
      </c>
      <c r="BC4" s="100"/>
      <c r="BD4" s="100"/>
      <c r="BE4" s="100"/>
      <c r="BF4" s="100"/>
      <c r="BG4" s="100"/>
      <c r="BH4" s="100"/>
      <c r="BI4" s="275"/>
      <c r="BJ4" s="66">
        <v>32.799999999999997</v>
      </c>
      <c r="BK4" s="66">
        <v>67.2</v>
      </c>
      <c r="BL4" s="129">
        <v>0.48809523809523803</v>
      </c>
      <c r="BM4" s="83" t="s">
        <v>158</v>
      </c>
      <c r="BN4" s="56" t="s">
        <v>158</v>
      </c>
      <c r="BO4" s="314" t="s">
        <v>158</v>
      </c>
      <c r="BP4" s="66">
        <v>4.5</v>
      </c>
      <c r="BQ4" s="279">
        <v>6.6</v>
      </c>
      <c r="BR4" s="115"/>
      <c r="BS4" s="79">
        <v>57.099999999999994</v>
      </c>
      <c r="BT4" s="115" t="s">
        <v>158</v>
      </c>
      <c r="BU4" s="249" t="s">
        <v>158</v>
      </c>
      <c r="BV4" s="79" t="s">
        <v>158</v>
      </c>
      <c r="BW4" s="416">
        <v>59.499999999999993</v>
      </c>
      <c r="BX4" s="115">
        <v>35.299999999999997</v>
      </c>
      <c r="BY4" s="115">
        <v>21.4</v>
      </c>
      <c r="BZ4" s="115">
        <v>21.8</v>
      </c>
      <c r="CA4" s="115">
        <v>13.2</v>
      </c>
      <c r="CB4" s="115">
        <v>41.1</v>
      </c>
      <c r="CC4" s="115">
        <v>24.9</v>
      </c>
      <c r="CD4" s="89" t="s">
        <v>158</v>
      </c>
      <c r="CL4" s="75">
        <v>1.6192660550458713</v>
      </c>
      <c r="CN4" s="60"/>
      <c r="CV4" s="56"/>
      <c r="CX4" s="142"/>
      <c r="CY4" s="142"/>
      <c r="CZ4" s="142">
        <v>3</v>
      </c>
      <c r="DA4" s="90" t="s">
        <v>168</v>
      </c>
      <c r="DB4" s="195" t="s">
        <v>168</v>
      </c>
      <c r="DC4" s="56"/>
      <c r="DE4" s="57"/>
      <c r="DF4" s="57"/>
      <c r="DG4" s="57"/>
      <c r="DH4" s="138"/>
      <c r="DI4" s="91" t="s">
        <v>162</v>
      </c>
      <c r="DJ4" s="557" t="s">
        <v>230</v>
      </c>
      <c r="DK4" s="92">
        <v>2</v>
      </c>
      <c r="DL4" s="581" t="s">
        <v>880</v>
      </c>
      <c r="DM4" s="581" t="s">
        <v>169</v>
      </c>
      <c r="DN4" s="92"/>
      <c r="DO4" s="629">
        <v>0</v>
      </c>
      <c r="DP4" s="614"/>
      <c r="DQ4" s="581"/>
      <c r="DR4" s="581"/>
      <c r="DS4" s="619"/>
      <c r="DT4" s="614"/>
      <c r="DU4" s="581"/>
      <c r="DV4" s="581"/>
      <c r="DW4" s="92"/>
      <c r="DX4" s="57" t="s">
        <v>157</v>
      </c>
      <c r="DY4" s="57" t="s">
        <v>157</v>
      </c>
      <c r="DZ4" s="57">
        <v>197</v>
      </c>
      <c r="EA4" s="57">
        <v>8.1999999999999993</v>
      </c>
      <c r="EB4" s="57">
        <v>91.8</v>
      </c>
      <c r="EC4" s="57" t="s">
        <v>157</v>
      </c>
      <c r="ED4" s="57" t="s">
        <v>157</v>
      </c>
      <c r="EE4" s="57" t="s">
        <v>157</v>
      </c>
      <c r="EF4" s="57" t="s">
        <v>157</v>
      </c>
      <c r="EG4" s="57">
        <v>0</v>
      </c>
      <c r="EH4" s="850"/>
      <c r="EI4" s="92"/>
      <c r="EJ4" s="92">
        <v>6</v>
      </c>
      <c r="EK4" s="92" t="s">
        <v>530</v>
      </c>
      <c r="EL4" s="619"/>
      <c r="EM4" s="581">
        <v>25</v>
      </c>
      <c r="EN4" s="92"/>
      <c r="EO4" s="581">
        <v>0</v>
      </c>
      <c r="EP4" s="581">
        <v>176</v>
      </c>
      <c r="EQ4" s="581">
        <v>104</v>
      </c>
      <c r="ER4" s="582">
        <v>33.6</v>
      </c>
      <c r="ES4" s="592">
        <v>0</v>
      </c>
      <c r="ET4" s="592"/>
      <c r="EU4" s="592"/>
      <c r="EV4" s="581">
        <v>2</v>
      </c>
      <c r="EW4" s="581">
        <v>1</v>
      </c>
      <c r="EX4" s="320">
        <v>9646</v>
      </c>
      <c r="EY4" s="742">
        <v>48</v>
      </c>
      <c r="EZ4" s="388">
        <v>12156</v>
      </c>
      <c r="FA4" s="388">
        <v>2</v>
      </c>
      <c r="FB4" s="436">
        <v>506.5</v>
      </c>
      <c r="FC4" s="388">
        <v>2243</v>
      </c>
      <c r="FD4" s="757">
        <v>93.458333333333329</v>
      </c>
      <c r="FE4" s="438">
        <v>560.75</v>
      </c>
      <c r="FF4" s="444">
        <v>30</v>
      </c>
      <c r="FG4" s="445">
        <v>8992</v>
      </c>
      <c r="FH4" s="426">
        <v>400</v>
      </c>
      <c r="FI4" s="442"/>
      <c r="FJ4" s="447">
        <v>299.73333333333335</v>
      </c>
      <c r="FK4" s="447">
        <v>119.89333333333335</v>
      </c>
      <c r="FL4" s="449">
        <v>4.6770740658362984</v>
      </c>
      <c r="FM4" s="197"/>
      <c r="FN4" s="450"/>
      <c r="FO4" s="826"/>
      <c r="FP4" s="832"/>
      <c r="FQ4" s="394"/>
      <c r="FR4" s="370"/>
      <c r="FS4" s="149">
        <v>18.45179335307667</v>
      </c>
      <c r="FT4" s="242">
        <v>9.3458333333333324E-2</v>
      </c>
      <c r="FV4" s="149">
        <v>18.45179335307667</v>
      </c>
      <c r="FW4" s="242">
        <v>9.3458333333333324E-2</v>
      </c>
      <c r="FX4" s="466">
        <v>2.1078912171199287</v>
      </c>
      <c r="FY4" s="370"/>
      <c r="FZ4" s="224">
        <v>0</v>
      </c>
      <c r="GA4" s="224">
        <v>0</v>
      </c>
      <c r="GB4" s="626">
        <v>2</v>
      </c>
      <c r="GC4" s="224">
        <v>2</v>
      </c>
      <c r="GD4" s="224">
        <v>1</v>
      </c>
      <c r="GE4" s="855" t="s">
        <v>910</v>
      </c>
      <c r="GF4" s="224">
        <v>0</v>
      </c>
      <c r="GG4" s="224"/>
      <c r="GH4" s="606"/>
      <c r="GI4" s="224">
        <v>0</v>
      </c>
      <c r="GJ4" s="224"/>
      <c r="GK4" s="224"/>
      <c r="GL4" s="855" t="s">
        <v>911</v>
      </c>
      <c r="GP4" s="62"/>
    </row>
    <row r="5" spans="1:198" ht="14.45" customHeight="1" x14ac:dyDescent="0.25">
      <c r="A5" s="56">
        <v>272</v>
      </c>
      <c r="B5" s="859">
        <v>3</v>
      </c>
      <c r="C5" s="566">
        <v>11650</v>
      </c>
      <c r="D5" s="595" t="s">
        <v>465</v>
      </c>
      <c r="E5" s="596" t="s">
        <v>270</v>
      </c>
      <c r="F5" s="597">
        <v>470727406</v>
      </c>
      <c r="G5" s="57">
        <v>72</v>
      </c>
      <c r="H5" s="584" t="s">
        <v>787</v>
      </c>
      <c r="I5" s="313" t="s">
        <v>169</v>
      </c>
      <c r="J5" s="572" t="s">
        <v>215</v>
      </c>
      <c r="K5" s="59" t="s">
        <v>156</v>
      </c>
      <c r="L5" s="57">
        <v>15</v>
      </c>
      <c r="M5" s="59" t="s">
        <v>373</v>
      </c>
      <c r="N5" s="59" t="s">
        <v>157</v>
      </c>
      <c r="O5" s="57"/>
      <c r="P5" s="57" t="s">
        <v>767</v>
      </c>
      <c r="Q5" s="151"/>
      <c r="R5" s="151"/>
      <c r="S5" s="59"/>
      <c r="T5" s="361" t="s">
        <v>780</v>
      </c>
      <c r="U5" s="361"/>
      <c r="V5" s="362" t="s">
        <v>781</v>
      </c>
      <c r="W5" s="383"/>
      <c r="X5" s="362"/>
      <c r="Y5" s="683"/>
      <c r="Z5" s="685"/>
      <c r="AA5" s="84" t="s">
        <v>788</v>
      </c>
      <c r="AB5" s="57"/>
      <c r="AC5" s="702">
        <v>71</v>
      </c>
      <c r="AD5" s="702">
        <v>1000</v>
      </c>
      <c r="AE5" s="346"/>
      <c r="AF5" s="346"/>
      <c r="AG5" s="685" t="s">
        <v>304</v>
      </c>
      <c r="AH5" s="403">
        <v>50</v>
      </c>
      <c r="AI5"/>
      <c r="AO5" s="410">
        <v>79.8</v>
      </c>
      <c r="AP5" s="69">
        <v>14.4</v>
      </c>
      <c r="AQ5" s="127">
        <v>5.4</v>
      </c>
      <c r="AR5" s="71">
        <v>99.600000000000009</v>
      </c>
      <c r="AS5" s="72">
        <v>5.5416666666666661</v>
      </c>
      <c r="AT5" s="73">
        <v>29.924999999999997</v>
      </c>
      <c r="AU5" s="74">
        <v>4.0303030303030303</v>
      </c>
      <c r="AV5" s="75">
        <v>73.415999999999997</v>
      </c>
      <c r="AW5" s="75">
        <v>92</v>
      </c>
      <c r="AX5" s="76">
        <v>2.3939999999999997</v>
      </c>
      <c r="AY5" s="75">
        <v>3</v>
      </c>
      <c r="AZ5" s="56" t="s">
        <v>158</v>
      </c>
      <c r="BA5" s="77">
        <v>20.8</v>
      </c>
      <c r="BB5" s="84" t="s">
        <v>158</v>
      </c>
      <c r="BC5" s="79">
        <v>0.15</v>
      </c>
      <c r="BD5" s="79"/>
      <c r="BE5" s="75"/>
      <c r="BF5" s="75"/>
      <c r="BG5" s="75"/>
      <c r="BH5" s="75"/>
      <c r="BI5" s="81">
        <v>0.81</v>
      </c>
      <c r="BJ5" s="75">
        <v>71.2</v>
      </c>
      <c r="BK5" s="56">
        <v>28.9</v>
      </c>
      <c r="BL5" s="129">
        <v>2.4636678200692042</v>
      </c>
      <c r="BM5" s="83">
        <v>3.8</v>
      </c>
      <c r="BN5" s="79">
        <v>4.7619047619047619</v>
      </c>
      <c r="BO5" s="56" t="s">
        <v>158</v>
      </c>
      <c r="BP5" s="56">
        <v>45.2</v>
      </c>
      <c r="BQ5" s="84">
        <v>40.5</v>
      </c>
      <c r="BS5" s="79">
        <v>24.9</v>
      </c>
      <c r="BT5" s="115">
        <v>77</v>
      </c>
      <c r="BU5" s="115">
        <v>4819</v>
      </c>
      <c r="BV5" s="79">
        <v>23</v>
      </c>
      <c r="BW5" s="416">
        <v>14.184000000000001</v>
      </c>
      <c r="BX5" s="115">
        <v>5.2</v>
      </c>
      <c r="BY5" s="66">
        <v>0.74880000000000013</v>
      </c>
      <c r="BZ5" s="115">
        <v>19.7</v>
      </c>
      <c r="CA5" s="66">
        <v>2.8368000000000002</v>
      </c>
      <c r="CB5" s="115">
        <v>73.599999999999994</v>
      </c>
      <c r="CC5" s="66">
        <v>10.5984</v>
      </c>
      <c r="CD5" s="79">
        <v>0.03</v>
      </c>
      <c r="CE5" s="153">
        <v>99.2</v>
      </c>
      <c r="CF5" s="153">
        <v>7726</v>
      </c>
      <c r="CG5" s="153">
        <v>94.7</v>
      </c>
      <c r="CH5" s="153">
        <v>4922</v>
      </c>
      <c r="CI5" s="153">
        <v>71.599999999999994</v>
      </c>
      <c r="CJ5" s="153">
        <v>81.2</v>
      </c>
      <c r="CK5" s="153">
        <v>3731</v>
      </c>
      <c r="CL5" s="75">
        <v>0.26395939086294418</v>
      </c>
      <c r="CZ5" s="142">
        <v>3</v>
      </c>
      <c r="DA5" s="90" t="s">
        <v>171</v>
      </c>
      <c r="DB5" s="195" t="s">
        <v>171</v>
      </c>
      <c r="DC5" s="288"/>
      <c r="DD5" s="340" t="s">
        <v>754</v>
      </c>
      <c r="DE5" s="57"/>
      <c r="DF5" s="57"/>
      <c r="DG5" s="57"/>
      <c r="DH5" s="204"/>
      <c r="DI5" s="57" t="s">
        <v>162</v>
      </c>
      <c r="DJ5" s="554" t="s">
        <v>226</v>
      </c>
      <c r="DK5" s="92">
        <v>2</v>
      </c>
      <c r="DL5" s="581" t="s">
        <v>880</v>
      </c>
      <c r="DM5" s="581" t="s">
        <v>322</v>
      </c>
      <c r="DN5" s="92"/>
      <c r="DO5" s="629">
        <v>1</v>
      </c>
      <c r="DP5" s="614"/>
      <c r="DQ5" s="581"/>
      <c r="DR5" s="581"/>
      <c r="DS5" s="619"/>
      <c r="DT5" s="623">
        <v>43612</v>
      </c>
      <c r="DU5" s="581" t="s">
        <v>157</v>
      </c>
      <c r="DV5" s="581" t="s">
        <v>915</v>
      </c>
      <c r="DW5" s="92"/>
      <c r="DX5" s="57" t="s">
        <v>157</v>
      </c>
      <c r="DY5" s="57" t="s">
        <v>157</v>
      </c>
      <c r="DZ5" s="57">
        <v>220</v>
      </c>
      <c r="EA5" s="57">
        <v>29.5</v>
      </c>
      <c r="EB5" s="57">
        <v>70.5</v>
      </c>
      <c r="EC5" s="57" t="s">
        <v>157</v>
      </c>
      <c r="ED5" s="57" t="s">
        <v>157</v>
      </c>
      <c r="EE5" s="57" t="s">
        <v>157</v>
      </c>
      <c r="EF5" s="57" t="s">
        <v>157</v>
      </c>
      <c r="EG5" s="57">
        <v>0</v>
      </c>
      <c r="EH5" s="850" t="s">
        <v>741</v>
      </c>
      <c r="EI5" s="92">
        <v>0</v>
      </c>
      <c r="EJ5" s="92"/>
      <c r="EK5" s="92"/>
      <c r="EL5" s="619"/>
      <c r="EM5" s="581">
        <v>30</v>
      </c>
      <c r="EN5" s="92"/>
      <c r="EO5" s="581">
        <v>1</v>
      </c>
      <c r="EP5" s="581">
        <v>176</v>
      </c>
      <c r="EQ5" s="581">
        <v>97</v>
      </c>
      <c r="ER5" s="92">
        <v>31.6</v>
      </c>
      <c r="ES5" s="592">
        <v>0</v>
      </c>
      <c r="ET5" s="592"/>
      <c r="EU5" s="592"/>
      <c r="EV5" s="92">
        <v>3</v>
      </c>
      <c r="EW5" s="92">
        <v>2</v>
      </c>
      <c r="EX5" s="158">
        <v>11650</v>
      </c>
      <c r="EY5" s="746">
        <v>75</v>
      </c>
      <c r="EZ5" s="746">
        <v>157564</v>
      </c>
      <c r="FA5" s="746">
        <v>16001</v>
      </c>
      <c r="FB5" s="746">
        <v>42120</v>
      </c>
      <c r="FC5" s="433">
        <v>1750</v>
      </c>
      <c r="FD5" s="766">
        <v>61.421161177426413</v>
      </c>
      <c r="FE5" s="438">
        <v>921.31741766139623</v>
      </c>
      <c r="FF5" s="721"/>
      <c r="FG5" s="721"/>
      <c r="FH5" s="721"/>
      <c r="FI5" s="721"/>
      <c r="FJ5" s="793"/>
      <c r="FK5" s="442"/>
      <c r="FL5" s="442"/>
      <c r="FM5" s="197"/>
      <c r="FN5" s="450"/>
      <c r="FO5" s="824"/>
      <c r="FP5" s="828"/>
      <c r="FQ5" s="836"/>
      <c r="FR5" s="394"/>
      <c r="FS5" s="56"/>
      <c r="FT5" s="242">
        <v>7.0999999999999994E-2</v>
      </c>
      <c r="FV5" s="73">
        <v>1.1106597953847326</v>
      </c>
      <c r="FW5" s="351">
        <v>6.1421161177426416E-2</v>
      </c>
      <c r="FY5" s="394"/>
      <c r="FZ5" s="605">
        <v>0</v>
      </c>
      <c r="GA5" s="605">
        <v>0</v>
      </c>
      <c r="GB5" s="626">
        <v>2</v>
      </c>
      <c r="GC5" s="605">
        <v>4</v>
      </c>
      <c r="GD5" s="605">
        <v>1</v>
      </c>
      <c r="GE5" s="855" t="s">
        <v>910</v>
      </c>
      <c r="GF5" s="605">
        <v>0</v>
      </c>
      <c r="GG5" s="605"/>
      <c r="GH5" s="606"/>
      <c r="GI5" s="605">
        <v>1</v>
      </c>
      <c r="GJ5" s="854" t="s">
        <v>912</v>
      </c>
      <c r="GK5" s="854" t="s">
        <v>914</v>
      </c>
      <c r="GL5" s="855" t="s">
        <v>913</v>
      </c>
      <c r="GN5" s="160">
        <v>2.4764463049999996</v>
      </c>
    </row>
    <row r="6" spans="1:198" ht="14.45" customHeight="1" x14ac:dyDescent="0.25">
      <c r="A6" s="56">
        <v>213</v>
      </c>
      <c r="B6" s="859">
        <v>1</v>
      </c>
      <c r="C6" s="560">
        <v>11103</v>
      </c>
      <c r="D6" s="561" t="s">
        <v>739</v>
      </c>
      <c r="E6" s="562" t="s">
        <v>231</v>
      </c>
      <c r="F6" s="59">
        <v>415601431</v>
      </c>
      <c r="G6" s="57">
        <v>78</v>
      </c>
      <c r="H6" s="584" t="s">
        <v>740</v>
      </c>
      <c r="I6" s="313" t="s">
        <v>169</v>
      </c>
      <c r="J6" s="572" t="s">
        <v>244</v>
      </c>
      <c r="K6" s="59" t="s">
        <v>156</v>
      </c>
      <c r="L6" s="57">
        <v>5</v>
      </c>
      <c r="M6" s="59" t="s">
        <v>600</v>
      </c>
      <c r="N6" s="59" t="s">
        <v>435</v>
      </c>
      <c r="O6" s="57"/>
      <c r="P6" s="57" t="s">
        <v>726</v>
      </c>
      <c r="Q6" s="151"/>
      <c r="R6" s="151"/>
      <c r="S6" s="171"/>
      <c r="T6" s="171"/>
      <c r="U6" s="171"/>
      <c r="V6" s="352" t="s">
        <v>728</v>
      </c>
      <c r="W6" s="352"/>
      <c r="X6" s="171"/>
      <c r="Y6" s="220"/>
      <c r="Z6" s="387"/>
      <c r="AA6" s="370" t="s">
        <v>678</v>
      </c>
      <c r="AB6" s="57"/>
      <c r="AC6" s="403">
        <v>529.70000000000005</v>
      </c>
      <c r="AD6" s="403">
        <v>2600</v>
      </c>
      <c r="AE6" s="404"/>
      <c r="AF6" s="404"/>
      <c r="AG6" s="374" t="s">
        <v>706</v>
      </c>
      <c r="AH6" s="403">
        <v>150</v>
      </c>
      <c r="AI6"/>
      <c r="AO6" s="410">
        <v>36.4</v>
      </c>
      <c r="AP6" s="69">
        <v>10.1</v>
      </c>
      <c r="AQ6" s="127">
        <v>49.7</v>
      </c>
      <c r="AR6" s="71">
        <f>AO6+AP6+AQ6</f>
        <v>96.2</v>
      </c>
      <c r="AS6" s="72">
        <f>AO6/AP6</f>
        <v>3.6039603960396041</v>
      </c>
      <c r="AT6" s="73">
        <f>AO6/AP6*AQ6</f>
        <v>179.11683168316833</v>
      </c>
      <c r="AU6" s="74">
        <f>AO6/(AP6+AQ6)</f>
        <v>0.60869565217391297</v>
      </c>
      <c r="AV6" s="75">
        <v>29.447600000000001</v>
      </c>
      <c r="AW6" s="75">
        <f>95-AY6</f>
        <v>80.900000000000006</v>
      </c>
      <c r="AX6" s="76">
        <v>5.1324000000000005</v>
      </c>
      <c r="AY6" s="75">
        <v>14.1</v>
      </c>
      <c r="AZ6" s="56" t="s">
        <v>158</v>
      </c>
      <c r="BA6" s="77">
        <v>6.4</v>
      </c>
      <c r="BB6" s="84" t="s">
        <v>158</v>
      </c>
      <c r="BC6" s="115">
        <v>0.6</v>
      </c>
      <c r="BJ6" s="56">
        <v>65.5</v>
      </c>
      <c r="BK6" s="56">
        <v>34.5</v>
      </c>
      <c r="BL6" s="82">
        <f>BJ6/BK6</f>
        <v>1.8985507246376812</v>
      </c>
      <c r="BM6" s="83">
        <v>1.2</v>
      </c>
      <c r="BN6" s="79">
        <f>BM6*100/AO6</f>
        <v>3.296703296703297</v>
      </c>
      <c r="BO6" s="56" t="s">
        <v>158</v>
      </c>
      <c r="BP6" s="56">
        <v>26.4</v>
      </c>
      <c r="BQ6" s="84">
        <v>32.200000000000003</v>
      </c>
      <c r="BS6" s="79" t="s">
        <v>158</v>
      </c>
      <c r="BT6" s="115">
        <v>41</v>
      </c>
      <c r="BU6" s="115">
        <v>5279</v>
      </c>
      <c r="BV6" s="79">
        <f>100-BT6</f>
        <v>59</v>
      </c>
      <c r="BW6" s="377" t="s">
        <v>158</v>
      </c>
      <c r="BX6" s="115" t="s">
        <v>158</v>
      </c>
      <c r="BY6" s="66" t="s">
        <v>158</v>
      </c>
      <c r="BZ6" s="115" t="s">
        <v>158</v>
      </c>
      <c r="CA6" s="66" t="s">
        <v>158</v>
      </c>
      <c r="CB6" s="115" t="s">
        <v>158</v>
      </c>
      <c r="CC6" s="66" t="s">
        <v>158</v>
      </c>
      <c r="CD6" s="115">
        <v>0.3</v>
      </c>
      <c r="CE6" s="153"/>
      <c r="CF6" s="153"/>
      <c r="CG6" s="153"/>
      <c r="CH6" s="153"/>
      <c r="CI6" s="153"/>
      <c r="CJ6" s="153"/>
      <c r="CK6" s="153"/>
      <c r="CZ6" s="142">
        <v>3</v>
      </c>
      <c r="DA6" s="90" t="s">
        <v>155</v>
      </c>
      <c r="DB6" s="195" t="s">
        <v>180</v>
      </c>
      <c r="DC6" s="300"/>
      <c r="DE6" s="57"/>
      <c r="DF6" s="57"/>
      <c r="DG6" s="57"/>
      <c r="DH6" s="204"/>
      <c r="DI6" s="57" t="s">
        <v>163</v>
      </c>
      <c r="DJ6" s="554" t="s">
        <v>226</v>
      </c>
      <c r="DK6" s="92">
        <v>2</v>
      </c>
      <c r="DL6" s="581" t="s">
        <v>880</v>
      </c>
      <c r="DM6" s="581" t="s">
        <v>169</v>
      </c>
      <c r="DN6" s="92"/>
      <c r="DO6" s="629">
        <v>0</v>
      </c>
      <c r="DP6" s="614"/>
      <c r="DQ6" s="581"/>
      <c r="DR6" s="581"/>
      <c r="DS6" s="619"/>
      <c r="DT6" s="623">
        <v>43633</v>
      </c>
      <c r="DU6" s="581" t="s">
        <v>157</v>
      </c>
      <c r="DV6" s="581" t="s">
        <v>916</v>
      </c>
      <c r="DW6" s="92"/>
      <c r="DX6" s="57" t="s">
        <v>157</v>
      </c>
      <c r="DY6" s="57" t="s">
        <v>157</v>
      </c>
      <c r="DZ6" s="57" t="s">
        <v>157</v>
      </c>
      <c r="EA6" s="57" t="s">
        <v>157</v>
      </c>
      <c r="EB6" s="57" t="s">
        <v>157</v>
      </c>
      <c r="EC6" s="57" t="s">
        <v>157</v>
      </c>
      <c r="ED6" s="57" t="s">
        <v>157</v>
      </c>
      <c r="EE6" s="57" t="s">
        <v>157</v>
      </c>
      <c r="EF6" s="57" t="s">
        <v>157</v>
      </c>
      <c r="EG6" s="57" t="s">
        <v>157</v>
      </c>
      <c r="EH6" s="850" t="s">
        <v>157</v>
      </c>
      <c r="EI6" s="117"/>
      <c r="EJ6" s="117"/>
      <c r="EK6" s="117"/>
      <c r="EL6" s="619"/>
      <c r="EM6" s="581">
        <v>10</v>
      </c>
      <c r="EN6" s="92"/>
      <c r="EO6" s="581">
        <v>0</v>
      </c>
      <c r="EP6" s="581">
        <v>166</v>
      </c>
      <c r="EQ6" s="581">
        <v>86</v>
      </c>
      <c r="ER6" s="582">
        <v>31.2</v>
      </c>
      <c r="ES6" s="592">
        <v>0</v>
      </c>
      <c r="ET6" s="592">
        <v>36</v>
      </c>
      <c r="EU6" s="592">
        <v>50</v>
      </c>
      <c r="EV6" s="581">
        <v>4</v>
      </c>
      <c r="EW6" s="581">
        <v>3</v>
      </c>
      <c r="EX6" s="158">
        <v>11103</v>
      </c>
      <c r="EY6" s="433">
        <v>75</v>
      </c>
      <c r="EZ6" s="433">
        <v>1360930</v>
      </c>
      <c r="FA6" s="433">
        <v>4000</v>
      </c>
      <c r="FB6" s="433">
        <v>38220</v>
      </c>
      <c r="FC6" s="433">
        <v>2784</v>
      </c>
      <c r="FD6" s="766">
        <f>FC6/FA6*FB6/EY6</f>
        <v>354.6816</v>
      </c>
      <c r="FE6" s="438">
        <f>L6*FD6</f>
        <v>1773.4079999999999</v>
      </c>
      <c r="FF6" s="394"/>
      <c r="FG6" s="394"/>
      <c r="FH6" s="394"/>
      <c r="FI6" s="394"/>
      <c r="FJ6" s="442"/>
      <c r="FK6" s="442"/>
      <c r="FL6" s="442"/>
      <c r="FM6" s="197"/>
      <c r="FN6" s="450"/>
      <c r="FO6" s="824"/>
      <c r="FP6" s="828"/>
      <c r="FQ6" s="398"/>
      <c r="FR6" s="65"/>
      <c r="FS6" s="56"/>
      <c r="FT6" s="242">
        <f>AC6/1000</f>
        <v>0.52970000000000006</v>
      </c>
      <c r="FV6" s="73">
        <f>FC6*100/EZ6</f>
        <v>0.20456599531202926</v>
      </c>
      <c r="FW6" s="351">
        <f>FD6/1000</f>
        <v>0.35468159999999999</v>
      </c>
      <c r="FX6" s="466"/>
      <c r="FY6" s="467"/>
      <c r="FZ6" s="581">
        <v>0</v>
      </c>
      <c r="GA6" s="581">
        <v>0</v>
      </c>
      <c r="GB6" s="626">
        <v>3</v>
      </c>
      <c r="GC6" s="581">
        <v>6</v>
      </c>
      <c r="GD6" s="581">
        <v>1</v>
      </c>
      <c r="GE6" s="607"/>
      <c r="GF6" s="581">
        <v>0</v>
      </c>
      <c r="GG6" s="581"/>
      <c r="GH6" s="607"/>
      <c r="GI6" s="581">
        <v>1</v>
      </c>
      <c r="GJ6" s="604">
        <v>43633</v>
      </c>
      <c r="GK6" s="581" t="s">
        <v>917</v>
      </c>
      <c r="GL6" s="610" t="s">
        <v>918</v>
      </c>
      <c r="GM6" s="357"/>
      <c r="GN6" s="357"/>
      <c r="GO6" s="357"/>
      <c r="GP6" s="356"/>
    </row>
    <row r="7" spans="1:198" ht="14.45" customHeight="1" x14ac:dyDescent="0.25">
      <c r="A7" s="56">
        <v>218</v>
      </c>
      <c r="B7" s="859">
        <f>COUNTIFS($D$3:D7,D7,$F$3:F7,F7)</f>
        <v>1</v>
      </c>
      <c r="C7" s="642">
        <v>13386</v>
      </c>
      <c r="D7" s="141" t="s">
        <v>891</v>
      </c>
      <c r="E7" s="130" t="s">
        <v>374</v>
      </c>
      <c r="F7" s="643">
        <v>505922006</v>
      </c>
      <c r="G7" s="57">
        <f>LEFT(H7,4)-CONCATENATE(IF(LEFT(F7, 2)&lt;MID(H7, 3, 4), 20, 19),LEFT(F7,2))</f>
        <v>70</v>
      </c>
      <c r="H7" s="584" t="s">
        <v>892</v>
      </c>
      <c r="I7" s="313" t="s">
        <v>893</v>
      </c>
      <c r="J7" s="644" t="s">
        <v>215</v>
      </c>
      <c r="K7" s="101"/>
      <c r="L7" s="57"/>
      <c r="M7" s="57"/>
      <c r="N7" s="57"/>
      <c r="O7" s="57"/>
      <c r="P7" s="151"/>
      <c r="Q7" s="151"/>
      <c r="R7" s="151"/>
      <c r="S7" s="171"/>
      <c r="T7" s="171"/>
      <c r="U7" s="171"/>
      <c r="V7" s="171"/>
      <c r="W7" s="171"/>
      <c r="X7" s="171"/>
      <c r="Y7" s="220"/>
      <c r="Z7" s="226"/>
      <c r="AA7" s="227"/>
      <c r="AB7" s="57"/>
      <c r="AC7" s="638"/>
      <c r="AD7" s="638"/>
      <c r="AE7" s="638"/>
      <c r="AF7" s="638"/>
      <c r="AG7" s="710"/>
      <c r="DE7" s="57"/>
      <c r="DF7" s="57"/>
      <c r="DG7" s="57"/>
      <c r="DH7" s="204"/>
      <c r="DI7" s="513" t="s">
        <v>163</v>
      </c>
      <c r="DJ7" s="554" t="s">
        <v>226</v>
      </c>
      <c r="DK7" s="92"/>
      <c r="DL7" s="581" t="s">
        <v>880</v>
      </c>
      <c r="DM7" s="581" t="s">
        <v>343</v>
      </c>
      <c r="DN7" s="92"/>
      <c r="DO7" s="629">
        <v>1</v>
      </c>
      <c r="DP7" s="614"/>
      <c r="DQ7" s="581"/>
      <c r="DR7" s="581"/>
      <c r="DS7" s="619"/>
      <c r="DT7" s="623">
        <v>43741</v>
      </c>
      <c r="DU7" s="604">
        <v>43985</v>
      </c>
      <c r="DV7" s="581" t="s">
        <v>916</v>
      </c>
      <c r="DW7" s="92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850"/>
      <c r="EI7" s="117"/>
      <c r="EJ7" s="117"/>
      <c r="EK7" s="117"/>
      <c r="EL7" s="619" t="s">
        <v>919</v>
      </c>
      <c r="EM7" s="589">
        <v>25</v>
      </c>
      <c r="EN7" s="117"/>
      <c r="EO7" s="589">
        <v>1</v>
      </c>
      <c r="EP7" s="589">
        <v>150</v>
      </c>
      <c r="EQ7" s="589">
        <v>59</v>
      </c>
      <c r="ER7" s="582">
        <v>26.2</v>
      </c>
      <c r="ES7" s="592">
        <v>0</v>
      </c>
      <c r="ET7" s="592">
        <v>80</v>
      </c>
      <c r="EU7" s="592">
        <v>60</v>
      </c>
      <c r="EV7" s="589"/>
      <c r="EW7" s="589"/>
      <c r="EX7" s="158"/>
      <c r="EY7" s="744"/>
      <c r="EZ7" s="744"/>
      <c r="FA7" s="744"/>
      <c r="FB7" s="744"/>
      <c r="FC7" s="744"/>
      <c r="FD7" s="768"/>
      <c r="FE7" s="774"/>
      <c r="FF7" s="780"/>
      <c r="FG7" s="780"/>
      <c r="FH7" s="780"/>
      <c r="FI7" s="780"/>
      <c r="FJ7" s="791"/>
      <c r="FK7" s="791"/>
      <c r="FL7" s="791"/>
      <c r="FM7" s="809"/>
      <c r="FN7" s="818"/>
      <c r="FO7" s="824"/>
      <c r="FP7" s="828"/>
      <c r="FQ7" s="710"/>
      <c r="FR7" s="65"/>
      <c r="FS7" s="56"/>
      <c r="FT7" s="242"/>
      <c r="FV7" s="73"/>
      <c r="FW7" s="351"/>
      <c r="FY7" s="394"/>
      <c r="FZ7" s="605">
        <v>1</v>
      </c>
      <c r="GA7" s="605">
        <v>1</v>
      </c>
      <c r="GB7" s="627">
        <v>1</v>
      </c>
      <c r="GC7" s="605">
        <v>2</v>
      </c>
      <c r="GD7" s="605">
        <v>1</v>
      </c>
      <c r="GE7" s="855" t="s">
        <v>920</v>
      </c>
      <c r="GF7" s="605">
        <v>1</v>
      </c>
      <c r="GG7" s="854" t="s">
        <v>921</v>
      </c>
      <c r="GH7" s="855" t="s">
        <v>922</v>
      </c>
      <c r="GI7" s="605">
        <v>0</v>
      </c>
      <c r="GJ7" s="605"/>
      <c r="GK7" s="605"/>
      <c r="GL7" s="855" t="s">
        <v>925</v>
      </c>
    </row>
    <row r="8" spans="1:198" ht="14.45" customHeight="1" x14ac:dyDescent="0.25">
      <c r="A8" s="56">
        <v>122</v>
      </c>
      <c r="B8" s="859">
        <v>1</v>
      </c>
      <c r="C8" s="560">
        <v>10525</v>
      </c>
      <c r="D8" s="561" t="s">
        <v>669</v>
      </c>
      <c r="E8" s="562" t="s">
        <v>261</v>
      </c>
      <c r="F8" s="59">
        <v>435303156</v>
      </c>
      <c r="G8" s="57">
        <f>LEFT(H8,4)-CONCATENATE(19,LEFT(F8,2))</f>
        <v>76</v>
      </c>
      <c r="H8" s="584" t="s">
        <v>666</v>
      </c>
      <c r="I8" s="313" t="s">
        <v>670</v>
      </c>
      <c r="J8" s="572" t="s">
        <v>244</v>
      </c>
      <c r="K8" s="59" t="s">
        <v>156</v>
      </c>
      <c r="L8" s="57">
        <v>4</v>
      </c>
      <c r="M8" s="59" t="s">
        <v>373</v>
      </c>
      <c r="N8" s="59" t="s">
        <v>157</v>
      </c>
      <c r="O8" s="57"/>
      <c r="P8" s="57" t="s">
        <v>662</v>
      </c>
      <c r="Q8" s="57"/>
      <c r="R8" s="57"/>
      <c r="S8" s="231" t="s">
        <v>353</v>
      </c>
      <c r="T8" s="231" t="s">
        <v>353</v>
      </c>
      <c r="U8" s="231" t="s">
        <v>353</v>
      </c>
      <c r="V8" s="315" t="s">
        <v>526</v>
      </c>
      <c r="W8" s="231" t="s">
        <v>353</v>
      </c>
      <c r="X8" s="270" t="s">
        <v>353</v>
      </c>
      <c r="Y8" s="681" t="s">
        <v>353</v>
      </c>
      <c r="Z8" s="684" t="s">
        <v>216</v>
      </c>
      <c r="AA8" s="227"/>
      <c r="AB8" s="57"/>
      <c r="AC8" s="693">
        <v>1455</v>
      </c>
      <c r="AD8" s="703">
        <v>7</v>
      </c>
      <c r="AE8" s="693" t="s">
        <v>353</v>
      </c>
      <c r="AF8" s="693" t="s">
        <v>353</v>
      </c>
      <c r="AG8" s="228" t="s">
        <v>359</v>
      </c>
      <c r="AH8" s="396">
        <v>200</v>
      </c>
      <c r="AK8" s="67"/>
      <c r="AO8" s="410">
        <v>53.5</v>
      </c>
      <c r="AP8" s="69">
        <v>14.2</v>
      </c>
      <c r="AQ8" s="127">
        <v>21.4</v>
      </c>
      <c r="AR8" s="112">
        <f>AO8+AP8+AQ8</f>
        <v>89.1</v>
      </c>
      <c r="AS8" s="72">
        <f>AO8/AP8</f>
        <v>3.767605633802817</v>
      </c>
      <c r="AT8" s="73">
        <f>AO8/AP8*AQ8</f>
        <v>80.626760563380273</v>
      </c>
      <c r="AU8" s="74">
        <f>AO8/(AP8+AQ8)</f>
        <v>1.5028089887640452</v>
      </c>
      <c r="AV8" s="66">
        <v>49.005999999999993</v>
      </c>
      <c r="AW8" s="75">
        <f>95-AY8</f>
        <v>91.6</v>
      </c>
      <c r="AX8" s="76">
        <v>1.819</v>
      </c>
      <c r="AY8" s="66">
        <v>3.4</v>
      </c>
      <c r="AZ8" s="89" t="s">
        <v>158</v>
      </c>
      <c r="BA8" s="329">
        <v>0</v>
      </c>
      <c r="BB8" s="154" t="s">
        <v>158</v>
      </c>
      <c r="BC8" s="344"/>
      <c r="BD8" s="99"/>
      <c r="BE8"/>
      <c r="BF8"/>
      <c r="BG8"/>
      <c r="BH8"/>
      <c r="BI8" s="346"/>
      <c r="BJ8" s="56">
        <v>49.4</v>
      </c>
      <c r="BK8" s="56">
        <v>50.6</v>
      </c>
      <c r="BL8" s="82">
        <f>BJ8/BK8</f>
        <v>0.97628458498023707</v>
      </c>
      <c r="BM8" s="153" t="s">
        <v>158</v>
      </c>
      <c r="BN8" s="56" t="s">
        <v>158</v>
      </c>
      <c r="BO8" s="89" t="s">
        <v>158</v>
      </c>
      <c r="BP8" s="56">
        <v>0.2</v>
      </c>
      <c r="BQ8" s="84">
        <v>0.7</v>
      </c>
      <c r="BS8" s="79">
        <f>BX8+BZ8</f>
        <v>41.6</v>
      </c>
      <c r="BT8" s="314" t="s">
        <v>158</v>
      </c>
      <c r="BU8" s="339" t="s">
        <v>158</v>
      </c>
      <c r="BV8" s="314" t="s">
        <v>158</v>
      </c>
      <c r="BW8" s="723">
        <f>BY8+CA8+CC8</f>
        <v>14.200000000000001</v>
      </c>
      <c r="BX8" s="115">
        <v>13.8</v>
      </c>
      <c r="BY8" s="66">
        <f>BX8*AP8/(CB8+BZ8+BX8)</f>
        <v>2.0057318321392015</v>
      </c>
      <c r="BZ8" s="115">
        <v>27.8</v>
      </c>
      <c r="CA8" s="66">
        <f>BZ8*AP8/(CB8+BZ8+BX8)</f>
        <v>4.0405322415557832</v>
      </c>
      <c r="CB8" s="115">
        <v>56.1</v>
      </c>
      <c r="CC8" s="66">
        <f>CB8*AP8/(CB8+BZ8+BX8)</f>
        <v>8.153735926305016</v>
      </c>
      <c r="CD8" s="314" t="s">
        <v>158</v>
      </c>
      <c r="CL8" s="75">
        <f>BX8/BZ8</f>
        <v>0.49640287769784175</v>
      </c>
      <c r="CZ8" s="142">
        <v>4</v>
      </c>
      <c r="DA8" s="90" t="s">
        <v>155</v>
      </c>
      <c r="DB8" s="115" t="s">
        <v>155</v>
      </c>
      <c r="DC8" s="300">
        <f>AP8-(BY8+CA8+CC8)</f>
        <v>0</v>
      </c>
      <c r="DD8" s="266"/>
      <c r="DE8" s="57"/>
      <c r="DF8" s="57"/>
      <c r="DG8" s="57"/>
      <c r="DH8" s="204"/>
      <c r="DI8" s="57" t="s">
        <v>163</v>
      </c>
      <c r="DJ8" s="576" t="s">
        <v>230</v>
      </c>
      <c r="DK8" s="92">
        <v>2</v>
      </c>
      <c r="DL8" s="581" t="s">
        <v>880</v>
      </c>
      <c r="DM8" s="581" t="s">
        <v>343</v>
      </c>
      <c r="DN8" s="92"/>
      <c r="DO8" s="629">
        <v>1</v>
      </c>
      <c r="DP8" s="623">
        <v>42772</v>
      </c>
      <c r="DQ8" s="604">
        <v>43550</v>
      </c>
      <c r="DR8" s="581" t="s">
        <v>923</v>
      </c>
      <c r="DS8" s="619" t="s">
        <v>924</v>
      </c>
      <c r="DT8" s="614"/>
      <c r="DU8" s="581"/>
      <c r="DV8" s="581"/>
      <c r="DW8" s="92"/>
      <c r="DX8" s="57" t="s">
        <v>157</v>
      </c>
      <c r="DY8" s="57" t="s">
        <v>157</v>
      </c>
      <c r="DZ8" s="57" t="s">
        <v>157</v>
      </c>
      <c r="EA8" s="57" t="s">
        <v>157</v>
      </c>
      <c r="EB8" s="57" t="s">
        <v>157</v>
      </c>
      <c r="EC8" s="57" t="s">
        <v>157</v>
      </c>
      <c r="ED8" s="57" t="s">
        <v>157</v>
      </c>
      <c r="EE8" s="57" t="s">
        <v>157</v>
      </c>
      <c r="EF8" s="57" t="s">
        <v>157</v>
      </c>
      <c r="EG8" s="57" t="s">
        <v>157</v>
      </c>
      <c r="EH8" s="850"/>
      <c r="EI8" s="117"/>
      <c r="EJ8" s="117"/>
      <c r="EK8" s="117"/>
      <c r="EL8" s="619"/>
      <c r="EM8" s="581">
        <v>10</v>
      </c>
      <c r="EN8" s="92"/>
      <c r="EO8" s="581">
        <v>0</v>
      </c>
      <c r="EP8" s="581">
        <v>161</v>
      </c>
      <c r="EQ8" s="581">
        <v>68</v>
      </c>
      <c r="ER8" s="582">
        <v>26.2</v>
      </c>
      <c r="ES8" s="592">
        <v>0</v>
      </c>
      <c r="ET8" s="592">
        <v>56</v>
      </c>
      <c r="EU8" s="592">
        <v>55</v>
      </c>
      <c r="EV8" s="581"/>
      <c r="EW8" s="581"/>
      <c r="EX8" s="320">
        <v>10525</v>
      </c>
      <c r="EY8" s="739">
        <v>44</v>
      </c>
      <c r="EZ8" s="748">
        <v>11521</v>
      </c>
      <c r="FA8" s="748">
        <v>2</v>
      </c>
      <c r="FB8" s="749">
        <v>523.68181818181813</v>
      </c>
      <c r="FC8" s="748">
        <v>605</v>
      </c>
      <c r="FD8" s="761">
        <v>27.5</v>
      </c>
      <c r="FE8" s="774">
        <v>110</v>
      </c>
      <c r="FF8" s="780"/>
      <c r="FG8" s="780"/>
      <c r="FH8" s="780"/>
      <c r="FI8" s="780"/>
      <c r="FJ8" s="791"/>
      <c r="FK8" s="791"/>
      <c r="FL8" s="791"/>
      <c r="FM8" s="809"/>
      <c r="FN8" s="818"/>
      <c r="FO8" s="824"/>
      <c r="FP8" s="828"/>
      <c r="FQ8" s="710"/>
      <c r="FR8" s="65"/>
      <c r="FS8" s="149">
        <f>FC8*100/EZ8</f>
        <v>5.2512802708098256</v>
      </c>
      <c r="FT8" s="242">
        <f>FD8/1000</f>
        <v>2.75E-2</v>
      </c>
      <c r="FV8" s="149">
        <v>5.2512802708098256</v>
      </c>
      <c r="FW8" s="242">
        <v>2.75E-2</v>
      </c>
      <c r="FX8" s="278"/>
      <c r="FY8" s="467"/>
      <c r="FZ8" s="581">
        <v>0</v>
      </c>
      <c r="GA8" s="581">
        <v>0</v>
      </c>
      <c r="GB8" s="626">
        <v>2</v>
      </c>
      <c r="GC8" s="581">
        <v>4</v>
      </c>
      <c r="GD8" s="581">
        <v>0</v>
      </c>
      <c r="GE8" s="607" t="s">
        <v>924</v>
      </c>
      <c r="GF8" s="581">
        <v>0</v>
      </c>
      <c r="GG8" s="581"/>
      <c r="GH8" s="607"/>
      <c r="GI8" s="581">
        <v>0</v>
      </c>
      <c r="GJ8" s="581"/>
      <c r="GK8" s="581"/>
      <c r="GL8" s="607"/>
      <c r="GM8" s="308"/>
      <c r="GN8" s="308"/>
      <c r="GO8" s="308"/>
      <c r="GP8" s="309"/>
    </row>
    <row r="9" spans="1:198" ht="14.45" customHeight="1" x14ac:dyDescent="0.25">
      <c r="A9" s="56">
        <v>230</v>
      </c>
      <c r="B9" s="859">
        <v>1</v>
      </c>
      <c r="C9" s="566">
        <v>9407</v>
      </c>
      <c r="D9" s="595" t="s">
        <v>542</v>
      </c>
      <c r="E9" s="596" t="s">
        <v>284</v>
      </c>
      <c r="F9" s="597">
        <v>465107441</v>
      </c>
      <c r="G9" s="57">
        <v>72</v>
      </c>
      <c r="H9" s="584" t="s">
        <v>541</v>
      </c>
      <c r="I9" s="150" t="s">
        <v>517</v>
      </c>
      <c r="J9" s="572" t="s">
        <v>215</v>
      </c>
      <c r="K9" s="59" t="s">
        <v>156</v>
      </c>
      <c r="L9" s="57">
        <v>5</v>
      </c>
      <c r="M9" s="57">
        <v>9</v>
      </c>
      <c r="N9" s="59" t="s">
        <v>435</v>
      </c>
      <c r="O9" s="57"/>
      <c r="P9" s="59" t="s">
        <v>519</v>
      </c>
      <c r="Q9" s="57"/>
      <c r="R9" s="57"/>
      <c r="S9" s="231" t="s">
        <v>483</v>
      </c>
      <c r="T9" s="236" t="s">
        <v>445</v>
      </c>
      <c r="U9" s="231" t="s">
        <v>353</v>
      </c>
      <c r="V9" s="290" t="s">
        <v>467</v>
      </c>
      <c r="W9" s="231" t="s">
        <v>420</v>
      </c>
      <c r="X9" s="231" t="s">
        <v>353</v>
      </c>
      <c r="Y9" s="680" t="s">
        <v>353</v>
      </c>
      <c r="Z9" s="226"/>
      <c r="AA9" s="227"/>
      <c r="AB9" s="101"/>
      <c r="AC9" s="693">
        <v>35171</v>
      </c>
      <c r="AD9" s="693">
        <v>2637</v>
      </c>
      <c r="AE9" s="693"/>
      <c r="AF9" s="693"/>
      <c r="AG9" s="228" t="s">
        <v>226</v>
      </c>
      <c r="AH9" s="404"/>
      <c r="AI9" s="65"/>
      <c r="AJ9" s="65"/>
      <c r="AK9" s="65"/>
      <c r="AL9" s="65"/>
      <c r="AM9" s="65"/>
      <c r="AN9" s="65"/>
      <c r="AO9" s="410">
        <v>33.700000000000003</v>
      </c>
      <c r="AP9" s="69">
        <v>58.9</v>
      </c>
      <c r="AQ9" s="127">
        <v>3.7</v>
      </c>
      <c r="AR9" s="71">
        <f>AO9+AP9+AQ9</f>
        <v>96.3</v>
      </c>
      <c r="AS9" s="72">
        <f>AO9/AP9</f>
        <v>0.57215619694397291</v>
      </c>
      <c r="AT9" s="73">
        <f>AO9/AP9*AQ9</f>
        <v>2.1169779286927</v>
      </c>
      <c r="AU9" s="74">
        <f>AO9/(AP9+AQ9)</f>
        <v>0.53833865814696491</v>
      </c>
      <c r="AV9" s="66">
        <v>31.597120000000004</v>
      </c>
      <c r="AW9" s="75">
        <f>95-AY9</f>
        <v>93.76</v>
      </c>
      <c r="AX9" s="66">
        <v>0.41788000000000003</v>
      </c>
      <c r="AY9" s="66">
        <v>1.24</v>
      </c>
      <c r="AZ9" s="285" t="s">
        <v>158</v>
      </c>
      <c r="BA9" s="66">
        <v>10.5</v>
      </c>
      <c r="BB9" s="275">
        <v>6.8000000000000005E-2</v>
      </c>
      <c r="BC9" s="100"/>
      <c r="BD9" s="100"/>
      <c r="BE9" s="100"/>
      <c r="BF9" s="100"/>
      <c r="BG9" s="100"/>
      <c r="BH9" s="100"/>
      <c r="BI9" s="275"/>
      <c r="BJ9" s="66">
        <v>56.2</v>
      </c>
      <c r="BK9" s="66">
        <v>43.8</v>
      </c>
      <c r="BL9" s="82">
        <v>1.2831050228310503</v>
      </c>
      <c r="BM9" s="83">
        <v>0.17</v>
      </c>
      <c r="BN9" s="79">
        <f>BM9*100/AO9</f>
        <v>0.50445103857566764</v>
      </c>
      <c r="BO9" s="314" t="s">
        <v>158</v>
      </c>
      <c r="BP9" s="66">
        <v>11.7</v>
      </c>
      <c r="BQ9" s="279">
        <v>16.100000000000001</v>
      </c>
      <c r="BR9" s="65"/>
      <c r="BS9" s="79">
        <f>BX9+BZ9</f>
        <v>79.400000000000006</v>
      </c>
      <c r="BT9" s="79">
        <v>97.2</v>
      </c>
      <c r="BU9" s="277">
        <v>117773</v>
      </c>
      <c r="BV9" s="79">
        <v>2.7999999999999972</v>
      </c>
      <c r="BW9" s="416">
        <v>39.26</v>
      </c>
      <c r="BX9" s="79">
        <v>50.5</v>
      </c>
      <c r="BY9" s="79">
        <v>20.9</v>
      </c>
      <c r="BZ9" s="79">
        <v>28.9</v>
      </c>
      <c r="CA9" s="79">
        <v>11.9</v>
      </c>
      <c r="CB9" s="75">
        <v>15.6</v>
      </c>
      <c r="CC9" s="75">
        <v>6.46</v>
      </c>
      <c r="CD9" s="75">
        <v>3.78</v>
      </c>
      <c r="CE9" s="65"/>
      <c r="CF9" s="65"/>
      <c r="CG9" s="65"/>
      <c r="CH9" s="65"/>
      <c r="CI9" s="65"/>
      <c r="CJ9" s="65"/>
      <c r="CK9" s="65"/>
      <c r="CL9" s="75">
        <f>BX9/BZ9</f>
        <v>1.7474048442906576</v>
      </c>
      <c r="CM9" s="65"/>
      <c r="CN9" s="65"/>
      <c r="CO9" s="199"/>
      <c r="CP9" s="65"/>
      <c r="CQ9" s="65"/>
      <c r="CR9" s="65"/>
      <c r="CS9" s="65"/>
      <c r="CT9" s="65"/>
      <c r="CU9" s="65"/>
      <c r="CV9" s="65"/>
      <c r="CW9" s="199"/>
      <c r="CX9" s="65"/>
      <c r="CY9" s="65"/>
      <c r="CZ9" s="65"/>
      <c r="DA9" s="90" t="s">
        <v>154</v>
      </c>
      <c r="DB9" s="195" t="s">
        <v>154</v>
      </c>
      <c r="DC9" s="65"/>
      <c r="DE9" s="101"/>
      <c r="DF9" s="101"/>
      <c r="DG9" s="101"/>
      <c r="DH9" s="176"/>
      <c r="DI9" s="116" t="s">
        <v>163</v>
      </c>
      <c r="DJ9" s="727" t="s">
        <v>926</v>
      </c>
      <c r="DK9" s="92">
        <v>2</v>
      </c>
      <c r="DL9" s="581" t="s">
        <v>880</v>
      </c>
      <c r="DM9" s="581" t="s">
        <v>517</v>
      </c>
      <c r="DN9" s="92"/>
      <c r="DO9" s="629">
        <v>1</v>
      </c>
      <c r="DP9" s="623">
        <v>41684</v>
      </c>
      <c r="DQ9" s="581" t="s">
        <v>157</v>
      </c>
      <c r="DR9" s="581" t="s">
        <v>899</v>
      </c>
      <c r="DS9" s="619"/>
      <c r="DT9" s="856">
        <v>38727</v>
      </c>
      <c r="DU9" s="604">
        <v>43775</v>
      </c>
      <c r="DV9" s="581" t="s">
        <v>899</v>
      </c>
      <c r="DW9" s="92"/>
      <c r="DX9" s="57" t="s">
        <v>157</v>
      </c>
      <c r="DY9" s="57" t="s">
        <v>157</v>
      </c>
      <c r="DZ9" s="57">
        <v>796</v>
      </c>
      <c r="EA9" s="57">
        <v>6.4</v>
      </c>
      <c r="EB9" s="57">
        <v>93.6</v>
      </c>
      <c r="EC9" s="57" t="s">
        <v>157</v>
      </c>
      <c r="ED9" s="57" t="s">
        <v>157</v>
      </c>
      <c r="EE9" s="57" t="s">
        <v>157</v>
      </c>
      <c r="EF9" s="57" t="s">
        <v>157</v>
      </c>
      <c r="EG9" s="57">
        <v>0</v>
      </c>
      <c r="EH9" s="850"/>
      <c r="EI9" s="92"/>
      <c r="EJ9" s="92"/>
      <c r="EK9" s="92"/>
      <c r="EL9" s="619" t="s">
        <v>930</v>
      </c>
      <c r="EM9" s="581">
        <v>60</v>
      </c>
      <c r="EN9" s="92"/>
      <c r="EO9" s="581">
        <v>1</v>
      </c>
      <c r="EP9" s="581">
        <v>150</v>
      </c>
      <c r="EQ9" s="581">
        <v>87</v>
      </c>
      <c r="ER9" s="582">
        <v>38.700000000000003</v>
      </c>
      <c r="ES9" s="592">
        <v>0</v>
      </c>
      <c r="ET9" s="592">
        <v>68</v>
      </c>
      <c r="EU9" s="592">
        <v>40</v>
      </c>
      <c r="EV9" s="581"/>
      <c r="EW9" s="581"/>
      <c r="EX9" s="311">
        <v>9407</v>
      </c>
      <c r="EY9" s="739"/>
      <c r="EZ9" s="748"/>
      <c r="FA9" s="748">
        <v>2</v>
      </c>
      <c r="FB9" s="749"/>
      <c r="FC9" s="748"/>
      <c r="FD9" s="761" t="e">
        <v>#DIV/0!</v>
      </c>
      <c r="FE9" s="774" t="e">
        <v>#DIV/0!</v>
      </c>
      <c r="FF9" s="781">
        <v>28</v>
      </c>
      <c r="FG9" s="786">
        <v>53612</v>
      </c>
      <c r="FH9" s="787">
        <v>3000</v>
      </c>
      <c r="FI9" s="780"/>
      <c r="FJ9" s="792">
        <v>1914.7142857142858</v>
      </c>
      <c r="FK9" s="792">
        <v>5744.1428571428569</v>
      </c>
      <c r="FL9" s="802"/>
      <c r="FM9" s="809"/>
      <c r="FN9" s="780"/>
      <c r="FO9" s="823"/>
      <c r="FP9" s="177"/>
      <c r="FQ9" s="834"/>
      <c r="FR9" s="65"/>
      <c r="FS9" s="149">
        <v>0.3</v>
      </c>
      <c r="FT9" s="242" t="s">
        <v>158</v>
      </c>
      <c r="FV9" s="149">
        <v>0.3</v>
      </c>
      <c r="FW9" s="125">
        <f>DZ9/1000</f>
        <v>0.79600000000000004</v>
      </c>
      <c r="FX9" s="278"/>
      <c r="FY9" s="377"/>
      <c r="FZ9" s="581">
        <v>0</v>
      </c>
      <c r="GA9" s="581">
        <v>0</v>
      </c>
      <c r="GB9" s="626">
        <v>2</v>
      </c>
      <c r="GC9" s="581">
        <v>2</v>
      </c>
      <c r="GD9" s="581">
        <v>1</v>
      </c>
      <c r="GE9" s="607" t="s">
        <v>931</v>
      </c>
      <c r="GF9" s="581">
        <v>0</v>
      </c>
      <c r="GG9" s="581"/>
      <c r="GH9" s="607"/>
      <c r="GI9" s="581">
        <v>1</v>
      </c>
      <c r="GJ9" s="604" t="s">
        <v>927</v>
      </c>
      <c r="GK9" s="581" t="s">
        <v>928</v>
      </c>
      <c r="GL9" s="607" t="s">
        <v>929</v>
      </c>
      <c r="GM9" s="92"/>
      <c r="GN9" s="92"/>
      <c r="GO9" s="92"/>
      <c r="GP9" s="266"/>
    </row>
    <row r="10" spans="1:198" ht="14.45" customHeight="1" x14ac:dyDescent="0.25">
      <c r="A10" s="56">
        <v>246</v>
      </c>
      <c r="B10" s="859">
        <v>2</v>
      </c>
      <c r="C10" s="566">
        <v>9455</v>
      </c>
      <c r="D10" s="595" t="s">
        <v>542</v>
      </c>
      <c r="E10" s="596" t="s">
        <v>284</v>
      </c>
      <c r="F10" s="652">
        <v>465107441</v>
      </c>
      <c r="G10" s="57">
        <v>72</v>
      </c>
      <c r="H10" s="585" t="s">
        <v>546</v>
      </c>
      <c r="I10" s="256" t="s">
        <v>517</v>
      </c>
      <c r="J10" s="571" t="s">
        <v>215</v>
      </c>
      <c r="K10" s="103" t="s">
        <v>156</v>
      </c>
      <c r="L10" s="130">
        <v>5</v>
      </c>
      <c r="M10" s="130" t="s">
        <v>493</v>
      </c>
      <c r="N10" s="130" t="s">
        <v>157</v>
      </c>
      <c r="O10" s="103"/>
      <c r="P10" s="130" t="s">
        <v>547</v>
      </c>
      <c r="Q10" s="103"/>
      <c r="R10" s="103"/>
      <c r="S10" s="246" t="s">
        <v>483</v>
      </c>
      <c r="T10" s="252" t="s">
        <v>445</v>
      </c>
      <c r="U10" s="246" t="s">
        <v>353</v>
      </c>
      <c r="V10" s="293" t="s">
        <v>467</v>
      </c>
      <c r="W10" s="677" t="s">
        <v>420</v>
      </c>
      <c r="X10" s="246" t="s">
        <v>353</v>
      </c>
      <c r="Y10" s="246" t="s">
        <v>353</v>
      </c>
      <c r="Z10" s="347"/>
      <c r="AA10" s="679"/>
      <c r="AB10" s="59"/>
      <c r="AC10" s="697">
        <v>63707</v>
      </c>
      <c r="AD10" s="704">
        <v>637</v>
      </c>
      <c r="AE10" s="697" t="s">
        <v>353</v>
      </c>
      <c r="AF10" s="697" t="s">
        <v>353</v>
      </c>
      <c r="AG10" s="228" t="s">
        <v>226</v>
      </c>
      <c r="AH10" s="124"/>
      <c r="AK10" s="56"/>
      <c r="AL10" s="65"/>
      <c r="AM10" s="65"/>
      <c r="AN10" s="65"/>
      <c r="AO10" s="410">
        <v>46.9</v>
      </c>
      <c r="AP10" s="69">
        <v>41.7</v>
      </c>
      <c r="AQ10" s="127">
        <v>7.7</v>
      </c>
      <c r="AR10" s="71">
        <f>AO10+AP10+AQ10</f>
        <v>96.3</v>
      </c>
      <c r="AS10" s="72">
        <f>AO10/AP10</f>
        <v>1.1247002398081534</v>
      </c>
      <c r="AT10" s="73">
        <f>AO10/AP10*AQ10</f>
        <v>8.6601918465227818</v>
      </c>
      <c r="AU10" s="74">
        <f>AO10/(AP10+AQ10)</f>
        <v>0.9493927125506072</v>
      </c>
      <c r="AV10" s="66">
        <v>43.180829999999993</v>
      </c>
      <c r="AW10" s="75">
        <f>95-AY10</f>
        <v>92.07</v>
      </c>
      <c r="AX10" s="66">
        <v>1.3741700000000001</v>
      </c>
      <c r="AY10" s="66">
        <v>2.93</v>
      </c>
      <c r="AZ10" s="285" t="s">
        <v>158</v>
      </c>
      <c r="BA10" s="66">
        <v>6.16</v>
      </c>
      <c r="BB10" s="275">
        <v>0.18</v>
      </c>
      <c r="BC10" s="100"/>
      <c r="BD10" s="100"/>
      <c r="BE10" s="100"/>
      <c r="BF10" s="100"/>
      <c r="BG10" s="100"/>
      <c r="BH10" s="100"/>
      <c r="BI10" s="275"/>
      <c r="BJ10" s="66">
        <v>55.2</v>
      </c>
      <c r="BK10" s="66">
        <v>45.3</v>
      </c>
      <c r="BL10" s="82">
        <v>1.2185430463576161</v>
      </c>
      <c r="BM10" s="83">
        <v>0.43</v>
      </c>
      <c r="BN10" s="79">
        <f>BM10*100/AO10</f>
        <v>0.91684434968017059</v>
      </c>
      <c r="BO10" s="314" t="s">
        <v>158</v>
      </c>
      <c r="BP10" s="66">
        <v>4.34</v>
      </c>
      <c r="BQ10" s="279">
        <v>3.76</v>
      </c>
      <c r="BR10" s="115"/>
      <c r="BS10" s="79">
        <f>BX10+BZ10</f>
        <v>80.5</v>
      </c>
      <c r="BT10" s="79">
        <v>98.4</v>
      </c>
      <c r="BU10" s="277">
        <v>107039</v>
      </c>
      <c r="BV10" s="79">
        <v>1.5999999999999943</v>
      </c>
      <c r="BW10" s="416">
        <v>40.71</v>
      </c>
      <c r="BX10" s="79">
        <v>55.6</v>
      </c>
      <c r="BY10" s="79">
        <v>23.2</v>
      </c>
      <c r="BZ10" s="79">
        <v>24.9</v>
      </c>
      <c r="CA10" s="79">
        <v>10.4</v>
      </c>
      <c r="CB10" s="75">
        <v>17</v>
      </c>
      <c r="CC10" s="75">
        <v>7.11</v>
      </c>
      <c r="CD10" s="75">
        <v>1.1200000000000001</v>
      </c>
      <c r="CL10" s="75">
        <f>BX10/BZ10</f>
        <v>2.2329317269076308</v>
      </c>
      <c r="CM10" s="60"/>
      <c r="CN10" s="60"/>
      <c r="CT10" s="56"/>
      <c r="CU10" s="56"/>
      <c r="CV10" s="142"/>
      <c r="CW10" s="425"/>
      <c r="CX10" s="115"/>
      <c r="CY10" s="115"/>
      <c r="CZ10" s="62"/>
      <c r="DA10" s="90" t="s">
        <v>155</v>
      </c>
      <c r="DB10" s="195" t="s">
        <v>155</v>
      </c>
      <c r="DC10" s="56"/>
      <c r="DE10" s="57"/>
      <c r="DF10" s="141"/>
      <c r="DG10" s="57"/>
      <c r="DH10" s="204"/>
      <c r="DI10" s="116" t="s">
        <v>163</v>
      </c>
      <c r="DJ10" s="554" t="s">
        <v>926</v>
      </c>
      <c r="DK10" s="92">
        <v>2</v>
      </c>
      <c r="DL10" s="581" t="s">
        <v>880</v>
      </c>
      <c r="DM10" s="581" t="s">
        <v>517</v>
      </c>
      <c r="DN10" s="92"/>
      <c r="DO10" s="629">
        <v>1</v>
      </c>
      <c r="DP10" s="623">
        <v>41684</v>
      </c>
      <c r="DQ10" s="581" t="s">
        <v>157</v>
      </c>
      <c r="DR10" s="581" t="s">
        <v>899</v>
      </c>
      <c r="DS10" s="619"/>
      <c r="DT10" s="856">
        <v>38727</v>
      </c>
      <c r="DU10" s="604">
        <v>43775</v>
      </c>
      <c r="DV10" s="581" t="s">
        <v>899</v>
      </c>
      <c r="DW10" s="92"/>
      <c r="DX10" s="57" t="s">
        <v>157</v>
      </c>
      <c r="DY10" s="57" t="s">
        <v>157</v>
      </c>
      <c r="DZ10" s="57">
        <v>845</v>
      </c>
      <c r="EA10" s="57">
        <v>4.9000000000000004</v>
      </c>
      <c r="EB10" s="57">
        <v>95.1</v>
      </c>
      <c r="EC10" s="57" t="s">
        <v>157</v>
      </c>
      <c r="ED10" s="57" t="s">
        <v>157</v>
      </c>
      <c r="EE10" s="57" t="s">
        <v>157</v>
      </c>
      <c r="EF10" s="57" t="s">
        <v>157</v>
      </c>
      <c r="EG10" s="57">
        <v>0</v>
      </c>
      <c r="EH10" s="850"/>
      <c r="EI10" s="92"/>
      <c r="EJ10" s="92"/>
      <c r="EK10" s="92"/>
      <c r="EL10" s="619" t="s">
        <v>930</v>
      </c>
      <c r="EM10" s="581">
        <v>50</v>
      </c>
      <c r="EN10" s="92"/>
      <c r="EO10" s="581">
        <v>1</v>
      </c>
      <c r="EP10" s="581">
        <v>150</v>
      </c>
      <c r="EQ10" s="581">
        <v>87</v>
      </c>
      <c r="ER10" s="582">
        <v>38.700000000000003</v>
      </c>
      <c r="ES10" s="592">
        <v>0</v>
      </c>
      <c r="ET10" s="592">
        <v>68</v>
      </c>
      <c r="EU10" s="592">
        <v>40</v>
      </c>
      <c r="EV10" s="581"/>
      <c r="EW10" s="581"/>
      <c r="EX10" s="311">
        <v>9455</v>
      </c>
      <c r="EY10" s="742">
        <v>68</v>
      </c>
      <c r="EZ10" s="388">
        <v>156436</v>
      </c>
      <c r="FA10" s="388">
        <v>2</v>
      </c>
      <c r="FB10" s="436">
        <v>4601.0588235294117</v>
      </c>
      <c r="FC10" s="388">
        <v>5520</v>
      </c>
      <c r="FD10" s="757">
        <v>162.35294117647058</v>
      </c>
      <c r="FE10" s="438">
        <v>811.76470588235293</v>
      </c>
      <c r="FF10" s="444">
        <v>24</v>
      </c>
      <c r="FG10" s="445">
        <v>18644</v>
      </c>
      <c r="FH10" s="445">
        <v>400</v>
      </c>
      <c r="FI10" s="394"/>
      <c r="FJ10" s="447">
        <v>776.83333333333337</v>
      </c>
      <c r="FK10" s="447">
        <v>310.73333333333335</v>
      </c>
      <c r="FL10" s="449">
        <v>2.6124159168065422</v>
      </c>
      <c r="FM10" s="197"/>
      <c r="FN10" s="398"/>
      <c r="FO10" s="823"/>
      <c r="FP10" s="124"/>
      <c r="FQ10" s="394"/>
      <c r="FR10" s="65"/>
      <c r="FS10" s="149">
        <v>3.5285995550896212</v>
      </c>
      <c r="FT10" s="242">
        <f>FD10/1000</f>
        <v>0.16235294117647059</v>
      </c>
      <c r="FV10" s="149">
        <v>3.5285995550896212</v>
      </c>
      <c r="FW10" s="242">
        <v>0.16235294117647059</v>
      </c>
      <c r="FX10" s="466">
        <f>DZ10/FD10</f>
        <v>5.2047101449275361</v>
      </c>
      <c r="FY10" s="377"/>
      <c r="FZ10" s="581">
        <v>0</v>
      </c>
      <c r="GA10" s="581">
        <v>0</v>
      </c>
      <c r="GB10" s="626">
        <v>2</v>
      </c>
      <c r="GC10" s="581">
        <v>2</v>
      </c>
      <c r="GD10" s="581">
        <v>1</v>
      </c>
      <c r="GE10" s="607" t="s">
        <v>931</v>
      </c>
      <c r="GF10" s="581">
        <v>0</v>
      </c>
      <c r="GG10" s="581"/>
      <c r="GH10" s="607"/>
      <c r="GI10" s="581">
        <v>1</v>
      </c>
      <c r="GJ10" s="604" t="s">
        <v>932</v>
      </c>
      <c r="GK10" s="581" t="s">
        <v>928</v>
      </c>
      <c r="GL10" s="607"/>
      <c r="GM10" s="92"/>
      <c r="GN10" s="92"/>
      <c r="GO10" s="92"/>
      <c r="GP10" s="266"/>
    </row>
    <row r="11" spans="1:198" ht="14.45" customHeight="1" x14ac:dyDescent="0.25">
      <c r="A11" s="56">
        <v>255</v>
      </c>
      <c r="B11" s="859">
        <v>3</v>
      </c>
      <c r="C11" s="566">
        <v>11452</v>
      </c>
      <c r="D11" s="595" t="s">
        <v>542</v>
      </c>
      <c r="E11" s="596" t="s">
        <v>284</v>
      </c>
      <c r="F11" s="596">
        <v>465107441</v>
      </c>
      <c r="G11" s="57">
        <v>73</v>
      </c>
      <c r="H11" s="585" t="s">
        <v>769</v>
      </c>
      <c r="I11" s="347" t="s">
        <v>517</v>
      </c>
      <c r="J11" s="571" t="s">
        <v>215</v>
      </c>
      <c r="K11" s="130" t="s">
        <v>156</v>
      </c>
      <c r="L11" s="103">
        <v>7</v>
      </c>
      <c r="M11" s="130" t="s">
        <v>282</v>
      </c>
      <c r="N11" s="130" t="s">
        <v>157</v>
      </c>
      <c r="O11" s="103"/>
      <c r="P11" s="103" t="s">
        <v>767</v>
      </c>
      <c r="Q11" s="107"/>
      <c r="R11" s="107"/>
      <c r="S11" s="661"/>
      <c r="T11" s="663"/>
      <c r="U11" s="663"/>
      <c r="V11" s="669" t="s">
        <v>768</v>
      </c>
      <c r="W11" s="678"/>
      <c r="X11" s="669" t="s">
        <v>763</v>
      </c>
      <c r="Y11" s="109"/>
      <c r="Z11" s="347"/>
      <c r="AA11" s="103" t="s">
        <v>771</v>
      </c>
      <c r="AB11" s="57"/>
      <c r="AC11" s="698">
        <v>345</v>
      </c>
      <c r="AD11" s="698">
        <v>2400</v>
      </c>
      <c r="AE11" s="705"/>
      <c r="AF11" s="705"/>
      <c r="AG11" s="709" t="s">
        <v>304</v>
      </c>
      <c r="AH11" s="403">
        <v>150</v>
      </c>
      <c r="AI11"/>
      <c r="AO11" s="410">
        <v>31.7</v>
      </c>
      <c r="AP11" s="69">
        <v>56.6</v>
      </c>
      <c r="AQ11" s="127">
        <v>8.6999999999999993</v>
      </c>
      <c r="AR11" s="71">
        <v>97</v>
      </c>
      <c r="AS11" s="72">
        <v>0.56007067137809186</v>
      </c>
      <c r="AT11" s="73">
        <v>4.8726148409893986</v>
      </c>
      <c r="AU11" s="74">
        <v>0.48545176110260335</v>
      </c>
      <c r="AV11" s="75">
        <v>29.179849999999998</v>
      </c>
      <c r="AW11" s="75">
        <v>92.05</v>
      </c>
      <c r="AX11" s="76">
        <v>0.93515000000000004</v>
      </c>
      <c r="AY11" s="75">
        <v>2.95</v>
      </c>
      <c r="AZ11" s="56" t="s">
        <v>158</v>
      </c>
      <c r="BA11" s="77">
        <v>22.4</v>
      </c>
      <c r="BB11" s="84" t="s">
        <v>158</v>
      </c>
      <c r="BC11" s="115" t="s">
        <v>158</v>
      </c>
      <c r="BI11" s="81">
        <v>2.54</v>
      </c>
      <c r="BJ11" s="56">
        <v>48.6</v>
      </c>
      <c r="BK11" s="56">
        <v>51.4</v>
      </c>
      <c r="BL11" s="82">
        <v>0.94552529182879386</v>
      </c>
      <c r="BM11" s="83">
        <v>2.48</v>
      </c>
      <c r="BN11" s="79">
        <v>7.8233438485804419</v>
      </c>
      <c r="BO11" s="56" t="s">
        <v>158</v>
      </c>
      <c r="BP11" s="56">
        <v>42.2</v>
      </c>
      <c r="BQ11" s="84">
        <v>30.5</v>
      </c>
      <c r="BS11" s="79">
        <v>44</v>
      </c>
      <c r="BT11" s="115">
        <v>84.8</v>
      </c>
      <c r="BU11" s="115">
        <v>6120</v>
      </c>
      <c r="BV11" s="79">
        <v>15.200000000000003</v>
      </c>
      <c r="BW11" s="416">
        <v>55.751000000000005</v>
      </c>
      <c r="BX11" s="115">
        <v>11.3</v>
      </c>
      <c r="BY11" s="66">
        <v>6.3958000000000004</v>
      </c>
      <c r="BZ11" s="115">
        <v>32.700000000000003</v>
      </c>
      <c r="CA11" s="66">
        <v>18.508200000000002</v>
      </c>
      <c r="CB11" s="115">
        <v>54.5</v>
      </c>
      <c r="CC11" s="66">
        <v>30.847000000000001</v>
      </c>
      <c r="CD11" s="79">
        <v>0.36</v>
      </c>
      <c r="CE11" s="153"/>
      <c r="CF11" s="153"/>
      <c r="CG11" s="153"/>
      <c r="CH11" s="153"/>
      <c r="CI11" s="153"/>
      <c r="CJ11" s="153">
        <v>55.4</v>
      </c>
      <c r="CK11" s="153">
        <v>4643</v>
      </c>
      <c r="CL11" s="75">
        <v>0.34556574923547401</v>
      </c>
      <c r="DA11" s="90" t="s">
        <v>154</v>
      </c>
      <c r="DB11" s="195" t="s">
        <v>154</v>
      </c>
      <c r="DD11" s="266" t="s">
        <v>622</v>
      </c>
      <c r="DE11" s="57"/>
      <c r="DF11" s="57"/>
      <c r="DG11" s="57"/>
      <c r="DH11" s="204"/>
      <c r="DI11" s="57" t="s">
        <v>163</v>
      </c>
      <c r="DJ11" s="554" t="s">
        <v>926</v>
      </c>
      <c r="DK11" s="92">
        <v>2</v>
      </c>
      <c r="DL11" s="581" t="s">
        <v>880</v>
      </c>
      <c r="DM11" s="581" t="s">
        <v>517</v>
      </c>
      <c r="DN11" s="92"/>
      <c r="DO11" s="629">
        <v>1</v>
      </c>
      <c r="DP11" s="623">
        <v>41684</v>
      </c>
      <c r="DQ11" s="581" t="s">
        <v>157</v>
      </c>
      <c r="DR11" s="581" t="s">
        <v>899</v>
      </c>
      <c r="DS11" s="619"/>
      <c r="DT11" s="623">
        <v>38727</v>
      </c>
      <c r="DU11" s="604">
        <v>43775</v>
      </c>
      <c r="DV11" s="581" t="s">
        <v>899</v>
      </c>
      <c r="DW11" s="92"/>
      <c r="DX11" s="57">
        <v>10.6</v>
      </c>
      <c r="DY11" s="57">
        <v>3.8</v>
      </c>
      <c r="DZ11" s="57">
        <v>1434</v>
      </c>
      <c r="EA11" s="57">
        <v>63.8</v>
      </c>
      <c r="EB11" s="57">
        <v>36.200000000000003</v>
      </c>
      <c r="EC11" s="57" t="s">
        <v>776</v>
      </c>
      <c r="ED11" s="57"/>
      <c r="EE11" s="57"/>
      <c r="EF11" s="57">
        <v>4.92</v>
      </c>
      <c r="EG11" s="57">
        <v>0</v>
      </c>
      <c r="EH11" s="850" t="s">
        <v>741</v>
      </c>
      <c r="EI11" s="117"/>
      <c r="EJ11" s="117"/>
      <c r="EK11" s="117"/>
      <c r="EL11" s="619" t="s">
        <v>930</v>
      </c>
      <c r="EM11" s="589"/>
      <c r="EN11" s="117"/>
      <c r="EO11" s="589">
        <v>1</v>
      </c>
      <c r="EP11" s="589">
        <v>150</v>
      </c>
      <c r="EQ11" s="589">
        <v>87</v>
      </c>
      <c r="ER11" s="582">
        <v>38.700000000000003</v>
      </c>
      <c r="ES11" s="592">
        <v>0</v>
      </c>
      <c r="ET11" s="592">
        <v>68</v>
      </c>
      <c r="EU11" s="592">
        <v>40</v>
      </c>
      <c r="EV11" s="589"/>
      <c r="EW11" s="589"/>
      <c r="EX11" s="158">
        <v>11452</v>
      </c>
      <c r="EY11" s="433">
        <v>75</v>
      </c>
      <c r="EZ11" s="433">
        <v>30690</v>
      </c>
      <c r="FA11" s="433">
        <v>4000</v>
      </c>
      <c r="FB11" s="433">
        <v>38220</v>
      </c>
      <c r="FC11" s="433">
        <v>2435</v>
      </c>
      <c r="FD11" s="766">
        <v>310.21899999999999</v>
      </c>
      <c r="FE11" s="438">
        <v>2171.5329999999999</v>
      </c>
      <c r="FF11" s="394"/>
      <c r="FG11" s="394"/>
      <c r="FH11" s="394"/>
      <c r="FI11" s="394"/>
      <c r="FJ11" s="442"/>
      <c r="FK11" s="442"/>
      <c r="FL11" s="442"/>
      <c r="FM11" s="197"/>
      <c r="FN11" s="450"/>
      <c r="FO11" s="824"/>
      <c r="FP11" s="828"/>
      <c r="FQ11" s="398"/>
      <c r="FR11" s="199"/>
      <c r="FS11" s="56"/>
      <c r="FT11" s="242">
        <v>0.34499999999999997</v>
      </c>
      <c r="FV11" s="73">
        <v>7.9341805148256759</v>
      </c>
      <c r="FW11" s="351">
        <v>0.31021899999999997</v>
      </c>
      <c r="FX11" s="278"/>
      <c r="FY11" s="394"/>
      <c r="FZ11" s="605">
        <v>0</v>
      </c>
      <c r="GA11" s="605">
        <v>0</v>
      </c>
      <c r="GB11" s="627">
        <v>2</v>
      </c>
      <c r="GC11" s="605">
        <v>2</v>
      </c>
      <c r="GD11" s="605">
        <v>1</v>
      </c>
      <c r="GE11" s="607" t="s">
        <v>931</v>
      </c>
      <c r="GF11" s="605">
        <v>0</v>
      </c>
      <c r="GG11" s="605"/>
      <c r="GH11" s="606"/>
      <c r="GI11" s="605">
        <v>1</v>
      </c>
      <c r="GJ11" s="604" t="s">
        <v>933</v>
      </c>
      <c r="GK11" s="581" t="s">
        <v>928</v>
      </c>
      <c r="GL11" s="606"/>
    </row>
    <row r="12" spans="1:198" ht="14.45" customHeight="1" x14ac:dyDescent="0.25">
      <c r="A12" s="56">
        <v>96</v>
      </c>
      <c r="B12" s="859">
        <v>1</v>
      </c>
      <c r="C12" s="560">
        <v>12522</v>
      </c>
      <c r="D12" s="561" t="s">
        <v>844</v>
      </c>
      <c r="E12" s="562" t="s">
        <v>302</v>
      </c>
      <c r="F12" s="59">
        <v>446211445</v>
      </c>
      <c r="G12" s="57">
        <f>LEFT(H12,4)-CONCATENATE(IF(LEFT(F12, 2)&lt;MID(H12, 3, 4), 20, 19),LEFT(F12,2))</f>
        <v>76</v>
      </c>
      <c r="H12" s="584" t="s">
        <v>845</v>
      </c>
      <c r="I12" s="313" t="s">
        <v>169</v>
      </c>
      <c r="J12" s="572" t="s">
        <v>244</v>
      </c>
      <c r="K12" s="59" t="s">
        <v>156</v>
      </c>
      <c r="L12" s="57">
        <v>10</v>
      </c>
      <c r="M12" s="59">
        <v>2</v>
      </c>
      <c r="N12" s="59" t="s">
        <v>157</v>
      </c>
      <c r="O12" s="57"/>
      <c r="P12" s="57" t="s">
        <v>843</v>
      </c>
      <c r="Q12" s="151"/>
      <c r="R12" s="151"/>
      <c r="S12" s="59"/>
      <c r="T12" s="299"/>
      <c r="U12" s="299"/>
      <c r="V12" s="365" t="s">
        <v>835</v>
      </c>
      <c r="W12" s="672"/>
      <c r="X12" s="365"/>
      <c r="Y12" s="365"/>
      <c r="Z12" s="374"/>
      <c r="AA12" s="370" t="s">
        <v>788</v>
      </c>
      <c r="AB12" s="57"/>
      <c r="AC12" s="699">
        <v>158</v>
      </c>
      <c r="AD12" s="699">
        <v>1600</v>
      </c>
      <c r="AE12" s="706"/>
      <c r="AF12" s="706"/>
      <c r="AG12" s="374" t="s">
        <v>184</v>
      </c>
      <c r="AH12" s="403">
        <v>150</v>
      </c>
      <c r="AI12"/>
      <c r="AJ12"/>
      <c r="AM12"/>
      <c r="AO12" s="410">
        <v>20.2</v>
      </c>
      <c r="AP12" s="69">
        <v>20.399999999999999</v>
      </c>
      <c r="AQ12" s="127">
        <v>57.9</v>
      </c>
      <c r="AR12" s="71">
        <f>AO12+AP12+AQ12</f>
        <v>98.5</v>
      </c>
      <c r="AS12" s="72">
        <f>AO12/AP12</f>
        <v>0.99019607843137258</v>
      </c>
      <c r="AT12" s="73">
        <f>AO12/AP12*AQ12</f>
        <v>57.332352941176474</v>
      </c>
      <c r="AU12" s="74">
        <f>AO12/(AP12+AQ12)</f>
        <v>0.25798212005108556</v>
      </c>
      <c r="AV12" s="75">
        <f>AW12*AO12/100</f>
        <v>15.210800000000001</v>
      </c>
      <c r="AW12" s="75">
        <f>97-AY12-(CD12*100/AO12)</f>
        <v>75.300990099009908</v>
      </c>
      <c r="AX12" s="76">
        <v>3.3531999999999997</v>
      </c>
      <c r="AY12" s="75">
        <v>16.600000000000001</v>
      </c>
      <c r="AZ12" s="56" t="s">
        <v>158</v>
      </c>
      <c r="BA12" s="234">
        <v>16</v>
      </c>
      <c r="BB12" s="84" t="s">
        <v>158</v>
      </c>
      <c r="BC12" s="79">
        <v>2.91</v>
      </c>
      <c r="BD12" s="79"/>
      <c r="BE12" s="75"/>
      <c r="BF12" s="75"/>
      <c r="BG12" s="75"/>
      <c r="BH12" s="75"/>
      <c r="BI12" s="81">
        <v>0.13</v>
      </c>
      <c r="BJ12" s="75">
        <v>67.400000000000006</v>
      </c>
      <c r="BK12" s="56">
        <v>32.6</v>
      </c>
      <c r="BL12" s="82">
        <f>BJ12/BK12</f>
        <v>2.0674846625766872</v>
      </c>
      <c r="BM12" s="83">
        <v>0.49</v>
      </c>
      <c r="BN12" s="79">
        <f>BM12*100/AO12</f>
        <v>2.4257425742574257</v>
      </c>
      <c r="BO12" s="56" t="s">
        <v>158</v>
      </c>
      <c r="BP12" s="56">
        <v>21.6</v>
      </c>
      <c r="BQ12" s="84">
        <v>17.100000000000001</v>
      </c>
      <c r="BS12" s="79">
        <f>BX12+BZ12</f>
        <v>64.400000000000006</v>
      </c>
      <c r="BT12" s="115">
        <v>82.5</v>
      </c>
      <c r="BU12" s="115">
        <v>9650</v>
      </c>
      <c r="BV12" s="79">
        <f>100-BT12</f>
        <v>17.5</v>
      </c>
      <c r="BW12" s="416">
        <f>BY12+CA12+CC12</f>
        <v>20.134799999999998</v>
      </c>
      <c r="BX12" s="115">
        <v>38.6</v>
      </c>
      <c r="BY12" s="66">
        <f>BX12*AP12/100</f>
        <v>7.8743999999999996</v>
      </c>
      <c r="BZ12" s="115">
        <v>25.8</v>
      </c>
      <c r="CA12" s="66">
        <f>BZ12*AP12/100</f>
        <v>5.2631999999999994</v>
      </c>
      <c r="CB12" s="115">
        <v>34.299999999999997</v>
      </c>
      <c r="CC12" s="66">
        <f>CB12*AP12/100</f>
        <v>6.9971999999999994</v>
      </c>
      <c r="CD12" s="66">
        <v>1.03</v>
      </c>
      <c r="CE12" s="153">
        <v>98.6</v>
      </c>
      <c r="CF12" s="153">
        <v>5697</v>
      </c>
      <c r="CG12" s="153">
        <v>95.1</v>
      </c>
      <c r="CH12" s="153">
        <v>3405</v>
      </c>
      <c r="CI12" s="153">
        <v>69.5</v>
      </c>
      <c r="CJ12" s="153">
        <v>87.2</v>
      </c>
      <c r="CK12" s="153">
        <v>3893</v>
      </c>
      <c r="CL12" s="75">
        <f>BX12/BZ12</f>
        <v>1.4961240310077519</v>
      </c>
      <c r="CZ12" s="142">
        <v>3</v>
      </c>
      <c r="DB12" s="195" t="s">
        <v>194</v>
      </c>
      <c r="DC12" s="288"/>
      <c r="DD12" s="340"/>
      <c r="DE12" s="57"/>
      <c r="DF12" s="57"/>
      <c r="DG12" s="57"/>
      <c r="DH12" s="204"/>
      <c r="DI12" s="57" t="s">
        <v>163</v>
      </c>
      <c r="DJ12" s="579" t="s">
        <v>226</v>
      </c>
      <c r="DK12" s="92">
        <v>2</v>
      </c>
      <c r="DL12" s="581" t="s">
        <v>880</v>
      </c>
      <c r="DM12" s="581" t="s">
        <v>169</v>
      </c>
      <c r="DN12" s="92"/>
      <c r="DO12" s="629">
        <v>0</v>
      </c>
      <c r="DP12" s="614"/>
      <c r="DQ12" s="581"/>
      <c r="DR12" s="581"/>
      <c r="DS12" s="619"/>
      <c r="DT12" s="623">
        <v>43899</v>
      </c>
      <c r="DU12" s="581" t="s">
        <v>157</v>
      </c>
      <c r="DV12" s="581" t="s">
        <v>899</v>
      </c>
      <c r="DW12" s="92"/>
      <c r="DX12" s="57">
        <v>1.5</v>
      </c>
      <c r="DY12" s="57" t="s">
        <v>157</v>
      </c>
      <c r="DZ12" s="57" t="s">
        <v>157</v>
      </c>
      <c r="EA12" s="57" t="s">
        <v>157</v>
      </c>
      <c r="EB12" s="57" t="s">
        <v>157</v>
      </c>
      <c r="EC12" s="57" t="s">
        <v>157</v>
      </c>
      <c r="ED12" s="57" t="s">
        <v>157</v>
      </c>
      <c r="EE12" s="57" t="s">
        <v>157</v>
      </c>
      <c r="EF12" s="57" t="s">
        <v>157</v>
      </c>
      <c r="EG12" s="57" t="s">
        <v>242</v>
      </c>
      <c r="EH12" s="850" t="s">
        <v>242</v>
      </c>
      <c r="EI12" s="117"/>
      <c r="EJ12" s="117"/>
      <c r="EK12" s="117"/>
      <c r="EL12" s="619"/>
      <c r="EM12" s="589">
        <v>30</v>
      </c>
      <c r="EN12" s="117"/>
      <c r="EO12" s="589">
        <v>0</v>
      </c>
      <c r="EP12" s="589">
        <v>170</v>
      </c>
      <c r="EQ12" s="589">
        <v>73</v>
      </c>
      <c r="ER12" s="582">
        <v>23.5</v>
      </c>
      <c r="ES12" s="592">
        <v>0</v>
      </c>
      <c r="ET12" s="592">
        <v>37</v>
      </c>
      <c r="EU12" s="592">
        <v>65</v>
      </c>
      <c r="EV12" s="589">
        <v>3</v>
      </c>
      <c r="EW12" s="589">
        <v>3</v>
      </c>
      <c r="EX12" s="158">
        <v>12522</v>
      </c>
      <c r="EY12" s="433">
        <v>75</v>
      </c>
      <c r="EZ12" s="433">
        <v>13482</v>
      </c>
      <c r="FA12" s="433">
        <v>8000</v>
      </c>
      <c r="FB12" s="433">
        <v>40560</v>
      </c>
      <c r="FC12" s="433">
        <v>2449</v>
      </c>
      <c r="FD12" s="766">
        <f>FC12/FA12*FB12/EY12</f>
        <v>165.55239999999998</v>
      </c>
      <c r="FE12" s="438">
        <f>L12*FD12</f>
        <v>1655.5239999999999</v>
      </c>
      <c r="FF12" s="394"/>
      <c r="FG12" s="394"/>
      <c r="FH12" s="394"/>
      <c r="FI12" s="394"/>
      <c r="FJ12" s="442"/>
      <c r="FK12" s="442"/>
      <c r="FL12" s="442"/>
      <c r="FM12" s="197"/>
      <c r="FN12" s="450"/>
      <c r="FO12" s="824"/>
      <c r="FP12" s="828"/>
      <c r="FQ12" s="835"/>
      <c r="FR12" s="394"/>
      <c r="FS12" s="56"/>
      <c r="FT12" s="242">
        <f>AC12/1000</f>
        <v>0.158</v>
      </c>
      <c r="FV12" s="73">
        <f>FC12*100/EZ12</f>
        <v>18.164960688325174</v>
      </c>
      <c r="FW12" s="351">
        <f>FD12/1000</f>
        <v>0.16555239999999999</v>
      </c>
      <c r="FX12" s="394"/>
      <c r="FY12" s="394"/>
      <c r="FZ12" s="605">
        <v>0</v>
      </c>
      <c r="GA12" s="605">
        <v>0</v>
      </c>
      <c r="GB12" s="627">
        <v>2</v>
      </c>
      <c r="GC12" s="605">
        <v>4</v>
      </c>
      <c r="GD12" s="605">
        <v>0</v>
      </c>
      <c r="GE12" s="606"/>
      <c r="GF12" s="605">
        <v>0</v>
      </c>
      <c r="GG12" s="605"/>
      <c r="GH12" s="606"/>
      <c r="GI12" s="605"/>
      <c r="GJ12" s="605"/>
      <c r="GK12" s="605"/>
      <c r="GL12" s="606"/>
    </row>
    <row r="13" spans="1:198" ht="14.45" customHeight="1" x14ac:dyDescent="0.25">
      <c r="A13" s="56">
        <v>138</v>
      </c>
      <c r="B13" s="859">
        <v>1</v>
      </c>
      <c r="C13" s="565">
        <v>6582</v>
      </c>
      <c r="D13" s="561" t="s">
        <v>350</v>
      </c>
      <c r="E13" s="564" t="s">
        <v>261</v>
      </c>
      <c r="F13" s="59">
        <v>506108215</v>
      </c>
      <c r="G13" s="57">
        <v>67</v>
      </c>
      <c r="H13" s="584" t="s">
        <v>351</v>
      </c>
      <c r="I13" s="150" t="s">
        <v>352</v>
      </c>
      <c r="J13" s="572" t="s">
        <v>215</v>
      </c>
      <c r="K13" s="105" t="s">
        <v>156</v>
      </c>
      <c r="L13" s="59">
        <v>5</v>
      </c>
      <c r="M13" s="59">
        <v>5</v>
      </c>
      <c r="N13" s="57"/>
      <c r="O13" s="57"/>
      <c r="P13" s="151" t="s">
        <v>339</v>
      </c>
      <c r="Q13" s="151"/>
      <c r="R13" s="151"/>
      <c r="S13" s="164" t="s">
        <v>216</v>
      </c>
      <c r="T13" s="164" t="s">
        <v>242</v>
      </c>
      <c r="U13" s="169" t="s">
        <v>353</v>
      </c>
      <c r="V13" s="164" t="s">
        <v>242</v>
      </c>
      <c r="W13" s="165" t="s">
        <v>353</v>
      </c>
      <c r="X13" s="164" t="s">
        <v>242</v>
      </c>
      <c r="Y13" s="164" t="s">
        <v>353</v>
      </c>
      <c r="Z13" s="387"/>
      <c r="AA13" s="370"/>
      <c r="AB13" s="57">
        <v>417</v>
      </c>
      <c r="AC13" s="370"/>
      <c r="AD13" s="370"/>
      <c r="AE13" s="370"/>
      <c r="AF13" s="370"/>
      <c r="AG13" s="710" t="s">
        <v>230</v>
      </c>
      <c r="AH13" s="468"/>
      <c r="AI13" s="180"/>
      <c r="AJ13" s="180"/>
      <c r="AK13" s="180"/>
      <c r="AL13" s="180"/>
      <c r="AM13" s="180"/>
      <c r="AN13" s="180">
        <v>4</v>
      </c>
      <c r="AO13" s="406" t="s">
        <v>158</v>
      </c>
      <c r="AP13" s="126" t="s">
        <v>158</v>
      </c>
      <c r="AQ13" s="127" t="s">
        <v>158</v>
      </c>
      <c r="AR13" s="71" t="s">
        <v>158</v>
      </c>
      <c r="AS13" s="72" t="s">
        <v>158</v>
      </c>
      <c r="AT13" s="73" t="s">
        <v>158</v>
      </c>
      <c r="AU13" s="74" t="s">
        <v>158</v>
      </c>
      <c r="AV13" s="180" t="s">
        <v>158</v>
      </c>
      <c r="AW13" s="66" t="s">
        <v>158</v>
      </c>
      <c r="AX13" s="180" t="s">
        <v>158</v>
      </c>
      <c r="AY13" s="180" t="s">
        <v>158</v>
      </c>
      <c r="AZ13" s="89" t="s">
        <v>158</v>
      </c>
      <c r="BA13" s="77" t="s">
        <v>158</v>
      </c>
      <c r="BB13" s="154" t="s">
        <v>158</v>
      </c>
      <c r="BC13" s="80" t="s">
        <v>158</v>
      </c>
      <c r="BD13" s="89"/>
      <c r="BE13" s="89" t="s">
        <v>158</v>
      </c>
      <c r="BF13" s="89" t="s">
        <v>158</v>
      </c>
      <c r="BG13" s="89" t="s">
        <v>158</v>
      </c>
      <c r="BH13" s="89" t="s">
        <v>158</v>
      </c>
      <c r="BI13" s="81" t="s">
        <v>158</v>
      </c>
      <c r="BJ13" s="75" t="s">
        <v>158</v>
      </c>
      <c r="BK13" s="75" t="s">
        <v>158</v>
      </c>
      <c r="BL13" s="82" t="s">
        <v>158</v>
      </c>
      <c r="BM13" s="83" t="s">
        <v>158</v>
      </c>
      <c r="BN13" s="56" t="s">
        <v>158</v>
      </c>
      <c r="BO13" s="56" t="s">
        <v>158</v>
      </c>
      <c r="BP13" s="56" t="s">
        <v>158</v>
      </c>
      <c r="BQ13" s="84" t="s">
        <v>158</v>
      </c>
      <c r="BR13" s="85" t="s">
        <v>158</v>
      </c>
      <c r="BS13" s="86" t="s">
        <v>158</v>
      </c>
      <c r="BT13" s="120" t="s">
        <v>158</v>
      </c>
      <c r="BU13" s="128" t="s">
        <v>158</v>
      </c>
      <c r="BV13" s="120" t="s">
        <v>158</v>
      </c>
      <c r="BW13" s="474" t="s">
        <v>158</v>
      </c>
      <c r="BX13" s="120" t="s">
        <v>158</v>
      </c>
      <c r="BY13" s="120" t="s">
        <v>158</v>
      </c>
      <c r="BZ13" s="120" t="s">
        <v>158</v>
      </c>
      <c r="CA13" s="120" t="s">
        <v>158</v>
      </c>
      <c r="CB13" s="120" t="s">
        <v>158</v>
      </c>
      <c r="CC13" s="120" t="s">
        <v>158</v>
      </c>
      <c r="CD13" s="120" t="s">
        <v>158</v>
      </c>
      <c r="CE13" s="223" t="s">
        <v>158</v>
      </c>
      <c r="CF13" s="223" t="s">
        <v>158</v>
      </c>
      <c r="CG13" s="223" t="s">
        <v>158</v>
      </c>
      <c r="CH13" s="223" t="s">
        <v>158</v>
      </c>
      <c r="CI13" s="223" t="s">
        <v>158</v>
      </c>
      <c r="CJ13" s="223" t="s">
        <v>158</v>
      </c>
      <c r="CK13" s="223" t="s">
        <v>158</v>
      </c>
      <c r="CL13" s="180"/>
      <c r="CM13" s="180"/>
      <c r="CN13" s="180"/>
      <c r="CO13" s="184"/>
      <c r="CP13" s="185"/>
      <c r="CQ13" s="185"/>
      <c r="CR13" s="185"/>
      <c r="CS13" s="185"/>
      <c r="CT13" s="185"/>
      <c r="CU13" s="185"/>
      <c r="CV13" s="230"/>
      <c r="CW13" s="186"/>
      <c r="CX13" s="180"/>
      <c r="CY13" s="56" t="s">
        <v>165</v>
      </c>
      <c r="CZ13" s="56">
        <v>4</v>
      </c>
      <c r="DA13" s="187" t="s">
        <v>158</v>
      </c>
      <c r="DB13" s="180" t="s">
        <v>158</v>
      </c>
      <c r="DE13" s="156">
        <v>393.72465120000061</v>
      </c>
      <c r="DF13" s="156">
        <v>30.118686749999995</v>
      </c>
      <c r="DG13" s="156">
        <v>0</v>
      </c>
      <c r="DH13" s="157">
        <v>0</v>
      </c>
      <c r="DI13" s="94" t="s">
        <v>163</v>
      </c>
      <c r="DJ13" s="557" t="s">
        <v>230</v>
      </c>
      <c r="DK13" s="162">
        <v>2</v>
      </c>
      <c r="DL13" s="588" t="s">
        <v>880</v>
      </c>
      <c r="DM13" s="94" t="s">
        <v>316</v>
      </c>
      <c r="DN13" s="94"/>
      <c r="DO13" s="630">
        <v>1</v>
      </c>
      <c r="DP13" s="615">
        <v>42745</v>
      </c>
      <c r="DQ13" s="588" t="s">
        <v>157</v>
      </c>
      <c r="DR13" s="603" t="s">
        <v>899</v>
      </c>
      <c r="DS13" s="618"/>
      <c r="DT13" s="613"/>
      <c r="DU13" s="588"/>
      <c r="DV13" s="603"/>
      <c r="DW13" s="94">
        <v>1</v>
      </c>
      <c r="DX13" s="57">
        <v>0.7</v>
      </c>
      <c r="DY13" s="57">
        <v>3.3</v>
      </c>
      <c r="DZ13" s="57">
        <v>417</v>
      </c>
      <c r="EA13" s="57">
        <v>0.6</v>
      </c>
      <c r="EB13" s="57">
        <v>0.4</v>
      </c>
      <c r="EC13" s="57">
        <v>0.1</v>
      </c>
      <c r="ED13" s="57">
        <v>179.2</v>
      </c>
      <c r="EE13" s="57" t="s">
        <v>157</v>
      </c>
      <c r="EF13" s="57">
        <v>2.06</v>
      </c>
      <c r="EG13" s="57">
        <v>0</v>
      </c>
      <c r="EH13" s="850"/>
      <c r="EI13" s="163">
        <v>4</v>
      </c>
      <c r="EJ13" s="163" t="s">
        <v>340</v>
      </c>
      <c r="EK13" s="163">
        <v>5</v>
      </c>
      <c r="EL13" s="618"/>
      <c r="EM13" s="94">
        <v>20</v>
      </c>
      <c r="EN13" s="94">
        <v>2</v>
      </c>
      <c r="EO13" s="94">
        <v>0</v>
      </c>
      <c r="EP13" s="94">
        <v>168</v>
      </c>
      <c r="EQ13" s="94">
        <v>83</v>
      </c>
      <c r="ER13" s="118">
        <f t="shared" ref="ER13:ER19" si="1">EQ13/(EP13*EP13*0.01*0.01)</f>
        <v>29.407596371882086</v>
      </c>
      <c r="ES13" s="592">
        <v>0</v>
      </c>
      <c r="ET13" s="592">
        <v>58</v>
      </c>
      <c r="EU13" s="592">
        <v>50</v>
      </c>
      <c r="EV13" s="590"/>
      <c r="EW13" s="588"/>
      <c r="EX13" s="175">
        <v>6582</v>
      </c>
      <c r="EY13" s="370"/>
      <c r="EZ13" s="370"/>
      <c r="FA13" s="370"/>
      <c r="FB13" s="370"/>
      <c r="FC13" s="370"/>
      <c r="FD13" s="767"/>
      <c r="FE13" s="371"/>
      <c r="FF13" s="370"/>
      <c r="FG13" s="370"/>
      <c r="FH13" s="370"/>
      <c r="FI13" s="370"/>
      <c r="FJ13" s="371"/>
      <c r="FK13" s="371"/>
      <c r="FL13" s="371"/>
      <c r="FM13" s="218"/>
      <c r="FN13" s="451"/>
      <c r="FO13" s="159"/>
      <c r="FP13" s="168">
        <v>417</v>
      </c>
      <c r="FQ13" s="398" t="s">
        <v>230</v>
      </c>
      <c r="FR13" s="65"/>
      <c r="FS13" s="56"/>
      <c r="FV13" s="149"/>
      <c r="FW13" s="125">
        <f>DZ13/1000</f>
        <v>0.41699999999999998</v>
      </c>
      <c r="FY13" s="394"/>
      <c r="FZ13" s="605">
        <v>1</v>
      </c>
      <c r="GA13" s="605">
        <v>1</v>
      </c>
      <c r="GB13" s="628">
        <v>1</v>
      </c>
      <c r="GC13" s="605">
        <v>3</v>
      </c>
      <c r="GD13" s="605">
        <v>1</v>
      </c>
      <c r="GE13" s="855" t="s">
        <v>920</v>
      </c>
      <c r="GF13" s="605">
        <v>0</v>
      </c>
      <c r="GG13" s="605"/>
      <c r="GH13" s="606"/>
      <c r="GI13" s="605">
        <v>1</v>
      </c>
      <c r="GJ13" s="854" t="s">
        <v>934</v>
      </c>
      <c r="GK13" s="854" t="s">
        <v>935</v>
      </c>
      <c r="GL13" s="855" t="s">
        <v>936</v>
      </c>
      <c r="GN13" s="57">
        <v>0.1</v>
      </c>
    </row>
    <row r="14" spans="1:198" ht="14.45" customHeight="1" x14ac:dyDescent="0.25">
      <c r="A14" s="56">
        <v>58</v>
      </c>
      <c r="B14" s="859">
        <v>1</v>
      </c>
      <c r="C14" s="565">
        <v>5083</v>
      </c>
      <c r="D14" s="595" t="s">
        <v>190</v>
      </c>
      <c r="E14" s="596" t="s">
        <v>191</v>
      </c>
      <c r="F14" s="597">
        <v>375515445</v>
      </c>
      <c r="G14" s="57">
        <v>79</v>
      </c>
      <c r="H14" s="584" t="s">
        <v>192</v>
      </c>
      <c r="I14" s="150" t="s">
        <v>223</v>
      </c>
      <c r="J14" s="572" t="s">
        <v>215</v>
      </c>
      <c r="K14" s="105" t="s">
        <v>156</v>
      </c>
      <c r="L14" s="59">
        <v>10</v>
      </c>
      <c r="M14" s="59">
        <v>3</v>
      </c>
      <c r="N14" s="57"/>
      <c r="O14" s="57"/>
      <c r="P14" s="151"/>
      <c r="Q14" s="151"/>
      <c r="R14" s="151"/>
      <c r="S14" s="164"/>
      <c r="T14" s="164"/>
      <c r="U14" s="169"/>
      <c r="V14" s="164"/>
      <c r="W14" s="165"/>
      <c r="X14" s="164"/>
      <c r="Y14" s="164"/>
      <c r="Z14" s="387"/>
      <c r="AA14" s="57"/>
      <c r="AB14" s="57"/>
      <c r="AC14" s="370"/>
      <c r="AD14" s="370"/>
      <c r="AE14" s="370"/>
      <c r="AF14" s="370"/>
      <c r="AG14" s="398"/>
      <c r="AH14" s="394"/>
      <c r="AJ14" s="66">
        <v>2.72</v>
      </c>
      <c r="AK14" s="67"/>
      <c r="AM14" s="68"/>
      <c r="AO14" s="408">
        <v>21.5</v>
      </c>
      <c r="AP14" s="69">
        <v>45.4</v>
      </c>
      <c r="AQ14" s="70">
        <v>12.3</v>
      </c>
      <c r="AR14" s="112">
        <f t="shared" ref="AR14:AR23" si="2">AO14+AP14+AQ14</f>
        <v>79.2</v>
      </c>
      <c r="AS14" s="72">
        <f t="shared" ref="AS14:AS23" si="3">AO14/AP14</f>
        <v>0.47356828193832601</v>
      </c>
      <c r="AT14" s="73">
        <f t="shared" ref="AT14:AT23" si="4">AO14/AP14*AQ14</f>
        <v>5.8248898678414101</v>
      </c>
      <c r="AU14" s="74">
        <f t="shared" ref="AU14:AU23" si="5">AO14/(AP14+AQ14)</f>
        <v>0.37261698440207969</v>
      </c>
      <c r="AV14" s="66">
        <v>19.495000000000001</v>
      </c>
      <c r="AW14" s="75">
        <f t="shared" ref="AW14:AW23" si="6">95-AY14</f>
        <v>90.674418604651166</v>
      </c>
      <c r="AX14" s="76">
        <v>0.93</v>
      </c>
      <c r="AY14" s="75">
        <f>AX14*100/AO14</f>
        <v>4.3255813953488369</v>
      </c>
      <c r="AZ14" s="75">
        <v>46.46</v>
      </c>
      <c r="BA14" s="77" t="s">
        <v>158</v>
      </c>
      <c r="BB14" s="78">
        <v>2.1999999999999999E-2</v>
      </c>
      <c r="BC14" s="80">
        <v>3.1815699999999998</v>
      </c>
      <c r="BD14" s="80"/>
      <c r="BE14" s="56">
        <v>98.7</v>
      </c>
      <c r="BG14" s="66">
        <v>11.3</v>
      </c>
      <c r="BH14" s="75"/>
      <c r="BI14" s="81">
        <v>1.86</v>
      </c>
      <c r="BJ14" s="75">
        <v>70.742022299115717</v>
      </c>
      <c r="BK14" s="75">
        <v>29.257977700884279</v>
      </c>
      <c r="BL14" s="82">
        <v>2.4178712220762151</v>
      </c>
      <c r="BM14" s="83">
        <v>0.29669999999999996</v>
      </c>
      <c r="BN14" s="79">
        <f>BM14*100/AO14</f>
        <v>1.3799999999999997</v>
      </c>
      <c r="BO14" s="136">
        <v>4.0205000000000005E-2</v>
      </c>
      <c r="BP14" s="56">
        <v>4.63</v>
      </c>
      <c r="BQ14" s="84">
        <v>14.5</v>
      </c>
      <c r="BR14" s="85">
        <v>3.1317494600431965</v>
      </c>
      <c r="BS14" s="79">
        <f t="shared" ref="BS14:BS23" si="7">BX14+BZ14</f>
        <v>67.300000000000011</v>
      </c>
      <c r="BT14" s="128"/>
      <c r="BU14" s="128"/>
      <c r="BV14" s="128"/>
      <c r="BW14" s="416">
        <f>BY14+CA14+CC14</f>
        <v>44.900600000000004</v>
      </c>
      <c r="BX14" s="128">
        <v>26.1</v>
      </c>
      <c r="BY14" s="133">
        <f>BX14*AP14/100</f>
        <v>11.849400000000001</v>
      </c>
      <c r="BZ14" s="128">
        <v>41.2</v>
      </c>
      <c r="CA14" s="133">
        <f>BZ14*AP14/100</f>
        <v>18.704799999999999</v>
      </c>
      <c r="CB14" s="128">
        <v>31.6</v>
      </c>
      <c r="CC14" s="133">
        <f>CB14*AP14/100</f>
        <v>14.346400000000001</v>
      </c>
      <c r="CD14" s="128"/>
      <c r="CE14" s="75"/>
      <c r="CF14"/>
      <c r="CL14" s="75">
        <f t="shared" ref="CL14:CL23" si="8">BX14/BZ14</f>
        <v>0.6334951456310679</v>
      </c>
      <c r="CV14" s="60"/>
      <c r="CX14" s="89"/>
      <c r="CY14" s="89" t="s">
        <v>170</v>
      </c>
      <c r="CZ14" s="89">
        <v>4</v>
      </c>
      <c r="DA14" s="90" t="s">
        <v>154</v>
      </c>
      <c r="DB14" s="89" t="s">
        <v>154</v>
      </c>
      <c r="DE14" s="57"/>
      <c r="DF14" s="57"/>
      <c r="DG14" s="57"/>
      <c r="DH14" s="204"/>
      <c r="DI14" s="116" t="s">
        <v>163</v>
      </c>
      <c r="DJ14" s="580" t="s">
        <v>226</v>
      </c>
      <c r="DK14" s="92">
        <v>2</v>
      </c>
      <c r="DL14" s="581" t="s">
        <v>937</v>
      </c>
      <c r="DM14" s="581" t="s">
        <v>322</v>
      </c>
      <c r="DN14" s="92">
        <v>1</v>
      </c>
      <c r="DO14" s="629">
        <v>1</v>
      </c>
      <c r="DP14" s="615">
        <v>40996</v>
      </c>
      <c r="DQ14" s="603" t="s">
        <v>157</v>
      </c>
      <c r="DR14" s="603" t="s">
        <v>899</v>
      </c>
      <c r="DS14" s="618"/>
      <c r="DT14" s="615">
        <v>40093</v>
      </c>
      <c r="DU14" s="603">
        <v>41787</v>
      </c>
      <c r="DV14" s="603" t="s">
        <v>938</v>
      </c>
      <c r="DW14" s="92">
        <v>1</v>
      </c>
      <c r="DX14" s="57">
        <v>0.6</v>
      </c>
      <c r="DY14" s="57">
        <v>11.2</v>
      </c>
      <c r="DZ14" s="57">
        <v>507</v>
      </c>
      <c r="EA14" s="57">
        <v>44.8</v>
      </c>
      <c r="EB14" s="57">
        <v>55.2</v>
      </c>
      <c r="EC14" s="57">
        <v>0.1</v>
      </c>
      <c r="ED14" s="57">
        <v>926.7</v>
      </c>
      <c r="EE14" s="57" t="s">
        <v>157</v>
      </c>
      <c r="EF14" s="57">
        <v>7.34</v>
      </c>
      <c r="EG14" s="57">
        <v>0</v>
      </c>
      <c r="EH14" s="850"/>
      <c r="EI14" s="92">
        <v>6</v>
      </c>
      <c r="EJ14" s="92">
        <v>3</v>
      </c>
      <c r="EK14" s="92">
        <v>10</v>
      </c>
      <c r="EL14" s="618" t="s">
        <v>919</v>
      </c>
      <c r="EM14" s="581">
        <v>70</v>
      </c>
      <c r="EN14" s="94"/>
      <c r="EO14" s="92">
        <v>1</v>
      </c>
      <c r="EP14" s="92">
        <v>167</v>
      </c>
      <c r="EQ14" s="92">
        <v>72</v>
      </c>
      <c r="ER14" s="118">
        <f t="shared" si="1"/>
        <v>25.816630212628635</v>
      </c>
      <c r="ES14" s="592">
        <v>0</v>
      </c>
      <c r="ET14" s="592">
        <v>60</v>
      </c>
      <c r="EU14" s="592">
        <v>0</v>
      </c>
      <c r="EV14" s="581"/>
      <c r="EW14" s="581"/>
      <c r="EX14" s="431">
        <v>5083</v>
      </c>
      <c r="EY14" s="740"/>
      <c r="EZ14" s="740"/>
      <c r="FA14" s="740"/>
      <c r="FB14" s="740"/>
      <c r="FC14" s="755"/>
      <c r="FD14" s="765"/>
      <c r="FE14" s="776"/>
      <c r="FF14" s="782"/>
      <c r="FG14" s="740"/>
      <c r="FH14" s="740"/>
      <c r="FI14" s="740"/>
      <c r="FJ14" s="740"/>
      <c r="FK14" s="797"/>
      <c r="FL14" s="803"/>
      <c r="FM14" s="811"/>
      <c r="FN14" s="819"/>
      <c r="FO14" s="458"/>
      <c r="FP14" s="464"/>
      <c r="FQ14" s="478"/>
      <c r="FR14" s="96"/>
      <c r="FS14" s="96"/>
      <c r="FV14" s="66">
        <v>2.72</v>
      </c>
      <c r="FW14" s="125">
        <f>DZ14/1000</f>
        <v>0.50700000000000001</v>
      </c>
      <c r="FY14" s="394"/>
      <c r="FZ14" s="605">
        <v>1</v>
      </c>
      <c r="GA14" s="605">
        <v>1</v>
      </c>
      <c r="GB14" s="626">
        <v>0</v>
      </c>
      <c r="GC14" s="605">
        <v>1</v>
      </c>
      <c r="GD14" s="605">
        <v>1</v>
      </c>
      <c r="GE14" s="606"/>
      <c r="GF14" s="605">
        <v>0</v>
      </c>
      <c r="GG14" s="605"/>
      <c r="GH14" s="606"/>
      <c r="GI14" s="605">
        <v>1</v>
      </c>
      <c r="GJ14" s="854" t="s">
        <v>942</v>
      </c>
      <c r="GK14" s="854" t="s">
        <v>943</v>
      </c>
      <c r="GL14" s="855" t="s">
        <v>944</v>
      </c>
      <c r="GN14" s="135">
        <v>0.1</v>
      </c>
    </row>
    <row r="15" spans="1:198" ht="14.45" customHeight="1" x14ac:dyDescent="0.25">
      <c r="A15" s="56">
        <v>114</v>
      </c>
      <c r="B15" s="859">
        <v>2</v>
      </c>
      <c r="C15" s="560">
        <v>6333</v>
      </c>
      <c r="D15" s="595" t="s">
        <v>190</v>
      </c>
      <c r="E15" s="599" t="s">
        <v>191</v>
      </c>
      <c r="F15" s="597">
        <v>375515445</v>
      </c>
      <c r="G15" s="57">
        <f t="shared" ref="G15:G22" si="9">LEFT(H15,4)-CONCATENATE(IF(LEFT(F15, 2)&lt;MID(H15, 3, 4), 20, 19),LEFT(F15,2))</f>
        <v>80</v>
      </c>
      <c r="H15" s="584" t="s">
        <v>318</v>
      </c>
      <c r="I15" s="150" t="s">
        <v>319</v>
      </c>
      <c r="J15" s="572" t="s">
        <v>215</v>
      </c>
      <c r="K15" s="101" t="s">
        <v>156</v>
      </c>
      <c r="L15" s="57">
        <v>21</v>
      </c>
      <c r="M15" s="57">
        <v>2</v>
      </c>
      <c r="N15" s="57"/>
      <c r="O15" s="57"/>
      <c r="P15" s="151" t="s">
        <v>313</v>
      </c>
      <c r="Q15" s="151"/>
      <c r="R15" s="151"/>
      <c r="S15" s="164" t="s">
        <v>216</v>
      </c>
      <c r="T15" s="164" t="s">
        <v>286</v>
      </c>
      <c r="U15" s="169" t="s">
        <v>217</v>
      </c>
      <c r="V15" s="164" t="s">
        <v>216</v>
      </c>
      <c r="W15" s="165" t="s">
        <v>218</v>
      </c>
      <c r="X15" s="164" t="s">
        <v>242</v>
      </c>
      <c r="Y15" s="164" t="s">
        <v>247</v>
      </c>
      <c r="Z15" s="387"/>
      <c r="AA15" s="57"/>
      <c r="AB15" s="170">
        <v>357</v>
      </c>
      <c r="AC15" s="391"/>
      <c r="AD15" s="391"/>
      <c r="AE15" s="391"/>
      <c r="AF15" s="391"/>
      <c r="AG15" s="401" t="s">
        <v>320</v>
      </c>
      <c r="AH15" s="394"/>
      <c r="AI15" s="89">
        <v>21.5</v>
      </c>
      <c r="AJ15" s="89">
        <v>83</v>
      </c>
      <c r="AK15" s="67">
        <v>17.844999999999999</v>
      </c>
      <c r="AL15" s="89">
        <v>79830</v>
      </c>
      <c r="AM15" s="68">
        <v>22.80857142857143</v>
      </c>
      <c r="AN15" s="56">
        <v>6</v>
      </c>
      <c r="AO15" s="410">
        <v>11.9</v>
      </c>
      <c r="AP15" s="69">
        <v>25.3</v>
      </c>
      <c r="AQ15" s="127">
        <v>59.5</v>
      </c>
      <c r="AR15" s="71">
        <f t="shared" si="2"/>
        <v>96.7</v>
      </c>
      <c r="AS15" s="72">
        <f t="shared" si="3"/>
        <v>0.47035573122529645</v>
      </c>
      <c r="AT15" s="73">
        <f t="shared" si="4"/>
        <v>27.986166007905137</v>
      </c>
      <c r="AU15" s="74">
        <f t="shared" si="5"/>
        <v>0.14033018867924529</v>
      </c>
      <c r="AV15" s="66">
        <v>8.7750000000000004</v>
      </c>
      <c r="AW15" s="75">
        <f t="shared" si="6"/>
        <v>73.739495798319325</v>
      </c>
      <c r="AX15" s="76">
        <v>2.5299999999999994</v>
      </c>
      <c r="AY15" s="75">
        <f>AX15*100/AO15</f>
        <v>21.260504201680668</v>
      </c>
      <c r="AZ15" s="56">
        <v>27.3</v>
      </c>
      <c r="BA15" s="77" t="s">
        <v>158</v>
      </c>
      <c r="BB15" s="84">
        <v>0.03</v>
      </c>
      <c r="BC15" s="80">
        <v>0.60399999999999987</v>
      </c>
      <c r="BD15" s="79"/>
      <c r="BJ15" s="225">
        <v>79.5</v>
      </c>
      <c r="BK15" s="225">
        <v>23.6</v>
      </c>
      <c r="BL15" s="129">
        <v>3.3686440677966099</v>
      </c>
      <c r="BM15" s="223">
        <v>0.2</v>
      </c>
      <c r="BN15" s="79">
        <f>BM15*100/AO15</f>
        <v>1.680672268907563</v>
      </c>
      <c r="BO15" s="87">
        <v>6.3E-2</v>
      </c>
      <c r="BP15" s="56">
        <v>21.3</v>
      </c>
      <c r="BQ15" s="84">
        <v>42.6</v>
      </c>
      <c r="BR15" s="85">
        <v>2</v>
      </c>
      <c r="BS15" s="79">
        <f t="shared" si="7"/>
        <v>42.699999999999996</v>
      </c>
      <c r="BT15" s="128">
        <v>94.6</v>
      </c>
      <c r="BU15" s="128" t="s">
        <v>158</v>
      </c>
      <c r="BV15" s="128">
        <f>100-BT15</f>
        <v>5.4000000000000057</v>
      </c>
      <c r="BW15" s="723">
        <f>BY15+CA15+CC15</f>
        <v>25.148200000000003</v>
      </c>
      <c r="BX15" s="128">
        <v>6.3</v>
      </c>
      <c r="BY15" s="66">
        <f>BX15*AP15/100</f>
        <v>1.5938999999999999</v>
      </c>
      <c r="BZ15" s="128">
        <v>36.4</v>
      </c>
      <c r="CA15" s="66">
        <f>BZ15*AP15/100</f>
        <v>9.2091999999999992</v>
      </c>
      <c r="CB15" s="128">
        <v>56.7</v>
      </c>
      <c r="CC15" s="66">
        <f>CB15*AP15/100</f>
        <v>14.345100000000002</v>
      </c>
      <c r="CD15" s="128"/>
      <c r="CE15" s="153">
        <v>98.6</v>
      </c>
      <c r="CF15" s="222"/>
      <c r="CG15" s="153">
        <v>92.7</v>
      </c>
      <c r="CH15" s="153"/>
      <c r="CI15" s="153">
        <v>47.9</v>
      </c>
      <c r="CJ15" s="153">
        <v>67.599999999999994</v>
      </c>
      <c r="CL15" s="75">
        <f t="shared" si="8"/>
        <v>0.17307692307692307</v>
      </c>
      <c r="CY15" s="89" t="s">
        <v>321</v>
      </c>
      <c r="CZ15" s="89">
        <v>4</v>
      </c>
      <c r="DA15" s="90" t="s">
        <v>179</v>
      </c>
      <c r="DB15" s="89" t="s">
        <v>194</v>
      </c>
      <c r="DE15" s="156"/>
      <c r="DF15" s="156"/>
      <c r="DG15" s="156"/>
      <c r="DH15" s="157"/>
      <c r="DI15" s="116" t="s">
        <v>163</v>
      </c>
      <c r="DJ15" s="557" t="s">
        <v>226</v>
      </c>
      <c r="DK15" s="162">
        <v>2</v>
      </c>
      <c r="DL15" s="581" t="s">
        <v>937</v>
      </c>
      <c r="DM15" s="94" t="s">
        <v>322</v>
      </c>
      <c r="DN15" s="94"/>
      <c r="DO15" s="630">
        <v>1</v>
      </c>
      <c r="DP15" s="615">
        <v>40996</v>
      </c>
      <c r="DQ15" s="603" t="s">
        <v>157</v>
      </c>
      <c r="DR15" s="603" t="s">
        <v>899</v>
      </c>
      <c r="DS15" s="618"/>
      <c r="DT15" s="615">
        <v>40093</v>
      </c>
      <c r="DU15" s="123">
        <v>43467</v>
      </c>
      <c r="DV15" s="603" t="s">
        <v>938</v>
      </c>
      <c r="DW15" s="94">
        <v>1</v>
      </c>
      <c r="DX15" s="57" t="s">
        <v>157</v>
      </c>
      <c r="DY15" s="57" t="s">
        <v>157</v>
      </c>
      <c r="DZ15" s="57">
        <v>357</v>
      </c>
      <c r="EA15" s="57">
        <v>0.60799999999999998</v>
      </c>
      <c r="EB15" s="57">
        <v>0.39200000000000002</v>
      </c>
      <c r="EC15" s="57">
        <v>0.2</v>
      </c>
      <c r="ED15" s="57">
        <v>1203</v>
      </c>
      <c r="EE15" s="57" t="s">
        <v>157</v>
      </c>
      <c r="EF15" s="57">
        <v>5.87</v>
      </c>
      <c r="EG15" s="57">
        <v>0</v>
      </c>
      <c r="EH15" s="850"/>
      <c r="EI15" s="94">
        <v>4</v>
      </c>
      <c r="EJ15" s="94" t="s">
        <v>323</v>
      </c>
      <c r="EK15" s="94">
        <v>21</v>
      </c>
      <c r="EL15" s="618" t="s">
        <v>919</v>
      </c>
      <c r="EM15" s="94">
        <v>90</v>
      </c>
      <c r="EN15" s="94">
        <v>3</v>
      </c>
      <c r="EO15" s="94">
        <v>1</v>
      </c>
      <c r="EP15" s="94">
        <v>167</v>
      </c>
      <c r="EQ15" s="94">
        <v>72</v>
      </c>
      <c r="ER15" s="118">
        <f t="shared" si="1"/>
        <v>25.816630212628635</v>
      </c>
      <c r="ES15" s="592">
        <v>0</v>
      </c>
      <c r="ET15" s="592">
        <v>60</v>
      </c>
      <c r="EU15" s="592">
        <v>0</v>
      </c>
      <c r="EV15" s="590"/>
      <c r="EW15" s="588"/>
      <c r="EX15" s="175">
        <v>6333</v>
      </c>
      <c r="EY15" s="57"/>
      <c r="EZ15" s="57"/>
      <c r="FA15" s="57"/>
      <c r="FB15" s="57"/>
      <c r="FC15" s="204"/>
      <c r="FD15" s="506"/>
      <c r="FE15" s="507"/>
      <c r="FF15" s="124"/>
      <c r="FG15" s="57"/>
      <c r="FH15" s="57"/>
      <c r="FI15" s="57"/>
      <c r="FJ15" s="141"/>
      <c r="FK15" s="138"/>
      <c r="FL15" s="138"/>
      <c r="FM15" s="508"/>
      <c r="FN15" s="205"/>
      <c r="FO15" s="159"/>
      <c r="FP15" s="509">
        <v>357</v>
      </c>
      <c r="FQ15" s="401" t="s">
        <v>320</v>
      </c>
      <c r="FR15" s="65"/>
      <c r="FS15" s="56"/>
      <c r="FV15" s="149"/>
      <c r="FW15" s="125">
        <f>DZ15/1000</f>
        <v>0.35699999999999998</v>
      </c>
      <c r="FY15" s="394"/>
      <c r="FZ15" s="605">
        <v>0</v>
      </c>
      <c r="GA15" s="605">
        <v>1</v>
      </c>
      <c r="GB15" s="628">
        <v>0</v>
      </c>
      <c r="GC15" s="605">
        <v>1</v>
      </c>
      <c r="GD15" s="605">
        <v>1</v>
      </c>
      <c r="GE15" s="606"/>
      <c r="GF15" s="605">
        <v>0</v>
      </c>
      <c r="GG15" s="605"/>
      <c r="GH15" s="606"/>
      <c r="GI15" s="605">
        <v>1</v>
      </c>
      <c r="GJ15" s="854" t="s">
        <v>942</v>
      </c>
      <c r="GK15" s="854" t="s">
        <v>943</v>
      </c>
      <c r="GL15" s="855" t="s">
        <v>944</v>
      </c>
      <c r="GN15" s="135">
        <v>0.2</v>
      </c>
    </row>
    <row r="16" spans="1:198" ht="14.45" customHeight="1" x14ac:dyDescent="0.25">
      <c r="A16" s="56">
        <v>235</v>
      </c>
      <c r="B16" s="859">
        <v>3</v>
      </c>
      <c r="C16" s="560">
        <v>7164</v>
      </c>
      <c r="D16" s="595" t="s">
        <v>190</v>
      </c>
      <c r="E16" s="596" t="s">
        <v>191</v>
      </c>
      <c r="F16" s="596">
        <v>375515445</v>
      </c>
      <c r="G16" s="57">
        <f t="shared" si="9"/>
        <v>80</v>
      </c>
      <c r="H16" s="585" t="s">
        <v>399</v>
      </c>
      <c r="I16" s="256" t="s">
        <v>319</v>
      </c>
      <c r="J16" s="571" t="s">
        <v>215</v>
      </c>
      <c r="K16" s="139" t="s">
        <v>156</v>
      </c>
      <c r="L16" s="103">
        <v>18</v>
      </c>
      <c r="M16" s="103">
        <v>2</v>
      </c>
      <c r="N16" s="103"/>
      <c r="O16" s="103"/>
      <c r="P16" s="151" t="s">
        <v>391</v>
      </c>
      <c r="Q16" s="107"/>
      <c r="R16" s="107"/>
      <c r="S16" s="246" t="s">
        <v>216</v>
      </c>
      <c r="T16" s="252" t="s">
        <v>242</v>
      </c>
      <c r="U16" s="253" t="s">
        <v>388</v>
      </c>
      <c r="V16" s="246" t="s">
        <v>242</v>
      </c>
      <c r="W16" s="232" t="s">
        <v>348</v>
      </c>
      <c r="X16" s="231" t="s">
        <v>353</v>
      </c>
      <c r="Y16" s="231" t="s">
        <v>349</v>
      </c>
      <c r="Z16" s="386"/>
      <c r="AA16" s="237"/>
      <c r="AB16" s="170">
        <v>522</v>
      </c>
      <c r="AC16" s="391"/>
      <c r="AD16" s="391"/>
      <c r="AE16" s="391"/>
      <c r="AF16" s="391"/>
      <c r="AG16" s="479" t="s">
        <v>226</v>
      </c>
      <c r="AH16" s="394"/>
      <c r="AI16" s="56">
        <v>37.299999999999997</v>
      </c>
      <c r="AJ16" s="56">
        <v>85.6</v>
      </c>
      <c r="AK16" s="67">
        <v>31.928799999999995</v>
      </c>
      <c r="AL16" s="56">
        <v>98039</v>
      </c>
      <c r="AM16" s="68">
        <v>21.786444444444445</v>
      </c>
      <c r="AN16" s="56">
        <v>4</v>
      </c>
      <c r="AO16" s="410">
        <v>5.0999999999999996</v>
      </c>
      <c r="AP16" s="69">
        <v>10.3</v>
      </c>
      <c r="AQ16" s="127">
        <v>80.900000000000006</v>
      </c>
      <c r="AR16" s="71">
        <f t="shared" si="2"/>
        <v>96.300000000000011</v>
      </c>
      <c r="AS16" s="72">
        <f t="shared" si="3"/>
        <v>0.49514563106796111</v>
      </c>
      <c r="AT16" s="73">
        <f t="shared" si="4"/>
        <v>40.057281553398056</v>
      </c>
      <c r="AU16" s="74">
        <f t="shared" si="5"/>
        <v>5.5921052631578941E-2</v>
      </c>
      <c r="AV16" s="75">
        <v>3.3450000000000002</v>
      </c>
      <c r="AW16" s="75">
        <f t="shared" si="6"/>
        <v>65.588235294117652</v>
      </c>
      <c r="AX16" s="76">
        <v>1.5</v>
      </c>
      <c r="AY16" s="66">
        <f>AX16*100/AO16</f>
        <v>29.411764705882355</v>
      </c>
      <c r="AZ16" s="89" t="s">
        <v>158</v>
      </c>
      <c r="BA16" s="234">
        <v>8.91</v>
      </c>
      <c r="BB16" s="254">
        <v>1.0999999999999999E-2</v>
      </c>
      <c r="BC16" s="80">
        <v>0.47791799999999995</v>
      </c>
      <c r="BD16" s="79"/>
      <c r="BI16" s="81">
        <v>8.1300000000000008</v>
      </c>
      <c r="BJ16" s="75">
        <v>63.6</v>
      </c>
      <c r="BK16" s="75">
        <v>35.1</v>
      </c>
      <c r="BL16" s="82">
        <v>1.8124999999999998</v>
      </c>
      <c r="BM16" s="153" t="s">
        <v>158</v>
      </c>
      <c r="BN16" s="56" t="s">
        <v>158</v>
      </c>
      <c r="BO16" s="89" t="s">
        <v>158</v>
      </c>
      <c r="BP16" s="225">
        <v>4.6500000000000004</v>
      </c>
      <c r="BQ16" s="419">
        <v>16.100000000000001</v>
      </c>
      <c r="BR16" s="85">
        <v>3.4623655913978495</v>
      </c>
      <c r="BS16" s="79">
        <f t="shared" si="7"/>
        <v>27.189999999999998</v>
      </c>
      <c r="BT16" s="87">
        <v>91.8</v>
      </c>
      <c r="BU16" s="248">
        <v>20071</v>
      </c>
      <c r="BV16" s="87">
        <f>100-BT16</f>
        <v>8.2000000000000028</v>
      </c>
      <c r="BW16" s="416">
        <f>BY16+CA16+CC16</f>
        <v>10.185670000000002</v>
      </c>
      <c r="BX16" s="87">
        <v>0.79</v>
      </c>
      <c r="BY16" s="66">
        <f>BX16*AP16/100</f>
        <v>8.1369999999999998E-2</v>
      </c>
      <c r="BZ16" s="87">
        <v>26.4</v>
      </c>
      <c r="CA16" s="66">
        <f>BZ16*AP16/100</f>
        <v>2.7192000000000003</v>
      </c>
      <c r="CB16" s="87">
        <v>71.7</v>
      </c>
      <c r="CC16" s="66">
        <f>CB16*AP16/100</f>
        <v>7.3851000000000013</v>
      </c>
      <c r="CD16" s="120"/>
      <c r="CE16" s="249">
        <v>63.5</v>
      </c>
      <c r="CF16" s="249">
        <v>105101</v>
      </c>
      <c r="CG16" s="249">
        <v>88</v>
      </c>
      <c r="CH16" s="249">
        <v>84647</v>
      </c>
      <c r="CI16" s="249">
        <v>10.4</v>
      </c>
      <c r="CJ16" s="249">
        <v>31.2</v>
      </c>
      <c r="CK16" s="249">
        <v>77868</v>
      </c>
      <c r="CL16" s="75">
        <f t="shared" si="8"/>
        <v>2.9924242424242426E-2</v>
      </c>
      <c r="CY16" s="115" t="s">
        <v>159</v>
      </c>
      <c r="CZ16" s="115">
        <v>4</v>
      </c>
      <c r="DA16" s="90" t="s">
        <v>179</v>
      </c>
      <c r="DB16" s="89" t="s">
        <v>179</v>
      </c>
      <c r="DE16" s="156"/>
      <c r="DF16" s="156"/>
      <c r="DG16" s="156"/>
      <c r="DH16" s="157"/>
      <c r="DI16" s="116" t="s">
        <v>163</v>
      </c>
      <c r="DJ16" s="557" t="s">
        <v>226</v>
      </c>
      <c r="DK16" s="162">
        <v>2</v>
      </c>
      <c r="DL16" s="581" t="s">
        <v>937</v>
      </c>
      <c r="DM16" s="94" t="s">
        <v>322</v>
      </c>
      <c r="DN16" s="94"/>
      <c r="DO16" s="630">
        <v>1</v>
      </c>
      <c r="DP16" s="615">
        <v>40996</v>
      </c>
      <c r="DQ16" s="603" t="s">
        <v>157</v>
      </c>
      <c r="DR16" s="603" t="s">
        <v>899</v>
      </c>
      <c r="DS16" s="618"/>
      <c r="DT16" s="615">
        <v>40093</v>
      </c>
      <c r="DU16" s="123">
        <v>43467</v>
      </c>
      <c r="DV16" s="603" t="s">
        <v>938</v>
      </c>
      <c r="DW16" s="94">
        <v>1</v>
      </c>
      <c r="DX16" s="57" t="s">
        <v>157</v>
      </c>
      <c r="DY16" s="57" t="s">
        <v>157</v>
      </c>
      <c r="DZ16" s="57">
        <v>522</v>
      </c>
      <c r="EA16" s="57">
        <v>61.5</v>
      </c>
      <c r="EB16" s="57">
        <v>38.5</v>
      </c>
      <c r="EC16" s="57">
        <v>0.2</v>
      </c>
      <c r="ED16" s="57">
        <v>1352</v>
      </c>
      <c r="EE16" s="57">
        <v>253.7</v>
      </c>
      <c r="EF16" s="57">
        <v>5.93</v>
      </c>
      <c r="EG16" s="57">
        <v>0</v>
      </c>
      <c r="EH16" s="850"/>
      <c r="EI16" s="94">
        <v>4</v>
      </c>
      <c r="EJ16" s="94" t="s">
        <v>323</v>
      </c>
      <c r="EK16" s="94">
        <v>21</v>
      </c>
      <c r="EL16" s="618" t="s">
        <v>919</v>
      </c>
      <c r="EM16" s="94">
        <v>90</v>
      </c>
      <c r="EN16" s="94">
        <v>3</v>
      </c>
      <c r="EO16" s="94">
        <v>1</v>
      </c>
      <c r="EP16" s="94">
        <v>167</v>
      </c>
      <c r="EQ16" s="94">
        <v>72</v>
      </c>
      <c r="ER16" s="118">
        <f t="shared" si="1"/>
        <v>25.816630212628635</v>
      </c>
      <c r="ES16" s="592">
        <v>0</v>
      </c>
      <c r="ET16" s="592">
        <v>60</v>
      </c>
      <c r="EU16" s="592">
        <v>0</v>
      </c>
      <c r="EV16" s="590"/>
      <c r="EW16" s="588"/>
      <c r="EX16" s="639">
        <v>7164</v>
      </c>
      <c r="EY16" s="237"/>
      <c r="EZ16" s="237"/>
      <c r="FA16" s="237"/>
      <c r="FB16" s="237"/>
      <c r="FC16" s="239"/>
      <c r="FD16" s="771"/>
      <c r="FE16" s="778"/>
      <c r="FF16" s="783">
        <v>100</v>
      </c>
      <c r="FG16" s="237">
        <v>306601</v>
      </c>
      <c r="FH16" s="237">
        <v>10</v>
      </c>
      <c r="FI16" s="240">
        <v>306.601</v>
      </c>
      <c r="FJ16" s="794">
        <v>114.36217299999998</v>
      </c>
      <c r="FK16" s="798"/>
      <c r="FL16" s="804"/>
      <c r="FM16" s="814">
        <v>4.5644463226490117</v>
      </c>
      <c r="FN16" s="241"/>
      <c r="FO16" s="159" t="e">
        <v>#DIV/0!</v>
      </c>
      <c r="FP16" s="509">
        <v>522</v>
      </c>
      <c r="FQ16" s="479" t="s">
        <v>226</v>
      </c>
      <c r="FR16" s="65"/>
      <c r="FS16" s="56">
        <v>37.299999999999997</v>
      </c>
      <c r="FV16" s="149">
        <v>37.299999999999997</v>
      </c>
      <c r="FW16" s="242">
        <f>FJ16/1000</f>
        <v>0.11436217299999998</v>
      </c>
      <c r="FY16" s="394"/>
      <c r="FZ16" s="605">
        <v>0</v>
      </c>
      <c r="GA16" s="605">
        <v>1</v>
      </c>
      <c r="GB16" s="628">
        <v>0</v>
      </c>
      <c r="GC16" s="605">
        <v>1</v>
      </c>
      <c r="GD16" s="605">
        <v>1</v>
      </c>
      <c r="GE16" s="606"/>
      <c r="GF16" s="605">
        <v>0</v>
      </c>
      <c r="GG16" s="605"/>
      <c r="GH16" s="606"/>
      <c r="GI16" s="605">
        <v>1</v>
      </c>
      <c r="GJ16" s="854" t="s">
        <v>942</v>
      </c>
      <c r="GK16" s="854" t="s">
        <v>943</v>
      </c>
      <c r="GL16" s="855" t="s">
        <v>944</v>
      </c>
      <c r="GN16" s="135">
        <v>0.2</v>
      </c>
    </row>
    <row r="17" spans="1:198" ht="14.45" customHeight="1" x14ac:dyDescent="0.25">
      <c r="A17" s="56">
        <v>225</v>
      </c>
      <c r="B17" s="859">
        <v>4</v>
      </c>
      <c r="C17" s="566">
        <v>9382</v>
      </c>
      <c r="D17" s="595" t="s">
        <v>190</v>
      </c>
      <c r="E17" s="596" t="s">
        <v>191</v>
      </c>
      <c r="F17" s="597">
        <v>375515445</v>
      </c>
      <c r="G17" s="57">
        <f t="shared" si="9"/>
        <v>81</v>
      </c>
      <c r="H17" s="584" t="s">
        <v>540</v>
      </c>
      <c r="I17" s="150" t="s">
        <v>319</v>
      </c>
      <c r="J17" s="572" t="s">
        <v>215</v>
      </c>
      <c r="K17" s="59" t="s">
        <v>156</v>
      </c>
      <c r="L17" s="57">
        <v>49</v>
      </c>
      <c r="M17" s="57" t="s">
        <v>430</v>
      </c>
      <c r="N17" s="59" t="s">
        <v>157</v>
      </c>
      <c r="O17" s="57"/>
      <c r="P17" s="59" t="s">
        <v>519</v>
      </c>
      <c r="Q17" s="370"/>
      <c r="R17" s="57"/>
      <c r="S17" s="231" t="s">
        <v>483</v>
      </c>
      <c r="T17" s="236" t="s">
        <v>445</v>
      </c>
      <c r="U17" s="231" t="s">
        <v>353</v>
      </c>
      <c r="V17" s="290" t="s">
        <v>467</v>
      </c>
      <c r="W17" s="231" t="s">
        <v>420</v>
      </c>
      <c r="X17" s="231" t="s">
        <v>353</v>
      </c>
      <c r="Y17" s="231" t="s">
        <v>353</v>
      </c>
      <c r="Z17" s="387"/>
      <c r="AA17" s="57"/>
      <c r="AB17" s="101"/>
      <c r="AC17" s="396">
        <v>58704</v>
      </c>
      <c r="AD17" s="396">
        <v>4403</v>
      </c>
      <c r="AE17" s="396">
        <v>2</v>
      </c>
      <c r="AF17" s="396">
        <v>1000</v>
      </c>
      <c r="AG17" s="399" t="s">
        <v>226</v>
      </c>
      <c r="AH17" s="404"/>
      <c r="AI17" s="65"/>
      <c r="AJ17" s="65"/>
      <c r="AK17" s="65"/>
      <c r="AL17" s="65"/>
      <c r="AM17" s="65"/>
      <c r="AN17" s="65"/>
      <c r="AO17" s="410">
        <v>17.899999999999999</v>
      </c>
      <c r="AP17" s="69">
        <v>33.6</v>
      </c>
      <c r="AQ17" s="127">
        <v>43.8</v>
      </c>
      <c r="AR17" s="71">
        <f t="shared" si="2"/>
        <v>95.3</v>
      </c>
      <c r="AS17" s="72">
        <f t="shared" si="3"/>
        <v>0.53273809523809512</v>
      </c>
      <c r="AT17" s="73">
        <f t="shared" si="4"/>
        <v>23.333928571428565</v>
      </c>
      <c r="AU17" s="74">
        <f t="shared" si="5"/>
        <v>0.23126614987080099</v>
      </c>
      <c r="AV17" s="66">
        <v>14.284199999999998</v>
      </c>
      <c r="AW17" s="75">
        <f t="shared" si="6"/>
        <v>79.8</v>
      </c>
      <c r="AX17" s="66">
        <v>2.7207999999999997</v>
      </c>
      <c r="AY17" s="66">
        <v>15.2</v>
      </c>
      <c r="AZ17" s="285" t="s">
        <v>158</v>
      </c>
      <c r="BA17" s="66">
        <v>2.19</v>
      </c>
      <c r="BB17" s="275">
        <v>0.1</v>
      </c>
      <c r="BC17" s="100"/>
      <c r="BD17" s="100"/>
      <c r="BE17" s="100"/>
      <c r="BF17" s="100"/>
      <c r="BG17" s="100"/>
      <c r="BH17" s="100"/>
      <c r="BI17" s="275"/>
      <c r="BJ17" s="66">
        <v>51.3</v>
      </c>
      <c r="BK17" s="66">
        <v>49.6</v>
      </c>
      <c r="BL17" s="82">
        <v>1.034274193548387</v>
      </c>
      <c r="BM17" s="83">
        <v>0.35</v>
      </c>
      <c r="BN17" s="79">
        <f>BM17*100/AO17</f>
        <v>1.9553072625698324</v>
      </c>
      <c r="BO17" s="314" t="s">
        <v>158</v>
      </c>
      <c r="BP17" s="66">
        <v>15.4</v>
      </c>
      <c r="BQ17" s="405">
        <v>17.2</v>
      </c>
      <c r="BR17" s="65"/>
      <c r="BS17" s="79">
        <f t="shared" si="7"/>
        <v>51.46</v>
      </c>
      <c r="BT17" s="79">
        <v>99</v>
      </c>
      <c r="BU17" s="277">
        <v>55605</v>
      </c>
      <c r="BV17" s="79">
        <v>1</v>
      </c>
      <c r="BW17" s="416">
        <v>31.01</v>
      </c>
      <c r="BX17" s="79">
        <v>7.46</v>
      </c>
      <c r="BY17" s="79">
        <v>2.5099999999999998</v>
      </c>
      <c r="BZ17" s="79">
        <v>44</v>
      </c>
      <c r="CA17" s="79">
        <v>14.8</v>
      </c>
      <c r="CB17" s="75">
        <v>40.700000000000003</v>
      </c>
      <c r="CC17" s="75">
        <v>13.7</v>
      </c>
      <c r="CD17" s="75">
        <v>0.63</v>
      </c>
      <c r="CE17" s="65"/>
      <c r="CF17" s="65"/>
      <c r="CG17" s="65"/>
      <c r="CH17" s="65"/>
      <c r="CI17" s="65"/>
      <c r="CJ17" s="65"/>
      <c r="CK17" s="65"/>
      <c r="CL17" s="75">
        <f t="shared" si="8"/>
        <v>0.16954545454545455</v>
      </c>
      <c r="CM17" s="65"/>
      <c r="CN17" s="65"/>
      <c r="CO17" s="199"/>
      <c r="CP17" s="65"/>
      <c r="CQ17" s="65"/>
      <c r="CR17" s="65"/>
      <c r="CS17" s="65"/>
      <c r="CT17" s="65"/>
      <c r="CU17" s="65"/>
      <c r="CV17" s="65"/>
      <c r="CW17" s="199"/>
      <c r="CX17" s="65"/>
      <c r="CY17" s="65"/>
      <c r="CZ17" s="142">
        <v>4</v>
      </c>
      <c r="DA17" s="90" t="s">
        <v>194</v>
      </c>
      <c r="DB17" s="89" t="s">
        <v>194</v>
      </c>
      <c r="DC17" s="65"/>
      <c r="DE17" s="101"/>
      <c r="DF17" s="101"/>
      <c r="DG17" s="101"/>
      <c r="DH17" s="176"/>
      <c r="DI17" s="91" t="s">
        <v>163</v>
      </c>
      <c r="DJ17" s="554" t="s">
        <v>226</v>
      </c>
      <c r="DK17" s="162">
        <v>2</v>
      </c>
      <c r="DL17" s="581" t="s">
        <v>937</v>
      </c>
      <c r="DM17" s="581" t="s">
        <v>322</v>
      </c>
      <c r="DN17" s="92">
        <v>1</v>
      </c>
      <c r="DO17" s="629">
        <v>1</v>
      </c>
      <c r="DP17" s="615">
        <v>40996</v>
      </c>
      <c r="DQ17" s="123" t="s">
        <v>157</v>
      </c>
      <c r="DR17" s="603" t="s">
        <v>899</v>
      </c>
      <c r="DS17" s="618"/>
      <c r="DT17" s="615">
        <v>40093</v>
      </c>
      <c r="DU17" s="123">
        <v>43467</v>
      </c>
      <c r="DV17" s="603" t="s">
        <v>938</v>
      </c>
      <c r="DW17" s="92">
        <v>1</v>
      </c>
      <c r="DX17" s="57" t="s">
        <v>157</v>
      </c>
      <c r="DY17" s="57" t="s">
        <v>157</v>
      </c>
      <c r="DZ17" s="57">
        <v>646</v>
      </c>
      <c r="EA17" s="57">
        <v>42</v>
      </c>
      <c r="EB17" s="57">
        <v>58</v>
      </c>
      <c r="EC17" s="57">
        <v>0.2</v>
      </c>
      <c r="ED17" s="57">
        <v>815.4</v>
      </c>
      <c r="EE17" s="57" t="s">
        <v>157</v>
      </c>
      <c r="EF17" s="57">
        <v>8.1199999999999992</v>
      </c>
      <c r="EG17" s="57">
        <v>0</v>
      </c>
      <c r="EH17" s="850"/>
      <c r="EI17" s="92"/>
      <c r="EJ17" s="92"/>
      <c r="EK17" s="92"/>
      <c r="EL17" s="618" t="s">
        <v>919</v>
      </c>
      <c r="EM17" s="581">
        <v>90</v>
      </c>
      <c r="EN17" s="92">
        <v>3</v>
      </c>
      <c r="EO17" s="92">
        <v>1</v>
      </c>
      <c r="EP17" s="92">
        <v>154</v>
      </c>
      <c r="EQ17" s="92">
        <v>79</v>
      </c>
      <c r="ER17" s="118">
        <f t="shared" si="1"/>
        <v>33.310844999156686</v>
      </c>
      <c r="ES17" s="592">
        <v>0</v>
      </c>
      <c r="ET17" s="592">
        <v>60</v>
      </c>
      <c r="EU17" s="592">
        <v>0</v>
      </c>
      <c r="EV17" s="581"/>
      <c r="EW17" s="581"/>
      <c r="EX17" s="311">
        <v>9382</v>
      </c>
      <c r="EY17" s="304">
        <v>75</v>
      </c>
      <c r="EZ17" s="270">
        <v>981404</v>
      </c>
      <c r="FA17" s="270">
        <v>2</v>
      </c>
      <c r="FB17" s="240">
        <v>26170.773333333334</v>
      </c>
      <c r="FC17" s="751">
        <v>5095</v>
      </c>
      <c r="FD17" s="758">
        <v>135.86666666666667</v>
      </c>
      <c r="FE17" s="772">
        <v>6657.4666666666672</v>
      </c>
      <c r="FF17" s="779">
        <v>21</v>
      </c>
      <c r="FG17" s="785">
        <v>70723</v>
      </c>
      <c r="FH17" s="785">
        <v>3000</v>
      </c>
      <c r="FI17" s="101"/>
      <c r="FJ17" s="790">
        <v>3367.7619047619046</v>
      </c>
      <c r="FK17" s="795">
        <v>10103.285714285714</v>
      </c>
      <c r="FL17" s="800">
        <v>0.65894075006245034</v>
      </c>
      <c r="FM17" s="807"/>
      <c r="FN17" s="815"/>
      <c r="FO17" s="823"/>
      <c r="FP17" s="177"/>
      <c r="FQ17" s="394"/>
      <c r="FR17" s="65"/>
      <c r="FS17" s="149">
        <v>0.51915419134219953</v>
      </c>
      <c r="FT17" s="242">
        <f>FD17/1000</f>
        <v>0.13586666666666666</v>
      </c>
      <c r="FV17" s="149">
        <v>0.51915419134219953</v>
      </c>
      <c r="FW17" s="242">
        <v>0.13586666666666666</v>
      </c>
      <c r="FX17" s="278">
        <f>DZ17/FD17</f>
        <v>4.7546614327772323</v>
      </c>
      <c r="FY17" s="394"/>
      <c r="FZ17" s="605">
        <v>1</v>
      </c>
      <c r="GA17" s="605">
        <v>1</v>
      </c>
      <c r="GB17" s="626">
        <v>2</v>
      </c>
      <c r="GC17" s="605">
        <v>1</v>
      </c>
      <c r="GD17" s="605">
        <v>1</v>
      </c>
      <c r="GE17" s="606"/>
      <c r="GF17" s="605">
        <v>0</v>
      </c>
      <c r="GG17" s="605"/>
      <c r="GH17" s="606"/>
      <c r="GI17" s="605">
        <v>1</v>
      </c>
      <c r="GJ17" s="854" t="s">
        <v>942</v>
      </c>
      <c r="GK17" s="854" t="s">
        <v>943</v>
      </c>
      <c r="GL17" s="855" t="s">
        <v>944</v>
      </c>
      <c r="GM17" s="92" t="s">
        <v>460</v>
      </c>
      <c r="GN17" s="57">
        <v>0.13</v>
      </c>
      <c r="GO17" s="289">
        <v>0.54800000000000004</v>
      </c>
    </row>
    <row r="18" spans="1:198" ht="14.45" customHeight="1" x14ac:dyDescent="0.25">
      <c r="A18" s="56">
        <v>1</v>
      </c>
      <c r="B18" s="859">
        <v>5</v>
      </c>
      <c r="C18" s="560">
        <v>9999</v>
      </c>
      <c r="D18" s="595" t="s">
        <v>190</v>
      </c>
      <c r="E18" s="599" t="s">
        <v>191</v>
      </c>
      <c r="F18" s="597">
        <v>375515445</v>
      </c>
      <c r="G18" s="57">
        <f t="shared" si="9"/>
        <v>82</v>
      </c>
      <c r="H18" s="584" t="s">
        <v>595</v>
      </c>
      <c r="I18" s="150" t="s">
        <v>223</v>
      </c>
      <c r="J18" s="572" t="s">
        <v>254</v>
      </c>
      <c r="K18" s="57" t="s">
        <v>156</v>
      </c>
      <c r="L18" s="57">
        <v>7</v>
      </c>
      <c r="M18" s="59" t="s">
        <v>430</v>
      </c>
      <c r="N18" s="57" t="s">
        <v>436</v>
      </c>
      <c r="O18" s="57"/>
      <c r="P18" s="57" t="s">
        <v>581</v>
      </c>
      <c r="Q18" s="370"/>
      <c r="R18" s="370"/>
      <c r="S18" s="231" t="s">
        <v>483</v>
      </c>
      <c r="T18" s="231" t="s">
        <v>445</v>
      </c>
      <c r="U18" s="231" t="s">
        <v>353</v>
      </c>
      <c r="V18" s="290" t="s">
        <v>467</v>
      </c>
      <c r="W18" s="231" t="s">
        <v>420</v>
      </c>
      <c r="X18" s="231" t="s">
        <v>353</v>
      </c>
      <c r="Y18" s="231" t="s">
        <v>353</v>
      </c>
      <c r="Z18" s="374" t="s">
        <v>216</v>
      </c>
      <c r="AA18" s="57"/>
      <c r="AB18" s="101"/>
      <c r="AC18" s="397">
        <v>203043</v>
      </c>
      <c r="AD18" s="396">
        <v>50760</v>
      </c>
      <c r="AE18" s="398" t="s">
        <v>353</v>
      </c>
      <c r="AF18" s="394" t="s">
        <v>353</v>
      </c>
      <c r="AG18" s="387" t="s">
        <v>184</v>
      </c>
      <c r="AH18" s="396">
        <v>10000</v>
      </c>
      <c r="AI18"/>
      <c r="AK18" s="56"/>
      <c r="AM18" s="181"/>
      <c r="AN18" s="126"/>
      <c r="AO18" s="410">
        <v>0.55000000000000004</v>
      </c>
      <c r="AP18" s="69">
        <v>0.32</v>
      </c>
      <c r="AQ18" s="127">
        <v>97.2</v>
      </c>
      <c r="AR18" s="71">
        <f t="shared" si="2"/>
        <v>98.070000000000007</v>
      </c>
      <c r="AS18" s="72">
        <f t="shared" si="3"/>
        <v>1.71875</v>
      </c>
      <c r="AT18" s="73">
        <f t="shared" si="4"/>
        <v>167.0625</v>
      </c>
      <c r="AU18" s="74">
        <f t="shared" si="5"/>
        <v>5.6398687448728476E-3</v>
      </c>
      <c r="AV18" s="76">
        <v>0.51095000000000002</v>
      </c>
      <c r="AW18" s="75">
        <f t="shared" si="6"/>
        <v>92.9</v>
      </c>
      <c r="AX18" s="321">
        <v>1.1550000000000003E-2</v>
      </c>
      <c r="AY18" s="330">
        <v>2.1</v>
      </c>
      <c r="AZ18" s="326" t="s">
        <v>158</v>
      </c>
      <c r="BA18" s="329" t="s">
        <v>158</v>
      </c>
      <c r="BB18" s="412">
        <v>0.03</v>
      </c>
      <c r="BC18" s="332"/>
      <c r="BD18" s="332"/>
      <c r="BE18" s="332"/>
      <c r="BF18" s="332"/>
      <c r="BG18" s="332"/>
      <c r="BH18" s="115"/>
      <c r="BI18" s="345">
        <v>4.7300000000000004</v>
      </c>
      <c r="BJ18" s="115" t="s">
        <v>158</v>
      </c>
      <c r="BK18" s="79" t="s">
        <v>158</v>
      </c>
      <c r="BL18" s="79" t="s">
        <v>158</v>
      </c>
      <c r="BM18" s="79" t="s">
        <v>158</v>
      </c>
      <c r="BN18" s="56" t="s">
        <v>158</v>
      </c>
      <c r="BO18" s="79" t="s">
        <v>158</v>
      </c>
      <c r="BP18" s="79" t="s">
        <v>158</v>
      </c>
      <c r="BQ18" s="416" t="s">
        <v>158</v>
      </c>
      <c r="BR18" s="115"/>
      <c r="BS18" s="79">
        <f t="shared" si="7"/>
        <v>53.7</v>
      </c>
      <c r="BT18" s="115">
        <v>99.3</v>
      </c>
      <c r="BU18" s="249">
        <v>83349</v>
      </c>
      <c r="BV18" s="115">
        <f>100-BT18</f>
        <v>0.70000000000000284</v>
      </c>
      <c r="BW18" s="416">
        <f t="shared" ref="BW18:BW23" si="10">BY18+CA18+CC18</f>
        <v>0.2769679288437103</v>
      </c>
      <c r="BX18" s="79">
        <v>31.6</v>
      </c>
      <c r="BY18" s="66">
        <f>BX18*AP18/(CB18+BZ18+BX18+BV18)</f>
        <v>0.1284879288437103</v>
      </c>
      <c r="BZ18" s="79">
        <v>22.1</v>
      </c>
      <c r="CA18" s="66">
        <f>BZ18*AP18/100</f>
        <v>7.0720000000000005E-2</v>
      </c>
      <c r="CB18" s="79">
        <v>24.3</v>
      </c>
      <c r="CC18" s="66">
        <f>CB18*AP18/100</f>
        <v>7.776000000000001E-2</v>
      </c>
      <c r="CD18" s="56">
        <v>7.9000000000000001E-2</v>
      </c>
      <c r="CJ18" s="249">
        <v>96.7</v>
      </c>
      <c r="CK18" s="249">
        <v>81817</v>
      </c>
      <c r="CL18" s="75">
        <f t="shared" si="8"/>
        <v>1.4298642533936652</v>
      </c>
      <c r="CM18" s="60"/>
      <c r="CN18" s="60"/>
      <c r="CU18" s="56"/>
      <c r="CV18" s="56"/>
      <c r="CW18" s="425"/>
      <c r="CX18" s="142"/>
      <c r="CY18" s="75"/>
      <c r="CZ18" s="142">
        <v>6</v>
      </c>
      <c r="DA18" s="90" t="s">
        <v>179</v>
      </c>
      <c r="DB18" s="89" t="s">
        <v>179</v>
      </c>
      <c r="DC18" s="56"/>
      <c r="DE18" s="57"/>
      <c r="DF18" s="57"/>
      <c r="DG18" s="141"/>
      <c r="DH18" s="204"/>
      <c r="DI18" s="57" t="s">
        <v>163</v>
      </c>
      <c r="DJ18" s="554" t="s">
        <v>226</v>
      </c>
      <c r="DK18" s="162">
        <v>2</v>
      </c>
      <c r="DL18" s="581" t="s">
        <v>937</v>
      </c>
      <c r="DM18" s="92" t="s">
        <v>322</v>
      </c>
      <c r="DN18" s="92">
        <v>1</v>
      </c>
      <c r="DO18" s="629">
        <v>1</v>
      </c>
      <c r="DP18" s="615">
        <v>40996</v>
      </c>
      <c r="DQ18" s="123" t="s">
        <v>157</v>
      </c>
      <c r="DR18" s="603" t="s">
        <v>899</v>
      </c>
      <c r="DS18" s="619"/>
      <c r="DT18" s="615">
        <v>40093</v>
      </c>
      <c r="DU18" s="123">
        <v>43467</v>
      </c>
      <c r="DV18" s="603" t="s">
        <v>938</v>
      </c>
      <c r="DW18" s="92">
        <v>1</v>
      </c>
      <c r="DX18" s="57">
        <v>79.5</v>
      </c>
      <c r="DY18" s="57" t="s">
        <v>157</v>
      </c>
      <c r="DZ18" s="57">
        <v>15562</v>
      </c>
      <c r="EA18" s="57">
        <v>89.3</v>
      </c>
      <c r="EB18" s="57">
        <v>10.7</v>
      </c>
      <c r="EC18" s="57">
        <v>56.7</v>
      </c>
      <c r="ED18" s="57">
        <v>38318</v>
      </c>
      <c r="EE18" s="57">
        <v>4469.3</v>
      </c>
      <c r="EF18" s="57">
        <v>10.88</v>
      </c>
      <c r="EG18" s="57" t="s">
        <v>596</v>
      </c>
      <c r="EH18" s="850"/>
      <c r="EI18" s="92"/>
      <c r="EJ18" s="92"/>
      <c r="EK18" s="92"/>
      <c r="EL18" s="618" t="s">
        <v>919</v>
      </c>
      <c r="EM18" s="581">
        <v>90</v>
      </c>
      <c r="EN18" s="92"/>
      <c r="EO18" s="581">
        <v>1</v>
      </c>
      <c r="EP18" s="92">
        <v>154</v>
      </c>
      <c r="EQ18" s="92">
        <v>79</v>
      </c>
      <c r="ER18" s="118">
        <f t="shared" si="1"/>
        <v>33.310844999156686</v>
      </c>
      <c r="ES18" s="592">
        <v>0</v>
      </c>
      <c r="ET18" s="592">
        <v>43</v>
      </c>
      <c r="EU18" s="592">
        <v>-10</v>
      </c>
      <c r="EV18" s="92"/>
      <c r="EW18" s="92"/>
      <c r="EX18" s="320">
        <v>9999</v>
      </c>
      <c r="EY18" s="304">
        <v>75</v>
      </c>
      <c r="EZ18" s="270">
        <v>850436</v>
      </c>
      <c r="FA18" s="270">
        <v>2</v>
      </c>
      <c r="FB18" s="240">
        <f>EZ18/EY18*FA18</f>
        <v>22678.293333333335</v>
      </c>
      <c r="FC18" s="751">
        <v>265152</v>
      </c>
      <c r="FD18" s="758">
        <f>FC18/EY18*FA18</f>
        <v>7070.72</v>
      </c>
      <c r="FE18" s="772">
        <f>L18*FD18</f>
        <v>49495.040000000001</v>
      </c>
      <c r="FF18" s="779">
        <v>40</v>
      </c>
      <c r="FG18" s="785">
        <v>203043</v>
      </c>
      <c r="FH18" s="785">
        <v>10000</v>
      </c>
      <c r="FI18" s="789"/>
      <c r="FJ18" s="790">
        <f>FG18/FF18</f>
        <v>5076.0749999999998</v>
      </c>
      <c r="FK18" s="795">
        <f>FH18*FJ18/1000</f>
        <v>50760.75</v>
      </c>
      <c r="FL18" s="800">
        <f>FE18/FK18</f>
        <v>0.97506518323704827</v>
      </c>
      <c r="FM18" s="807"/>
      <c r="FN18" s="820"/>
      <c r="FO18" s="825"/>
      <c r="FP18" s="177"/>
      <c r="FQ18" s="370"/>
      <c r="FR18" s="394"/>
      <c r="FS18" s="149">
        <f>FC18*100/EZ18</f>
        <v>31.178360276375884</v>
      </c>
      <c r="FT18" s="242">
        <f>FD18/1000</f>
        <v>7.0707200000000006</v>
      </c>
      <c r="FV18" s="149">
        <v>31.178360276375884</v>
      </c>
      <c r="FW18" s="242">
        <v>7.0707200000000006</v>
      </c>
      <c r="FX18" s="466">
        <f>DZ18/FD18</f>
        <v>2.2009074040550325</v>
      </c>
      <c r="FY18" s="394"/>
      <c r="FZ18" s="605">
        <v>1</v>
      </c>
      <c r="GA18" s="605">
        <v>1</v>
      </c>
      <c r="GB18" s="626">
        <v>2</v>
      </c>
      <c r="GC18" s="605">
        <v>5</v>
      </c>
      <c r="GD18" s="605">
        <v>1</v>
      </c>
      <c r="GE18" s="606"/>
      <c r="GF18" s="605">
        <v>1</v>
      </c>
      <c r="GG18" s="854" t="s">
        <v>945</v>
      </c>
      <c r="GH18" s="855" t="s">
        <v>946</v>
      </c>
      <c r="GI18" s="605">
        <v>1</v>
      </c>
      <c r="GJ18" s="858" t="s">
        <v>947</v>
      </c>
      <c r="GK18" s="854" t="s">
        <v>948</v>
      </c>
      <c r="GL18" s="855" t="s">
        <v>949</v>
      </c>
      <c r="GM18" s="282" t="s">
        <v>460</v>
      </c>
      <c r="GN18" s="57">
        <v>20.57</v>
      </c>
      <c r="GO18" s="289">
        <v>1.6479999999999999</v>
      </c>
    </row>
    <row r="19" spans="1:198" ht="14.45" customHeight="1" x14ac:dyDescent="0.25">
      <c r="A19" s="56">
        <v>73</v>
      </c>
      <c r="B19" s="859">
        <v>6</v>
      </c>
      <c r="C19" s="566">
        <v>10360</v>
      </c>
      <c r="D19" s="595" t="s">
        <v>190</v>
      </c>
      <c r="E19" s="596" t="s">
        <v>191</v>
      </c>
      <c r="F19" s="597">
        <v>375515445</v>
      </c>
      <c r="G19" s="57">
        <f t="shared" si="9"/>
        <v>82</v>
      </c>
      <c r="H19" s="584" t="s">
        <v>631</v>
      </c>
      <c r="I19" s="150" t="s">
        <v>223</v>
      </c>
      <c r="J19" s="572" t="s">
        <v>215</v>
      </c>
      <c r="K19" s="59" t="s">
        <v>156</v>
      </c>
      <c r="L19" s="57">
        <v>13</v>
      </c>
      <c r="M19" s="59" t="s">
        <v>600</v>
      </c>
      <c r="N19" s="59" t="s">
        <v>157</v>
      </c>
      <c r="O19" s="57" t="s">
        <v>620</v>
      </c>
      <c r="P19" s="59" t="s">
        <v>620</v>
      </c>
      <c r="Q19" s="370"/>
      <c r="R19" s="370"/>
      <c r="S19" s="246" t="s">
        <v>483</v>
      </c>
      <c r="T19" s="246" t="s">
        <v>445</v>
      </c>
      <c r="U19" s="246" t="s">
        <v>353</v>
      </c>
      <c r="V19" s="293" t="s">
        <v>467</v>
      </c>
      <c r="W19" s="246" t="s">
        <v>420</v>
      </c>
      <c r="X19" s="679" t="s">
        <v>353</v>
      </c>
      <c r="Y19" s="679" t="s">
        <v>353</v>
      </c>
      <c r="Z19" s="374" t="s">
        <v>216</v>
      </c>
      <c r="AA19" s="103"/>
      <c r="AB19" s="101"/>
      <c r="AC19" s="396">
        <v>33282</v>
      </c>
      <c r="AD19" s="397">
        <v>2496</v>
      </c>
      <c r="AE19" s="370"/>
      <c r="AF19" s="370"/>
      <c r="AG19" s="399" t="s">
        <v>226</v>
      </c>
      <c r="AH19" s="396">
        <v>3000</v>
      </c>
      <c r="AK19" s="56"/>
      <c r="AM19" s="181"/>
      <c r="AN19" s="126"/>
      <c r="AO19" s="410">
        <v>12.1</v>
      </c>
      <c r="AP19" s="69">
        <v>5.49</v>
      </c>
      <c r="AQ19" s="127">
        <v>80.7</v>
      </c>
      <c r="AR19" s="71">
        <f t="shared" si="2"/>
        <v>98.29</v>
      </c>
      <c r="AS19" s="72">
        <f t="shared" si="3"/>
        <v>2.204007285974499</v>
      </c>
      <c r="AT19" s="73">
        <f t="shared" si="4"/>
        <v>177.86338797814207</v>
      </c>
      <c r="AU19" s="74">
        <f t="shared" si="5"/>
        <v>0.14038751595312682</v>
      </c>
      <c r="AV19" s="321">
        <v>10.5875</v>
      </c>
      <c r="AW19" s="75">
        <f t="shared" si="6"/>
        <v>87.5</v>
      </c>
      <c r="AX19" s="76">
        <v>0.90749999999999997</v>
      </c>
      <c r="AY19" s="330">
        <v>7.5</v>
      </c>
      <c r="AZ19" s="326" t="s">
        <v>158</v>
      </c>
      <c r="BA19" s="329">
        <v>1.7</v>
      </c>
      <c r="BB19" s="412">
        <v>0.03</v>
      </c>
      <c r="BC19" s="319"/>
      <c r="BD19" s="319"/>
      <c r="BE19" s="319"/>
      <c r="BF19" s="319"/>
      <c r="BG19" s="319"/>
      <c r="BI19" s="345">
        <v>3.04</v>
      </c>
      <c r="BJ19" s="56">
        <v>42.8</v>
      </c>
      <c r="BK19" s="66">
        <v>56.4</v>
      </c>
      <c r="BL19" s="82">
        <f>BJ19/BK19</f>
        <v>0.75886524822695034</v>
      </c>
      <c r="BM19" s="83">
        <v>0.2</v>
      </c>
      <c r="BN19" s="79">
        <f>BM19*100/AO19</f>
        <v>1.6528925619834711</v>
      </c>
      <c r="BO19" s="89" t="s">
        <v>158</v>
      </c>
      <c r="BP19" s="56">
        <v>12.1</v>
      </c>
      <c r="BQ19" s="377">
        <v>21.3</v>
      </c>
      <c r="BR19" s="115"/>
      <c r="BS19" s="79">
        <f t="shared" si="7"/>
        <v>48.81</v>
      </c>
      <c r="BT19" s="89">
        <v>90.9</v>
      </c>
      <c r="BU19" s="249">
        <v>30902</v>
      </c>
      <c r="BV19" s="79">
        <f>100-BT19</f>
        <v>9.0999999999999943</v>
      </c>
      <c r="BW19" s="416">
        <f t="shared" si="10"/>
        <v>4.6972733389884427</v>
      </c>
      <c r="BX19" s="66">
        <v>5.81</v>
      </c>
      <c r="BY19" s="66">
        <f>BX19*AP19/(CB19+BZ19+BX19+BV19)</f>
        <v>0.33821333898844236</v>
      </c>
      <c r="BZ19" s="66">
        <v>43</v>
      </c>
      <c r="CA19" s="66">
        <f>BZ19*AP19/100</f>
        <v>2.3607</v>
      </c>
      <c r="CB19" s="66">
        <v>36.4</v>
      </c>
      <c r="CC19" s="66">
        <f>CB19*AP19/100</f>
        <v>1.9983600000000001</v>
      </c>
      <c r="CD19" s="100">
        <v>0.17</v>
      </c>
      <c r="CJ19" s="249">
        <v>71.7</v>
      </c>
      <c r="CK19" s="249">
        <v>52743</v>
      </c>
      <c r="CL19" s="75">
        <f t="shared" si="8"/>
        <v>0.13511627906976742</v>
      </c>
      <c r="CM19" s="60"/>
      <c r="CN19" s="60"/>
      <c r="CU19" s="56"/>
      <c r="CV19" s="56"/>
      <c r="CW19" s="425"/>
      <c r="CX19" s="142"/>
      <c r="CY19" s="75"/>
      <c r="CZ19" s="142">
        <v>3</v>
      </c>
      <c r="DA19" s="90" t="s">
        <v>179</v>
      </c>
      <c r="DB19" s="89" t="s">
        <v>179</v>
      </c>
      <c r="DC19" s="56"/>
      <c r="DD19" s="340" t="s">
        <v>632</v>
      </c>
      <c r="DE19" s="57"/>
      <c r="DF19" s="57"/>
      <c r="DG19" s="141"/>
      <c r="DH19" s="204"/>
      <c r="DI19" s="57" t="s">
        <v>163</v>
      </c>
      <c r="DJ19" s="554" t="s">
        <v>226</v>
      </c>
      <c r="DK19" s="92">
        <v>2</v>
      </c>
      <c r="DL19" s="581" t="s">
        <v>937</v>
      </c>
      <c r="DM19" s="92" t="s">
        <v>223</v>
      </c>
      <c r="DN19" s="92"/>
      <c r="DO19" s="629">
        <v>1</v>
      </c>
      <c r="DP19" s="615">
        <v>40996</v>
      </c>
      <c r="DQ19" s="581" t="s">
        <v>157</v>
      </c>
      <c r="DR19" s="603" t="s">
        <v>899</v>
      </c>
      <c r="DS19" s="619"/>
      <c r="DT19" s="615">
        <v>40093</v>
      </c>
      <c r="DU19" s="123">
        <v>43467</v>
      </c>
      <c r="DV19" s="603" t="s">
        <v>938</v>
      </c>
      <c r="DW19" s="92"/>
      <c r="DX19" s="57" t="s">
        <v>157</v>
      </c>
      <c r="DY19" s="57" t="s">
        <v>157</v>
      </c>
      <c r="DZ19" s="57">
        <v>908</v>
      </c>
      <c r="EA19" s="57">
        <v>40.4</v>
      </c>
      <c r="EB19" s="57">
        <v>59.6</v>
      </c>
      <c r="EC19" s="57">
        <v>1.4</v>
      </c>
      <c r="ED19" s="57">
        <v>5898</v>
      </c>
      <c r="EE19" s="57" t="s">
        <v>157</v>
      </c>
      <c r="EF19" s="57">
        <v>7.38</v>
      </c>
      <c r="EG19" s="57">
        <v>0</v>
      </c>
      <c r="EH19" s="850"/>
      <c r="EI19" s="92" t="s">
        <v>193</v>
      </c>
      <c r="EJ19" s="92"/>
      <c r="EK19" s="92"/>
      <c r="EL19" s="618" t="s">
        <v>919</v>
      </c>
      <c r="EM19" s="92">
        <v>60</v>
      </c>
      <c r="EN19" s="92">
        <v>3</v>
      </c>
      <c r="EO19" s="92">
        <v>1</v>
      </c>
      <c r="EP19" s="92">
        <v>154</v>
      </c>
      <c r="EQ19" s="92">
        <v>74</v>
      </c>
      <c r="ER19" s="118">
        <f t="shared" si="1"/>
        <v>31.20256367009614</v>
      </c>
      <c r="ES19" s="592">
        <v>0</v>
      </c>
      <c r="ET19" s="592">
        <v>43</v>
      </c>
      <c r="EU19" s="592">
        <v>-10</v>
      </c>
      <c r="EV19" s="92"/>
      <c r="EW19" s="92"/>
      <c r="EX19" s="320">
        <v>10360</v>
      </c>
      <c r="EY19" s="747">
        <v>75</v>
      </c>
      <c r="EZ19" s="679">
        <v>956687</v>
      </c>
      <c r="FA19" s="679">
        <v>2</v>
      </c>
      <c r="FB19" s="750">
        <f>EZ19/EY19*FA19</f>
        <v>25511.653333333332</v>
      </c>
      <c r="FC19" s="754">
        <v>17049</v>
      </c>
      <c r="FD19" s="763">
        <f>FC19/EY19*FA19</f>
        <v>454.64</v>
      </c>
      <c r="FE19" s="775">
        <f>L19*FD19</f>
        <v>5910.32</v>
      </c>
      <c r="FF19" s="784"/>
      <c r="FG19" s="785"/>
      <c r="FH19" s="788"/>
      <c r="FI19" s="789"/>
      <c r="FJ19" s="790"/>
      <c r="FK19" s="799"/>
      <c r="FL19" s="805"/>
      <c r="FM19" s="807"/>
      <c r="FN19" s="820"/>
      <c r="FO19" s="825"/>
      <c r="FP19" s="177"/>
      <c r="FQ19" s="370"/>
      <c r="FR19" s="394"/>
      <c r="FS19" s="149">
        <f>FC19*100/EZ19</f>
        <v>1.782087558417748</v>
      </c>
      <c r="FT19" s="242">
        <f>FD19/1000</f>
        <v>0.45463999999999999</v>
      </c>
      <c r="FV19" s="149">
        <v>1.782087558417748</v>
      </c>
      <c r="FW19" s="242">
        <v>0.45463999999999999</v>
      </c>
      <c r="FX19" s="278">
        <f>DZ19/FD19</f>
        <v>1.9971845856061941</v>
      </c>
      <c r="FY19" s="467" t="s">
        <v>458</v>
      </c>
      <c r="FZ19" s="605">
        <v>1</v>
      </c>
      <c r="GA19" s="605">
        <v>1</v>
      </c>
      <c r="GB19" s="626">
        <v>2</v>
      </c>
      <c r="GC19" s="581">
        <v>3</v>
      </c>
      <c r="GD19" s="605">
        <v>1</v>
      </c>
      <c r="GE19" s="607"/>
      <c r="GF19" s="581">
        <v>1</v>
      </c>
      <c r="GG19" s="604" t="s">
        <v>947</v>
      </c>
      <c r="GH19" s="607" t="s">
        <v>950</v>
      </c>
      <c r="GI19" s="581">
        <v>1</v>
      </c>
      <c r="GJ19" s="858" t="s">
        <v>947</v>
      </c>
      <c r="GK19" s="854" t="s">
        <v>948</v>
      </c>
      <c r="GL19" s="607"/>
      <c r="GM19" s="312" t="s">
        <v>460</v>
      </c>
      <c r="GN19" s="282">
        <v>0.95622800509132799</v>
      </c>
      <c r="GO19" s="95">
        <v>0.35877209700000051</v>
      </c>
      <c r="GP19" s="309"/>
    </row>
    <row r="20" spans="1:198" ht="14.45" customHeight="1" x14ac:dyDescent="0.25">
      <c r="A20" s="56">
        <v>149</v>
      </c>
      <c r="B20" s="859">
        <v>7</v>
      </c>
      <c r="C20" s="560">
        <v>10678</v>
      </c>
      <c r="D20" s="595" t="s">
        <v>190</v>
      </c>
      <c r="E20" s="599" t="s">
        <v>191</v>
      </c>
      <c r="F20" s="597">
        <v>375515445</v>
      </c>
      <c r="G20" s="57">
        <f t="shared" si="9"/>
        <v>82</v>
      </c>
      <c r="H20" s="584" t="s">
        <v>691</v>
      </c>
      <c r="I20" s="313" t="s">
        <v>223</v>
      </c>
      <c r="J20" s="572" t="s">
        <v>244</v>
      </c>
      <c r="K20" s="59" t="s">
        <v>156</v>
      </c>
      <c r="L20" s="57">
        <v>7</v>
      </c>
      <c r="M20" s="59" t="s">
        <v>354</v>
      </c>
      <c r="N20" s="59" t="s">
        <v>157</v>
      </c>
      <c r="O20" s="57"/>
      <c r="P20" s="57" t="s">
        <v>683</v>
      </c>
      <c r="Q20" s="57"/>
      <c r="R20" s="57"/>
      <c r="S20" s="231" t="s">
        <v>353</v>
      </c>
      <c r="T20" s="231" t="s">
        <v>353</v>
      </c>
      <c r="U20" s="231" t="s">
        <v>353</v>
      </c>
      <c r="V20" s="315" t="s">
        <v>526</v>
      </c>
      <c r="W20" s="231" t="s">
        <v>353</v>
      </c>
      <c r="X20" s="270" t="s">
        <v>353</v>
      </c>
      <c r="Y20" s="270" t="s">
        <v>353</v>
      </c>
      <c r="Z20" s="172"/>
      <c r="AA20" s="57" t="s">
        <v>678</v>
      </c>
      <c r="AB20" s="57"/>
      <c r="AC20" s="396">
        <v>4768</v>
      </c>
      <c r="AD20" s="397">
        <v>47</v>
      </c>
      <c r="AE20" s="396" t="s">
        <v>353</v>
      </c>
      <c r="AF20" s="396" t="s">
        <v>353</v>
      </c>
      <c r="AG20" s="399" t="s">
        <v>359</v>
      </c>
      <c r="AH20" s="306">
        <v>400</v>
      </c>
      <c r="AO20" s="410">
        <v>35.6</v>
      </c>
      <c r="AP20" s="69">
        <v>7.8</v>
      </c>
      <c r="AQ20" s="127">
        <v>51</v>
      </c>
      <c r="AR20" s="71">
        <f t="shared" si="2"/>
        <v>94.4</v>
      </c>
      <c r="AS20" s="72">
        <f t="shared" si="3"/>
        <v>4.5641025641025648</v>
      </c>
      <c r="AT20" s="73">
        <f t="shared" si="4"/>
        <v>232.7692307692308</v>
      </c>
      <c r="AU20" s="74">
        <f t="shared" si="5"/>
        <v>0.60544217687074831</v>
      </c>
      <c r="AV20" s="75">
        <v>26.878</v>
      </c>
      <c r="AW20" s="75">
        <f t="shared" si="6"/>
        <v>75.5</v>
      </c>
      <c r="AX20" s="76">
        <v>6.9420000000000002</v>
      </c>
      <c r="AY20" s="75">
        <v>19.5</v>
      </c>
      <c r="AZ20" s="89" t="s">
        <v>158</v>
      </c>
      <c r="BA20" s="77">
        <v>0</v>
      </c>
      <c r="BB20" s="154" t="s">
        <v>158</v>
      </c>
      <c r="BC20" s="298" t="s">
        <v>158</v>
      </c>
      <c r="BJ20" s="56">
        <v>52.7</v>
      </c>
      <c r="BK20" s="56">
        <v>47.3</v>
      </c>
      <c r="BL20" s="82">
        <f>BJ20/BK20</f>
        <v>1.1141649048625795</v>
      </c>
      <c r="BM20" s="153" t="s">
        <v>158</v>
      </c>
      <c r="BN20" s="56" t="s">
        <v>158</v>
      </c>
      <c r="BO20" s="89" t="s">
        <v>158</v>
      </c>
      <c r="BP20" s="56">
        <v>0.1</v>
      </c>
      <c r="BQ20" s="370">
        <v>0.2</v>
      </c>
      <c r="BS20" s="79">
        <f t="shared" si="7"/>
        <v>34.4</v>
      </c>
      <c r="BT20" s="314" t="s">
        <v>158</v>
      </c>
      <c r="BU20" s="314" t="s">
        <v>158</v>
      </c>
      <c r="BV20" s="314" t="s">
        <v>158</v>
      </c>
      <c r="BW20" s="416">
        <f t="shared" si="10"/>
        <v>7.8000000000000007</v>
      </c>
      <c r="BX20" s="115">
        <v>13.1</v>
      </c>
      <c r="BY20" s="66">
        <f>BX20*AP20/(CB20+BZ20+BX20)</f>
        <v>1.0688284518828453</v>
      </c>
      <c r="BZ20" s="115">
        <v>21.3</v>
      </c>
      <c r="CA20" s="66">
        <f>BZ20*AP20/(CB20+BZ20+BX20)</f>
        <v>1.7378661087866112</v>
      </c>
      <c r="CB20" s="115">
        <v>61.2</v>
      </c>
      <c r="CC20" s="66">
        <f>CB20*AP20/(CB20+BZ20+BX20)</f>
        <v>4.9933054393305447</v>
      </c>
      <c r="CD20" s="314" t="s">
        <v>158</v>
      </c>
      <c r="CL20" s="75">
        <f t="shared" si="8"/>
        <v>0.61502347417840375</v>
      </c>
      <c r="CZ20" s="142">
        <v>4</v>
      </c>
      <c r="DA20" s="90" t="s">
        <v>179</v>
      </c>
      <c r="DB20" s="89" t="s">
        <v>180</v>
      </c>
      <c r="DC20" s="300">
        <f>AP20-(BY20+CA20+CC20)</f>
        <v>0</v>
      </c>
      <c r="DD20" s="266"/>
      <c r="DE20" s="57"/>
      <c r="DF20" s="57"/>
      <c r="DG20" s="57"/>
      <c r="DH20" s="204"/>
      <c r="DI20" s="57" t="s">
        <v>163</v>
      </c>
      <c r="DJ20" s="576" t="s">
        <v>226</v>
      </c>
      <c r="DK20" s="92">
        <v>2</v>
      </c>
      <c r="DL20" s="581" t="s">
        <v>937</v>
      </c>
      <c r="DM20" s="92" t="s">
        <v>939</v>
      </c>
      <c r="DN20" s="92"/>
      <c r="DO20" s="629">
        <v>1</v>
      </c>
      <c r="DP20" s="615">
        <v>40996</v>
      </c>
      <c r="DQ20" s="581" t="s">
        <v>157</v>
      </c>
      <c r="DR20" s="603" t="s">
        <v>899</v>
      </c>
      <c r="DS20" s="619"/>
      <c r="DT20" s="615">
        <v>40093</v>
      </c>
      <c r="DU20" s="123">
        <v>43467</v>
      </c>
      <c r="DV20" s="603" t="s">
        <v>938</v>
      </c>
      <c r="DW20" s="92"/>
      <c r="DX20" s="57">
        <v>0.6</v>
      </c>
      <c r="DY20" s="57">
        <v>7.6</v>
      </c>
      <c r="DZ20" s="57">
        <v>247</v>
      </c>
      <c r="EA20" s="57">
        <v>73.3</v>
      </c>
      <c r="EB20" s="57">
        <v>26.7</v>
      </c>
      <c r="EC20" s="57" t="s">
        <v>157</v>
      </c>
      <c r="ED20" s="57" t="s">
        <v>157</v>
      </c>
      <c r="EE20" s="57" t="s">
        <v>157</v>
      </c>
      <c r="EF20" s="57" t="s">
        <v>157</v>
      </c>
      <c r="EG20" s="57">
        <v>0</v>
      </c>
      <c r="EH20" s="850"/>
      <c r="EI20" s="117"/>
      <c r="EJ20" s="117"/>
      <c r="EK20" s="117"/>
      <c r="EL20" s="618" t="s">
        <v>919</v>
      </c>
      <c r="EM20" s="589"/>
      <c r="EN20" s="117"/>
      <c r="EO20" s="92">
        <v>1</v>
      </c>
      <c r="EP20" s="92">
        <v>154</v>
      </c>
      <c r="EQ20" s="92">
        <v>74</v>
      </c>
      <c r="ER20" s="118">
        <f t="shared" ref="ER20:ER22" si="11">EQ20/(EP20*EP20*0.01*0.01)</f>
        <v>31.20256367009614</v>
      </c>
      <c r="ES20" s="592">
        <v>0</v>
      </c>
      <c r="ET20" s="592">
        <v>43</v>
      </c>
      <c r="EU20" s="592">
        <v>-10</v>
      </c>
      <c r="EV20" s="589"/>
      <c r="EW20" s="589"/>
      <c r="EX20" s="320">
        <v>10678</v>
      </c>
      <c r="EY20" s="304">
        <v>72</v>
      </c>
      <c r="EZ20" s="270">
        <v>1094990</v>
      </c>
      <c r="FA20" s="270">
        <v>2</v>
      </c>
      <c r="FB20" s="240">
        <v>30416.388888888891</v>
      </c>
      <c r="FC20" s="751">
        <v>8949</v>
      </c>
      <c r="FD20" s="758">
        <v>248.58333333333334</v>
      </c>
      <c r="FE20" s="772">
        <v>1740.0833333333335</v>
      </c>
      <c r="FF20" s="177"/>
      <c r="FG20" s="101"/>
      <c r="FH20" s="101"/>
      <c r="FI20" s="101"/>
      <c r="FJ20" s="789"/>
      <c r="FK20" s="796"/>
      <c r="FL20" s="796"/>
      <c r="FM20" s="807"/>
      <c r="FN20" s="816"/>
      <c r="FO20" s="824"/>
      <c r="FP20" s="828"/>
      <c r="FQ20" s="398"/>
      <c r="FR20" s="65"/>
      <c r="FS20" s="149">
        <f>FC20*100/EZ20</f>
        <v>0.81726773760490967</v>
      </c>
      <c r="FT20" s="242">
        <f>FD20/1000</f>
        <v>0.24858333333333335</v>
      </c>
      <c r="FV20" s="149">
        <v>0.81726773760490967</v>
      </c>
      <c r="FW20" s="242">
        <v>0.24858333333333335</v>
      </c>
      <c r="FX20" s="278">
        <f>DZ20/FD20</f>
        <v>0.99363057324840764</v>
      </c>
      <c r="FY20" s="394"/>
      <c r="FZ20" s="605">
        <v>1</v>
      </c>
      <c r="GA20" s="605">
        <v>1</v>
      </c>
      <c r="GB20" s="627">
        <v>1</v>
      </c>
      <c r="GC20" s="605">
        <v>2</v>
      </c>
      <c r="GD20" s="605">
        <v>1</v>
      </c>
      <c r="GE20" s="606"/>
      <c r="GF20" s="605">
        <v>1</v>
      </c>
      <c r="GG20" s="604" t="s">
        <v>947</v>
      </c>
      <c r="GH20" s="607" t="s">
        <v>950</v>
      </c>
      <c r="GI20" s="605">
        <v>1</v>
      </c>
      <c r="GJ20" s="857">
        <v>43572</v>
      </c>
      <c r="GK20" s="854" t="s">
        <v>951</v>
      </c>
      <c r="GL20" s="855" t="s">
        <v>944</v>
      </c>
    </row>
    <row r="21" spans="1:198" ht="14.45" customHeight="1" x14ac:dyDescent="0.25">
      <c r="A21" s="56">
        <v>275</v>
      </c>
      <c r="B21" s="859">
        <v>8</v>
      </c>
      <c r="C21" s="566">
        <v>11674</v>
      </c>
      <c r="D21" s="595" t="s">
        <v>190</v>
      </c>
      <c r="E21" s="596" t="s">
        <v>191</v>
      </c>
      <c r="F21" s="597">
        <v>375515445</v>
      </c>
      <c r="G21" s="57">
        <f t="shared" si="9"/>
        <v>82</v>
      </c>
      <c r="H21" s="584" t="s">
        <v>793</v>
      </c>
      <c r="I21" s="313" t="s">
        <v>319</v>
      </c>
      <c r="J21" s="572" t="s">
        <v>215</v>
      </c>
      <c r="K21" s="59" t="s">
        <v>156</v>
      </c>
      <c r="L21" s="57">
        <v>12</v>
      </c>
      <c r="M21" s="59" t="s">
        <v>282</v>
      </c>
      <c r="N21" s="59" t="s">
        <v>157</v>
      </c>
      <c r="O21" s="57"/>
      <c r="P21" s="57" t="s">
        <v>767</v>
      </c>
      <c r="Q21" s="151"/>
      <c r="R21" s="151"/>
      <c r="S21" s="59" t="s">
        <v>785</v>
      </c>
      <c r="T21" s="361" t="s">
        <v>780</v>
      </c>
      <c r="U21" s="361"/>
      <c r="V21" s="362" t="s">
        <v>792</v>
      </c>
      <c r="W21" s="383"/>
      <c r="X21" s="362"/>
      <c r="Y21" s="362"/>
      <c r="Z21" s="313"/>
      <c r="AA21" s="57" t="s">
        <v>788</v>
      </c>
      <c r="AB21" s="57"/>
      <c r="AC21" s="403">
        <v>29000</v>
      </c>
      <c r="AD21" s="403">
        <v>347000</v>
      </c>
      <c r="AE21" s="404"/>
      <c r="AF21" s="404"/>
      <c r="AG21" s="374" t="s">
        <v>226</v>
      </c>
      <c r="AH21" s="403">
        <v>10000</v>
      </c>
      <c r="AI21"/>
      <c r="AO21" s="410">
        <v>0.7</v>
      </c>
      <c r="AP21" s="69">
        <v>3.3</v>
      </c>
      <c r="AQ21" s="127">
        <v>95.1</v>
      </c>
      <c r="AR21" s="71">
        <f t="shared" si="2"/>
        <v>99.1</v>
      </c>
      <c r="AS21" s="72">
        <f t="shared" si="3"/>
        <v>0.21212121212121213</v>
      </c>
      <c r="AT21" s="73">
        <f t="shared" si="4"/>
        <v>20.172727272727272</v>
      </c>
      <c r="AU21" s="74">
        <f t="shared" si="5"/>
        <v>7.1138211382113826E-3</v>
      </c>
      <c r="AV21" s="76">
        <v>0.37519999999999998</v>
      </c>
      <c r="AW21" s="75">
        <f t="shared" si="6"/>
        <v>53.6</v>
      </c>
      <c r="AX21" s="76">
        <v>0.28979999999999995</v>
      </c>
      <c r="AY21" s="75">
        <v>41.4</v>
      </c>
      <c r="AZ21" s="56" t="s">
        <v>158</v>
      </c>
      <c r="BA21" s="77">
        <v>13.9</v>
      </c>
      <c r="BB21" s="84" t="s">
        <v>158</v>
      </c>
      <c r="BC21" s="79">
        <v>0</v>
      </c>
      <c r="BD21" s="79"/>
      <c r="BE21" s="75"/>
      <c r="BF21" s="75"/>
      <c r="BG21" s="75"/>
      <c r="BH21" s="75"/>
      <c r="BI21" s="81">
        <v>1.22</v>
      </c>
      <c r="BJ21" s="75">
        <v>35.1</v>
      </c>
      <c r="BK21" s="56">
        <v>68.8</v>
      </c>
      <c r="BL21" s="129">
        <f>BJ21/BK21</f>
        <v>0.51017441860465118</v>
      </c>
      <c r="BM21" s="83">
        <v>0</v>
      </c>
      <c r="BN21" s="79">
        <f>BM21*100/AO21</f>
        <v>0</v>
      </c>
      <c r="BO21" s="56" t="s">
        <v>158</v>
      </c>
      <c r="BP21" s="56" t="s">
        <v>158</v>
      </c>
      <c r="BQ21" s="370" t="s">
        <v>158</v>
      </c>
      <c r="BS21" s="79">
        <f t="shared" si="7"/>
        <v>73.7</v>
      </c>
      <c r="BT21" s="115">
        <v>94.9</v>
      </c>
      <c r="BU21" s="115">
        <v>9304</v>
      </c>
      <c r="BV21" s="79">
        <f>100-BT21</f>
        <v>5.0999999999999943</v>
      </c>
      <c r="BW21" s="416">
        <f t="shared" si="10"/>
        <v>3.2439</v>
      </c>
      <c r="BX21" s="115">
        <v>9.5</v>
      </c>
      <c r="BY21" s="66">
        <f>BX21*AP21/100</f>
        <v>0.3135</v>
      </c>
      <c r="BZ21" s="115">
        <v>64.2</v>
      </c>
      <c r="CA21" s="66">
        <f>BZ21*AP21/100</f>
        <v>2.1185999999999998</v>
      </c>
      <c r="CB21" s="115">
        <v>24.6</v>
      </c>
      <c r="CC21" s="66">
        <f>CB21*AP21/100</f>
        <v>0.81180000000000008</v>
      </c>
      <c r="CD21" s="79">
        <v>0.01</v>
      </c>
      <c r="CE21" s="153">
        <v>98.7</v>
      </c>
      <c r="CF21" s="153">
        <v>11944</v>
      </c>
      <c r="CG21" s="153">
        <v>90.5</v>
      </c>
      <c r="CH21" s="153">
        <v>5361</v>
      </c>
      <c r="CI21" s="153">
        <v>71</v>
      </c>
      <c r="CJ21" s="153">
        <v>86.6</v>
      </c>
      <c r="CK21" s="153">
        <v>5493</v>
      </c>
      <c r="CL21" s="75">
        <f t="shared" si="8"/>
        <v>0.14797507788161993</v>
      </c>
      <c r="CZ21" s="142">
        <v>6</v>
      </c>
      <c r="DA21" s="90" t="s">
        <v>179</v>
      </c>
      <c r="DB21" s="195" t="s">
        <v>179</v>
      </c>
      <c r="DC21" s="288"/>
      <c r="DD21" s="340" t="s">
        <v>594</v>
      </c>
      <c r="DE21" s="57"/>
      <c r="DF21" s="57"/>
      <c r="DG21" s="57"/>
      <c r="DH21" s="204"/>
      <c r="DI21" s="57" t="s">
        <v>163</v>
      </c>
      <c r="DJ21" s="554" t="s">
        <v>226</v>
      </c>
      <c r="DK21" s="92">
        <v>2</v>
      </c>
      <c r="DL21" s="581" t="s">
        <v>937</v>
      </c>
      <c r="DM21" s="92" t="s">
        <v>940</v>
      </c>
      <c r="DN21" s="92"/>
      <c r="DO21" s="629">
        <v>1</v>
      </c>
      <c r="DP21" s="615">
        <v>40996</v>
      </c>
      <c r="DQ21" s="581" t="s">
        <v>157</v>
      </c>
      <c r="DR21" s="603" t="s">
        <v>899</v>
      </c>
      <c r="DS21" s="619"/>
      <c r="DT21" s="615">
        <v>40093</v>
      </c>
      <c r="DU21" s="123">
        <v>43467</v>
      </c>
      <c r="DV21" s="603" t="s">
        <v>938</v>
      </c>
      <c r="DW21" s="92"/>
      <c r="DX21" s="57">
        <v>19</v>
      </c>
      <c r="DY21" s="57">
        <v>22.7</v>
      </c>
      <c r="DZ21" s="57">
        <v>31759</v>
      </c>
      <c r="EA21" s="57">
        <v>90.3</v>
      </c>
      <c r="EB21" s="57">
        <v>9.6999999999999993</v>
      </c>
      <c r="EC21" s="57">
        <v>10.4</v>
      </c>
      <c r="ED21" s="57">
        <v>30100</v>
      </c>
      <c r="EE21" s="57" t="s">
        <v>157</v>
      </c>
      <c r="EF21" s="57">
        <v>11.76</v>
      </c>
      <c r="EG21" s="57">
        <v>0</v>
      </c>
      <c r="EH21" s="850"/>
      <c r="EI21" s="92"/>
      <c r="EJ21" s="92"/>
      <c r="EK21" s="92"/>
      <c r="EL21" s="618" t="s">
        <v>919</v>
      </c>
      <c r="EM21" s="581">
        <v>30</v>
      </c>
      <c r="EN21" s="92"/>
      <c r="EO21" s="92">
        <v>1</v>
      </c>
      <c r="EP21" s="92">
        <v>154</v>
      </c>
      <c r="EQ21" s="92">
        <v>74</v>
      </c>
      <c r="ER21" s="118">
        <f t="shared" si="11"/>
        <v>31.20256367009614</v>
      </c>
      <c r="ES21" s="592">
        <v>0</v>
      </c>
      <c r="ET21" s="592">
        <v>43</v>
      </c>
      <c r="EU21" s="592">
        <v>-10</v>
      </c>
      <c r="EV21" s="581"/>
      <c r="EW21" s="581"/>
      <c r="EX21" s="158">
        <v>11674</v>
      </c>
      <c r="EY21" s="434">
        <v>75</v>
      </c>
      <c r="EZ21" s="434">
        <v>370578</v>
      </c>
      <c r="FA21" s="434">
        <v>4000</v>
      </c>
      <c r="FB21" s="434">
        <v>42120</v>
      </c>
      <c r="FC21" s="745">
        <v>206179</v>
      </c>
      <c r="FD21" s="764">
        <f>FC21/FA21*FB21/EY21</f>
        <v>28947.531600000002</v>
      </c>
      <c r="FE21" s="772">
        <f>L21*FD21</f>
        <v>347370.37920000002</v>
      </c>
      <c r="FF21" s="177"/>
      <c r="FG21" s="101"/>
      <c r="FH21" s="101"/>
      <c r="FI21" s="101"/>
      <c r="FJ21" s="789"/>
      <c r="FK21" s="796"/>
      <c r="FL21" s="796"/>
      <c r="FM21" s="807"/>
      <c r="FN21" s="816"/>
      <c r="FO21" s="824"/>
      <c r="FP21" s="828"/>
      <c r="FQ21" s="398"/>
      <c r="FR21" s="65"/>
      <c r="FS21" s="56"/>
      <c r="FT21" s="242">
        <f>AC21/1000</f>
        <v>29</v>
      </c>
      <c r="FV21" s="73">
        <f>FC21*100/EZ21</f>
        <v>55.637139819417236</v>
      </c>
      <c r="FW21" s="351">
        <f>FD21/1000</f>
        <v>28.947531600000001</v>
      </c>
      <c r="FY21" s="394"/>
      <c r="FZ21" s="605">
        <v>1</v>
      </c>
      <c r="GA21" s="605">
        <v>1</v>
      </c>
      <c r="GB21" s="626">
        <v>1</v>
      </c>
      <c r="GC21" s="605">
        <v>2</v>
      </c>
      <c r="GD21" s="605">
        <v>1</v>
      </c>
      <c r="GE21" s="606"/>
      <c r="GF21" s="605">
        <v>0</v>
      </c>
      <c r="GG21" s="605"/>
      <c r="GH21" s="606"/>
      <c r="GI21" s="605"/>
      <c r="GJ21" s="605"/>
      <c r="GK21" s="605"/>
      <c r="GL21" s="606"/>
      <c r="GN21" s="135">
        <v>10.4</v>
      </c>
    </row>
    <row r="22" spans="1:198" ht="14.45" customHeight="1" x14ac:dyDescent="0.25">
      <c r="A22" s="56">
        <v>298</v>
      </c>
      <c r="B22" s="859">
        <v>9</v>
      </c>
      <c r="C22" s="566">
        <v>11779</v>
      </c>
      <c r="D22" s="595" t="s">
        <v>190</v>
      </c>
      <c r="E22" s="596" t="s">
        <v>191</v>
      </c>
      <c r="F22" s="597" t="s">
        <v>809</v>
      </c>
      <c r="G22" s="57">
        <f t="shared" si="9"/>
        <v>82</v>
      </c>
      <c r="H22" s="584" t="s">
        <v>810</v>
      </c>
      <c r="I22" s="374" t="s">
        <v>319</v>
      </c>
      <c r="J22" s="572" t="s">
        <v>215</v>
      </c>
      <c r="K22" s="59" t="s">
        <v>156</v>
      </c>
      <c r="L22" s="57">
        <v>12</v>
      </c>
      <c r="M22" s="59" t="s">
        <v>811</v>
      </c>
      <c r="N22" s="59" t="s">
        <v>157</v>
      </c>
      <c r="O22" s="57"/>
      <c r="P22" s="57" t="s">
        <v>808</v>
      </c>
      <c r="Q22" s="378"/>
      <c r="R22" s="378"/>
      <c r="S22" s="59"/>
      <c r="T22" s="361" t="s">
        <v>780</v>
      </c>
      <c r="U22" s="361"/>
      <c r="V22" s="362" t="s">
        <v>792</v>
      </c>
      <c r="W22" s="383"/>
      <c r="X22" s="362"/>
      <c r="Y22" s="362"/>
      <c r="Z22" s="313"/>
      <c r="AA22" s="57" t="s">
        <v>786</v>
      </c>
      <c r="AB22" s="57"/>
      <c r="AC22" s="403">
        <v>37627</v>
      </c>
      <c r="AD22" s="403">
        <v>452000</v>
      </c>
      <c r="AE22" s="404"/>
      <c r="AF22" s="471" t="s">
        <v>812</v>
      </c>
      <c r="AG22" s="374" t="s">
        <v>813</v>
      </c>
      <c r="AH22" s="403">
        <v>10000</v>
      </c>
      <c r="AI22" s="363" t="s">
        <v>814</v>
      </c>
      <c r="AO22" s="410">
        <v>1.1000000000000001</v>
      </c>
      <c r="AP22" s="69">
        <v>30.7</v>
      </c>
      <c r="AQ22" s="127">
        <v>67.3</v>
      </c>
      <c r="AR22" s="71">
        <f t="shared" si="2"/>
        <v>99.1</v>
      </c>
      <c r="AS22" s="72">
        <f t="shared" si="3"/>
        <v>3.5830618892508145E-2</v>
      </c>
      <c r="AT22" s="73">
        <f t="shared" si="4"/>
        <v>2.4114006514657982</v>
      </c>
      <c r="AU22" s="74">
        <f t="shared" si="5"/>
        <v>1.1224489795918368E-2</v>
      </c>
      <c r="AV22" s="76">
        <v>0.95590000000000019</v>
      </c>
      <c r="AW22" s="75">
        <f t="shared" si="6"/>
        <v>86.9</v>
      </c>
      <c r="AX22" s="76">
        <v>8.9099999999999999E-2</v>
      </c>
      <c r="AY22" s="75">
        <v>8.1</v>
      </c>
      <c r="AZ22" s="56" t="s">
        <v>158</v>
      </c>
      <c r="BA22" s="77" t="s">
        <v>158</v>
      </c>
      <c r="BB22" s="84" t="s">
        <v>158</v>
      </c>
      <c r="BC22" s="79">
        <v>7.8</v>
      </c>
      <c r="BD22" s="79"/>
      <c r="BE22" s="75"/>
      <c r="BF22" s="75"/>
      <c r="BG22" s="75"/>
      <c r="BH22" s="75"/>
      <c r="BI22" s="279">
        <v>1.23</v>
      </c>
      <c r="BJ22" s="75">
        <v>64.2</v>
      </c>
      <c r="BK22" s="56">
        <v>35.799999999999997</v>
      </c>
      <c r="BL22" s="82">
        <f>BJ22/BK22</f>
        <v>1.793296089385475</v>
      </c>
      <c r="BM22" s="83">
        <v>0</v>
      </c>
      <c r="BN22" s="79">
        <f>BM22*100/AO22</f>
        <v>0</v>
      </c>
      <c r="BO22" s="56" t="s">
        <v>158</v>
      </c>
      <c r="BP22" s="56" t="s">
        <v>158</v>
      </c>
      <c r="BQ22" s="84" t="s">
        <v>158</v>
      </c>
      <c r="BS22" s="79">
        <f t="shared" si="7"/>
        <v>72.7</v>
      </c>
      <c r="BT22" s="115">
        <v>97.7</v>
      </c>
      <c r="BU22" s="115">
        <v>10225</v>
      </c>
      <c r="BV22" s="79">
        <f>100-BT22</f>
        <v>2.2999999999999972</v>
      </c>
      <c r="BW22" s="416">
        <f t="shared" si="10"/>
        <v>30.577199999999998</v>
      </c>
      <c r="BX22" s="115">
        <v>7.9</v>
      </c>
      <c r="BY22" s="66">
        <f>BX22*AP22/100</f>
        <v>2.4253</v>
      </c>
      <c r="BZ22" s="115">
        <v>64.8</v>
      </c>
      <c r="CA22" s="66">
        <f>BZ22*AP22/100</f>
        <v>19.893599999999999</v>
      </c>
      <c r="CB22" s="115">
        <v>26.9</v>
      </c>
      <c r="CC22" s="66">
        <f>CB22*AP22/100</f>
        <v>8.2582999999999984</v>
      </c>
      <c r="CD22" s="79" t="s">
        <v>158</v>
      </c>
      <c r="CE22" s="153">
        <v>91.8</v>
      </c>
      <c r="CF22" s="153">
        <v>5168</v>
      </c>
      <c r="CG22" s="153">
        <v>83.9</v>
      </c>
      <c r="CH22" s="153">
        <v>3575</v>
      </c>
      <c r="CI22" s="153">
        <v>64.2</v>
      </c>
      <c r="CJ22" s="153">
        <v>48.4</v>
      </c>
      <c r="CK22" s="153">
        <v>4878</v>
      </c>
      <c r="CL22" s="75">
        <f t="shared" si="8"/>
        <v>0.12191358024691359</v>
      </c>
      <c r="CZ22" s="142">
        <v>6</v>
      </c>
      <c r="DA22" s="90" t="s">
        <v>179</v>
      </c>
      <c r="DB22" s="195" t="s">
        <v>194</v>
      </c>
      <c r="DC22" s="288"/>
      <c r="DD22" s="99" t="s">
        <v>815</v>
      </c>
      <c r="DE22" s="57"/>
      <c r="DF22" s="57"/>
      <c r="DG22" s="57"/>
      <c r="DH22" s="204"/>
      <c r="DI22" s="57" t="s">
        <v>163</v>
      </c>
      <c r="DJ22" s="554" t="s">
        <v>226</v>
      </c>
      <c r="DK22" s="92">
        <v>2</v>
      </c>
      <c r="DL22" s="581" t="s">
        <v>937</v>
      </c>
      <c r="DM22" s="92" t="s">
        <v>941</v>
      </c>
      <c r="DN22" s="92"/>
      <c r="DO22" s="629">
        <v>1</v>
      </c>
      <c r="DP22" s="615">
        <v>40996</v>
      </c>
      <c r="DQ22" s="581" t="s">
        <v>157</v>
      </c>
      <c r="DR22" s="603" t="s">
        <v>899</v>
      </c>
      <c r="DS22" s="619"/>
      <c r="DT22" s="615">
        <v>40093</v>
      </c>
      <c r="DU22" s="123">
        <v>43467</v>
      </c>
      <c r="DV22" s="603" t="s">
        <v>938</v>
      </c>
      <c r="DW22" s="92"/>
      <c r="DX22" s="57">
        <v>65.400000000000006</v>
      </c>
      <c r="DY22" s="57">
        <v>44.7</v>
      </c>
      <c r="DZ22" s="57">
        <v>69284</v>
      </c>
      <c r="EA22" s="57">
        <v>76.599999999999994</v>
      </c>
      <c r="EB22" s="57">
        <v>23.4</v>
      </c>
      <c r="EC22" s="57" t="s">
        <v>157</v>
      </c>
      <c r="ED22" s="57" t="s">
        <v>157</v>
      </c>
      <c r="EE22" s="57" t="s">
        <v>157</v>
      </c>
      <c r="EF22" s="57" t="s">
        <v>157</v>
      </c>
      <c r="EG22" s="57" t="s">
        <v>816</v>
      </c>
      <c r="EH22" s="850"/>
      <c r="EI22" s="117"/>
      <c r="EJ22" s="117"/>
      <c r="EK22" s="117"/>
      <c r="EL22" s="618" t="s">
        <v>919</v>
      </c>
      <c r="EM22" s="589">
        <v>35</v>
      </c>
      <c r="EN22" s="117"/>
      <c r="EO22" s="92">
        <v>1</v>
      </c>
      <c r="EP22" s="92">
        <v>154</v>
      </c>
      <c r="EQ22" s="92">
        <v>74</v>
      </c>
      <c r="ER22" s="118">
        <f t="shared" si="11"/>
        <v>31.20256367009614</v>
      </c>
      <c r="ES22" s="592">
        <v>0</v>
      </c>
      <c r="ET22" s="592">
        <v>43</v>
      </c>
      <c r="EU22" s="592">
        <v>-10</v>
      </c>
      <c r="EV22" s="589"/>
      <c r="EW22" s="589"/>
      <c r="EX22" s="158">
        <v>11779</v>
      </c>
      <c r="EY22" s="434">
        <v>75</v>
      </c>
      <c r="EZ22" s="434">
        <v>437915</v>
      </c>
      <c r="FA22" s="434">
        <v>4000</v>
      </c>
      <c r="FB22" s="434">
        <v>42120</v>
      </c>
      <c r="FC22" s="745">
        <v>280694</v>
      </c>
      <c r="FD22" s="764">
        <f>FC22/FA22*FB22/EY22</f>
        <v>39409.437600000005</v>
      </c>
      <c r="FE22" s="772">
        <f>L22*FD22</f>
        <v>472913.25120000006</v>
      </c>
      <c r="FF22" s="177"/>
      <c r="FG22" s="101"/>
      <c r="FH22" s="101"/>
      <c r="FI22" s="101"/>
      <c r="FJ22" s="789"/>
      <c r="FK22" s="796"/>
      <c r="FL22" s="796"/>
      <c r="FM22" s="807"/>
      <c r="FN22" s="816"/>
      <c r="FO22" s="824"/>
      <c r="FP22" s="828"/>
      <c r="FQ22" s="398"/>
      <c r="FR22" s="65"/>
      <c r="FS22" s="56"/>
      <c r="FT22" s="242">
        <f>AC22/1000</f>
        <v>37.627000000000002</v>
      </c>
      <c r="FV22" s="73">
        <f>FC22*100/EZ22</f>
        <v>64.097827203909432</v>
      </c>
      <c r="FW22" s="351">
        <f>FD22/1000</f>
        <v>39.409437600000004</v>
      </c>
      <c r="FY22" s="394"/>
      <c r="FZ22" s="605">
        <v>1</v>
      </c>
      <c r="GA22" s="605">
        <v>1</v>
      </c>
      <c r="GB22" s="627">
        <v>1</v>
      </c>
      <c r="GC22" s="605">
        <v>3</v>
      </c>
      <c r="GD22" s="605">
        <v>1</v>
      </c>
      <c r="GE22" s="606"/>
      <c r="GF22" s="605">
        <v>1</v>
      </c>
      <c r="GG22" s="854" t="s">
        <v>952</v>
      </c>
      <c r="GH22" s="855" t="s">
        <v>953</v>
      </c>
      <c r="GI22" s="605">
        <v>1</v>
      </c>
      <c r="GJ22" s="857">
        <v>43760</v>
      </c>
      <c r="GK22" s="854" t="s">
        <v>954</v>
      </c>
      <c r="GL22" s="855" t="s">
        <v>955</v>
      </c>
    </row>
    <row r="23" spans="1:198" ht="14.45" customHeight="1" x14ac:dyDescent="0.25">
      <c r="A23" s="56">
        <v>137</v>
      </c>
      <c r="B23" s="859">
        <v>1</v>
      </c>
      <c r="C23" s="560">
        <v>10617</v>
      </c>
      <c r="D23" s="561" t="s">
        <v>680</v>
      </c>
      <c r="E23" s="562" t="s">
        <v>251</v>
      </c>
      <c r="F23" s="59">
        <v>415516057</v>
      </c>
      <c r="G23" s="57">
        <v>78</v>
      </c>
      <c r="H23" s="584" t="s">
        <v>679</v>
      </c>
      <c r="I23" s="313" t="s">
        <v>681</v>
      </c>
      <c r="J23" s="572" t="s">
        <v>244</v>
      </c>
      <c r="K23" s="59" t="s">
        <v>156</v>
      </c>
      <c r="L23" s="57">
        <v>12</v>
      </c>
      <c r="M23" s="59" t="s">
        <v>282</v>
      </c>
      <c r="N23" s="59" t="s">
        <v>435</v>
      </c>
      <c r="O23" s="57"/>
      <c r="P23" s="57" t="s">
        <v>662</v>
      </c>
      <c r="Q23" s="370"/>
      <c r="R23" s="370"/>
      <c r="S23" s="231" t="s">
        <v>353</v>
      </c>
      <c r="T23" s="231" t="s">
        <v>353</v>
      </c>
      <c r="U23" s="231" t="s">
        <v>353</v>
      </c>
      <c r="V23" s="315" t="s">
        <v>526</v>
      </c>
      <c r="W23" s="231" t="s">
        <v>353</v>
      </c>
      <c r="X23" s="270" t="s">
        <v>353</v>
      </c>
      <c r="Y23" s="270" t="s">
        <v>353</v>
      </c>
      <c r="Z23" s="172"/>
      <c r="AA23" s="57" t="s">
        <v>678</v>
      </c>
      <c r="AB23" s="57"/>
      <c r="AC23" s="396">
        <v>4826</v>
      </c>
      <c r="AD23" s="397">
        <v>48</v>
      </c>
      <c r="AE23" s="396" t="s">
        <v>353</v>
      </c>
      <c r="AF23" s="396" t="s">
        <v>353</v>
      </c>
      <c r="AG23" s="399" t="s">
        <v>184</v>
      </c>
      <c r="AH23" s="396">
        <v>400</v>
      </c>
      <c r="AO23" s="410">
        <v>9.5</v>
      </c>
      <c r="AP23" s="69">
        <v>22.4</v>
      </c>
      <c r="AQ23" s="127">
        <v>64.400000000000006</v>
      </c>
      <c r="AR23" s="71">
        <f t="shared" si="2"/>
        <v>96.300000000000011</v>
      </c>
      <c r="AS23" s="72">
        <f t="shared" si="3"/>
        <v>0.4241071428571429</v>
      </c>
      <c r="AT23" s="73">
        <f t="shared" si="4"/>
        <v>27.312500000000007</v>
      </c>
      <c r="AU23" s="74">
        <f t="shared" si="5"/>
        <v>0.10944700460829491</v>
      </c>
      <c r="AV23" s="75">
        <v>8.5785</v>
      </c>
      <c r="AW23" s="75">
        <f t="shared" si="6"/>
        <v>90.3</v>
      </c>
      <c r="AX23" s="76">
        <v>0.44650000000000001</v>
      </c>
      <c r="AY23" s="75">
        <v>4.7</v>
      </c>
      <c r="AZ23" s="89" t="s">
        <v>158</v>
      </c>
      <c r="BA23" s="329">
        <v>1.3</v>
      </c>
      <c r="BB23" s="154" t="s">
        <v>158</v>
      </c>
      <c r="BC23" s="298" t="s">
        <v>158</v>
      </c>
      <c r="BJ23" s="56">
        <v>36.5</v>
      </c>
      <c r="BK23" s="56">
        <v>63.5</v>
      </c>
      <c r="BL23" s="82">
        <f>BJ23/BK23</f>
        <v>0.57480314960629919</v>
      </c>
      <c r="BM23" s="153" t="s">
        <v>158</v>
      </c>
      <c r="BN23" s="56" t="s">
        <v>158</v>
      </c>
      <c r="BO23" s="89" t="s">
        <v>158</v>
      </c>
      <c r="BP23" s="56">
        <v>0.2</v>
      </c>
      <c r="BQ23" s="154">
        <v>1.1000000000000001</v>
      </c>
      <c r="BS23" s="79">
        <f t="shared" si="7"/>
        <v>43.3</v>
      </c>
      <c r="BT23" s="314" t="s">
        <v>158</v>
      </c>
      <c r="BU23" s="339" t="s">
        <v>158</v>
      </c>
      <c r="BV23" s="314" t="s">
        <v>158</v>
      </c>
      <c r="BW23" s="416">
        <f t="shared" si="10"/>
        <v>22.4</v>
      </c>
      <c r="BX23" s="115">
        <v>21.8</v>
      </c>
      <c r="BY23" s="66">
        <f>BX23*AP23/(CB23+BZ23+BX23)</f>
        <v>4.9981576253838282</v>
      </c>
      <c r="BZ23" s="115">
        <v>21.5</v>
      </c>
      <c r="CA23" s="66">
        <f>BZ23*AP23/(CB23+BZ23+BX23)</f>
        <v>4.9293756397134079</v>
      </c>
      <c r="CB23" s="115">
        <v>54.4</v>
      </c>
      <c r="CC23" s="66">
        <f>CB23*AP23/(CB23+BZ23+BX23)</f>
        <v>12.472466734902763</v>
      </c>
      <c r="CD23" s="314" t="s">
        <v>158</v>
      </c>
      <c r="CL23" s="75">
        <f t="shared" si="8"/>
        <v>1.0139534883720931</v>
      </c>
      <c r="DA23" s="90" t="s">
        <v>179</v>
      </c>
      <c r="DB23" s="89" t="s">
        <v>194</v>
      </c>
      <c r="DC23" s="300">
        <f>AP23-(BY23+CA23+CC23)</f>
        <v>0</v>
      </c>
      <c r="DD23" s="266"/>
      <c r="DE23" s="57"/>
      <c r="DF23" s="57"/>
      <c r="DG23" s="57"/>
      <c r="DH23" s="204"/>
      <c r="DI23" s="57" t="s">
        <v>163</v>
      </c>
      <c r="DJ23" s="576" t="s">
        <v>230</v>
      </c>
      <c r="DK23" s="92">
        <v>2</v>
      </c>
      <c r="DL23" s="581" t="s">
        <v>880</v>
      </c>
      <c r="DM23" s="92" t="s">
        <v>169</v>
      </c>
      <c r="DN23" s="92"/>
      <c r="DO23" s="629">
        <v>0</v>
      </c>
      <c r="DP23" s="623">
        <v>43563</v>
      </c>
      <c r="DQ23" s="581" t="s">
        <v>157</v>
      </c>
      <c r="DR23" s="581" t="s">
        <v>899</v>
      </c>
      <c r="DS23" s="619"/>
      <c r="DT23" s="614"/>
      <c r="DU23" s="581"/>
      <c r="DV23" s="581"/>
      <c r="DW23" s="92"/>
      <c r="DX23" s="57" t="s">
        <v>157</v>
      </c>
      <c r="DY23" s="57" t="s">
        <v>157</v>
      </c>
      <c r="DZ23" s="57" t="s">
        <v>157</v>
      </c>
      <c r="EA23" s="57" t="s">
        <v>157</v>
      </c>
      <c r="EB23" s="57" t="s">
        <v>157</v>
      </c>
      <c r="EC23" s="57" t="s">
        <v>157</v>
      </c>
      <c r="ED23" s="57" t="s">
        <v>157</v>
      </c>
      <c r="EE23" s="57" t="s">
        <v>157</v>
      </c>
      <c r="EF23" s="57" t="s">
        <v>157</v>
      </c>
      <c r="EG23" s="57" t="s">
        <v>157</v>
      </c>
      <c r="EH23" s="850"/>
      <c r="EI23" s="117"/>
      <c r="EJ23" s="117"/>
      <c r="EK23" s="117"/>
      <c r="EL23" s="619"/>
      <c r="EM23" s="92">
        <v>20</v>
      </c>
      <c r="EN23" s="92">
        <v>2</v>
      </c>
      <c r="EO23" s="92">
        <v>1</v>
      </c>
      <c r="EP23" s="92">
        <v>174</v>
      </c>
      <c r="EQ23" s="92">
        <v>95</v>
      </c>
      <c r="ER23" s="118">
        <f>EQ23/(EP23*EP23*0.01*0.01)</f>
        <v>31.37798916633637</v>
      </c>
      <c r="ES23" s="592">
        <v>0</v>
      </c>
      <c r="ET23" s="592">
        <v>66</v>
      </c>
      <c r="EU23" s="592">
        <v>65</v>
      </c>
      <c r="EV23" s="92">
        <v>3</v>
      </c>
      <c r="EW23" s="92">
        <v>3</v>
      </c>
      <c r="EX23" s="427">
        <v>10617</v>
      </c>
      <c r="EY23" s="304">
        <v>25</v>
      </c>
      <c r="EZ23" s="270">
        <v>5200</v>
      </c>
      <c r="FA23" s="270">
        <v>2</v>
      </c>
      <c r="FB23" s="240">
        <v>416</v>
      </c>
      <c r="FC23" s="751">
        <v>1430</v>
      </c>
      <c r="FD23" s="758">
        <v>114.4</v>
      </c>
      <c r="FE23" s="772">
        <v>1372.8000000000002</v>
      </c>
      <c r="FF23" s="177"/>
      <c r="FG23" s="101"/>
      <c r="FH23" s="101"/>
      <c r="FI23" s="101"/>
      <c r="FJ23" s="789"/>
      <c r="FK23" s="796"/>
      <c r="FL23" s="796"/>
      <c r="FM23" s="807"/>
      <c r="FN23" s="816"/>
      <c r="FO23" s="824"/>
      <c r="FP23" s="828"/>
      <c r="FQ23" s="398"/>
      <c r="FR23" s="65"/>
      <c r="FS23" s="149">
        <f>FC23*100/EZ23</f>
        <v>27.5</v>
      </c>
      <c r="FT23" s="242">
        <f>FD23/1000</f>
        <v>0.1144</v>
      </c>
      <c r="FV23" s="149">
        <v>27.5</v>
      </c>
      <c r="FW23" s="242">
        <v>0.1144</v>
      </c>
      <c r="FX23" s="278"/>
      <c r="FY23" s="467" t="s">
        <v>459</v>
      </c>
      <c r="FZ23" s="581">
        <v>0</v>
      </c>
      <c r="GA23" s="581">
        <v>0</v>
      </c>
      <c r="GB23" s="626">
        <v>2</v>
      </c>
      <c r="GC23" s="581">
        <v>4</v>
      </c>
      <c r="GD23" s="605">
        <v>1</v>
      </c>
      <c r="GE23" s="607"/>
      <c r="GF23" s="581">
        <v>0</v>
      </c>
      <c r="GG23" s="604"/>
      <c r="GH23" s="607"/>
      <c r="GI23" s="581">
        <v>1</v>
      </c>
      <c r="GJ23" s="604">
        <v>43563</v>
      </c>
      <c r="GK23" s="581" t="s">
        <v>956</v>
      </c>
      <c r="GL23" s="607" t="s">
        <v>918</v>
      </c>
      <c r="GM23" s="92"/>
      <c r="GN23" s="160">
        <v>0.19064193920000003</v>
      </c>
      <c r="GO23" s="92"/>
      <c r="GP23" s="309"/>
    </row>
    <row r="24" spans="1:198" ht="14.45" customHeight="1" x14ac:dyDescent="0.25">
      <c r="A24" s="56">
        <v>291</v>
      </c>
      <c r="B24" s="859">
        <v>1</v>
      </c>
      <c r="C24" s="566">
        <v>11747</v>
      </c>
      <c r="D24" s="561" t="s">
        <v>801</v>
      </c>
      <c r="E24" s="564" t="s">
        <v>422</v>
      </c>
      <c r="F24" s="59" t="s">
        <v>802</v>
      </c>
      <c r="G24" s="57">
        <v>81</v>
      </c>
      <c r="H24" s="584" t="s">
        <v>803</v>
      </c>
      <c r="I24" s="313" t="s">
        <v>804</v>
      </c>
      <c r="J24" s="572" t="s">
        <v>215</v>
      </c>
      <c r="K24" s="59" t="s">
        <v>156</v>
      </c>
      <c r="L24" s="57">
        <v>6</v>
      </c>
      <c r="M24" s="59" t="s">
        <v>805</v>
      </c>
      <c r="N24" s="59" t="s">
        <v>157</v>
      </c>
      <c r="O24" s="57"/>
      <c r="P24" s="57" t="s">
        <v>796</v>
      </c>
      <c r="Q24" s="378"/>
      <c r="R24" s="378"/>
      <c r="S24" s="59"/>
      <c r="T24" s="361" t="s">
        <v>780</v>
      </c>
      <c r="U24" s="361"/>
      <c r="V24" s="362" t="s">
        <v>792</v>
      </c>
      <c r="W24" s="383"/>
      <c r="X24" s="362"/>
      <c r="Y24" s="362"/>
      <c r="Z24" s="313"/>
      <c r="AA24" s="57" t="s">
        <v>788</v>
      </c>
      <c r="AB24" s="57"/>
      <c r="AC24" s="403">
        <v>10920</v>
      </c>
      <c r="AD24" s="403">
        <v>65500</v>
      </c>
      <c r="AE24" s="404"/>
      <c r="AF24" s="404"/>
      <c r="AG24" s="374" t="s">
        <v>307</v>
      </c>
      <c r="AH24" s="111">
        <v>10000</v>
      </c>
      <c r="AI24"/>
      <c r="AO24" s="410">
        <v>18.399999999999999</v>
      </c>
      <c r="AP24" s="69">
        <v>1.3</v>
      </c>
      <c r="AQ24" s="127">
        <v>79.599999999999994</v>
      </c>
      <c r="AR24" s="71">
        <v>99.3</v>
      </c>
      <c r="AS24" s="72">
        <v>14.153846153846152</v>
      </c>
      <c r="AT24" s="73">
        <v>1126.6461538461535</v>
      </c>
      <c r="AU24" s="74">
        <v>0.22744128553770088</v>
      </c>
      <c r="AV24" s="75">
        <v>16.302399999999999</v>
      </c>
      <c r="AW24" s="75">
        <v>88.6</v>
      </c>
      <c r="AX24" s="76">
        <v>1.1776</v>
      </c>
      <c r="AY24" s="75">
        <v>6.4</v>
      </c>
      <c r="AZ24" s="56" t="s">
        <v>158</v>
      </c>
      <c r="BA24" s="77">
        <v>7.7</v>
      </c>
      <c r="BB24" s="84" t="s">
        <v>158</v>
      </c>
      <c r="BC24" s="79">
        <v>1.4</v>
      </c>
      <c r="BD24" s="79"/>
      <c r="BE24" s="75"/>
      <c r="BF24" s="75"/>
      <c r="BG24" s="75"/>
      <c r="BH24" s="75"/>
      <c r="BI24" s="81">
        <v>0.45</v>
      </c>
      <c r="BJ24" s="75">
        <v>39.5</v>
      </c>
      <c r="BK24" s="56">
        <v>70.099999999999994</v>
      </c>
      <c r="BL24" s="82">
        <v>0.56348074179743224</v>
      </c>
      <c r="BM24" s="83">
        <v>0.2</v>
      </c>
      <c r="BN24" s="79">
        <v>1.0869565217391306</v>
      </c>
      <c r="BO24" s="56" t="s">
        <v>158</v>
      </c>
      <c r="BP24" s="56">
        <v>59.8</v>
      </c>
      <c r="BQ24" s="84">
        <v>70.099999999999994</v>
      </c>
      <c r="BS24" s="79">
        <v>32.9</v>
      </c>
      <c r="BT24" s="115">
        <v>58.1</v>
      </c>
      <c r="BU24" s="115">
        <v>5750</v>
      </c>
      <c r="BV24" s="79">
        <v>41.9</v>
      </c>
      <c r="BW24" s="79">
        <v>1.274</v>
      </c>
      <c r="BX24" s="115">
        <v>5.6</v>
      </c>
      <c r="BY24" s="66">
        <v>7.279999999999999E-2</v>
      </c>
      <c r="BZ24" s="115">
        <v>27.3</v>
      </c>
      <c r="CA24" s="66">
        <v>0.35489999999999999</v>
      </c>
      <c r="CB24" s="115">
        <v>65.099999999999994</v>
      </c>
      <c r="CC24" s="66">
        <v>0.84629999999999994</v>
      </c>
      <c r="CD24" s="79">
        <v>0.2</v>
      </c>
      <c r="CE24" s="153">
        <v>78.900000000000006</v>
      </c>
      <c r="CF24" s="153">
        <v>6882</v>
      </c>
      <c r="CG24" s="153">
        <v>92.5</v>
      </c>
      <c r="CH24" s="153">
        <v>5982</v>
      </c>
      <c r="CI24" s="153">
        <v>84.4</v>
      </c>
      <c r="CJ24" s="153">
        <v>85.7</v>
      </c>
      <c r="CK24" s="153">
        <v>6000</v>
      </c>
      <c r="CL24" s="75">
        <v>0.20512820512820512</v>
      </c>
      <c r="CZ24" s="142">
        <v>5</v>
      </c>
      <c r="DA24" s="90" t="s">
        <v>179</v>
      </c>
      <c r="DB24" s="195" t="s">
        <v>179</v>
      </c>
      <c r="DC24" s="288"/>
      <c r="DD24" s="340" t="s">
        <v>594</v>
      </c>
      <c r="DE24" s="57"/>
      <c r="DF24" s="57"/>
      <c r="DG24" s="57"/>
      <c r="DH24" s="204"/>
      <c r="DI24" s="57" t="s">
        <v>163</v>
      </c>
      <c r="DJ24" s="557" t="s">
        <v>230</v>
      </c>
      <c r="DK24" s="92">
        <v>2</v>
      </c>
      <c r="DL24" s="581" t="s">
        <v>880</v>
      </c>
      <c r="DM24" s="581" t="s">
        <v>957</v>
      </c>
      <c r="DN24" s="92"/>
      <c r="DO24" s="629">
        <v>1</v>
      </c>
      <c r="DP24" s="623">
        <v>43438</v>
      </c>
      <c r="DQ24" s="581" t="s">
        <v>157</v>
      </c>
      <c r="DR24" s="581" t="s">
        <v>899</v>
      </c>
      <c r="DS24" s="619"/>
      <c r="DT24" s="614"/>
      <c r="DU24" s="581"/>
      <c r="DV24" s="581"/>
      <c r="DW24" s="92"/>
      <c r="DX24" s="57">
        <v>16.5</v>
      </c>
      <c r="DY24" s="57">
        <v>52.2</v>
      </c>
      <c r="DZ24" s="57">
        <v>17</v>
      </c>
      <c r="EA24" s="57">
        <v>83.1</v>
      </c>
      <c r="EB24" s="57">
        <v>16.899999999999999</v>
      </c>
      <c r="EC24" s="57" t="s">
        <v>157</v>
      </c>
      <c r="ED24" s="57" t="s">
        <v>157</v>
      </c>
      <c r="EE24" s="57" t="s">
        <v>157</v>
      </c>
      <c r="EF24" s="57" t="s">
        <v>157</v>
      </c>
      <c r="EG24" s="57">
        <v>0</v>
      </c>
      <c r="EH24" s="850"/>
      <c r="EI24" s="92"/>
      <c r="EJ24" s="92"/>
      <c r="EK24" s="92"/>
      <c r="EL24" s="619"/>
      <c r="EM24" s="581">
        <v>25</v>
      </c>
      <c r="EN24" s="92"/>
      <c r="EO24" s="581">
        <v>0</v>
      </c>
      <c r="EP24" s="581">
        <v>167</v>
      </c>
      <c r="EQ24" s="581">
        <v>87</v>
      </c>
      <c r="ER24" s="92">
        <v>30.8</v>
      </c>
      <c r="ES24" s="592">
        <v>0</v>
      </c>
      <c r="ET24" s="592">
        <v>59</v>
      </c>
      <c r="EU24" s="592">
        <v>55</v>
      </c>
      <c r="EV24" s="92">
        <v>3</v>
      </c>
      <c r="EW24" s="92">
        <v>2</v>
      </c>
      <c r="EX24" s="432">
        <v>11747</v>
      </c>
      <c r="EY24" s="434">
        <v>75</v>
      </c>
      <c r="EZ24" s="434">
        <v>139915</v>
      </c>
      <c r="FA24" s="434">
        <v>4000</v>
      </c>
      <c r="FB24" s="434">
        <v>42120</v>
      </c>
      <c r="FC24" s="745">
        <v>76072</v>
      </c>
      <c r="FD24" s="764">
        <v>10680.5088</v>
      </c>
      <c r="FE24" s="772">
        <v>64083.052799999998</v>
      </c>
      <c r="FF24" s="177"/>
      <c r="FG24" s="101"/>
      <c r="FH24" s="101"/>
      <c r="FI24" s="101"/>
      <c r="FJ24" s="789"/>
      <c r="FK24" s="796"/>
      <c r="FL24" s="796"/>
      <c r="FM24" s="807"/>
      <c r="FN24" s="816"/>
      <c r="FO24" s="824"/>
      <c r="FP24" s="828"/>
      <c r="FQ24" s="64"/>
      <c r="FR24" s="65"/>
      <c r="FS24" s="56"/>
      <c r="FT24" s="242">
        <v>10.92</v>
      </c>
      <c r="FV24" s="73">
        <v>54.370153307365186</v>
      </c>
      <c r="FW24" s="351">
        <v>10.6805088</v>
      </c>
      <c r="FY24" s="394"/>
      <c r="FZ24" s="605">
        <v>0</v>
      </c>
      <c r="GA24" s="605">
        <v>0</v>
      </c>
      <c r="GB24" s="626">
        <v>1</v>
      </c>
      <c r="GC24" s="605">
        <v>3</v>
      </c>
      <c r="GD24" s="605">
        <v>1</v>
      </c>
      <c r="GE24" s="606"/>
      <c r="GF24" s="605">
        <v>0</v>
      </c>
      <c r="GG24" s="605"/>
      <c r="GH24" s="606"/>
      <c r="GI24" s="605">
        <v>0</v>
      </c>
      <c r="GJ24" s="605"/>
      <c r="GK24" s="605"/>
      <c r="GL24" s="855" t="s">
        <v>918</v>
      </c>
    </row>
    <row r="25" spans="1:198" ht="14.45" customHeight="1" x14ac:dyDescent="0.25">
      <c r="A25" s="56">
        <v>146</v>
      </c>
      <c r="B25" s="859">
        <f>COUNTIFS($D$3:D25,D25,$F$3:F25,F25)</f>
        <v>1</v>
      </c>
      <c r="C25" s="642">
        <v>12840</v>
      </c>
      <c r="D25" s="141" t="s">
        <v>882</v>
      </c>
      <c r="E25" s="130" t="s">
        <v>883</v>
      </c>
      <c r="F25" s="643">
        <v>6458120889</v>
      </c>
      <c r="G25" s="57">
        <v>56</v>
      </c>
      <c r="H25" s="584" t="s">
        <v>884</v>
      </c>
      <c r="I25" s="313" t="s">
        <v>319</v>
      </c>
      <c r="J25" s="644" t="s">
        <v>215</v>
      </c>
      <c r="K25" s="101"/>
      <c r="L25" s="57"/>
      <c r="M25" s="57"/>
      <c r="N25" s="57"/>
      <c r="O25" s="57"/>
      <c r="P25" s="151"/>
      <c r="S25" s="171"/>
      <c r="T25" s="171"/>
      <c r="U25" s="171"/>
      <c r="V25" s="171"/>
      <c r="W25" s="171"/>
      <c r="X25" s="171"/>
      <c r="Y25" s="164"/>
      <c r="Z25" s="172"/>
      <c r="AA25" s="57"/>
      <c r="AB25" s="57"/>
      <c r="DE25" s="57"/>
      <c r="DF25" s="57"/>
      <c r="DG25" s="57"/>
      <c r="DH25" s="204"/>
      <c r="DI25" s="513" t="s">
        <v>163</v>
      </c>
      <c r="DJ25" s="554" t="s">
        <v>226</v>
      </c>
      <c r="DK25" s="92"/>
      <c r="DL25" s="581" t="s">
        <v>880</v>
      </c>
      <c r="DM25" s="581" t="s">
        <v>223</v>
      </c>
      <c r="DN25" s="92"/>
      <c r="DO25" s="629">
        <v>1</v>
      </c>
      <c r="DP25" s="614"/>
      <c r="DQ25" s="581"/>
      <c r="DR25" s="581"/>
      <c r="DS25" s="619"/>
      <c r="DT25" s="623">
        <v>41596</v>
      </c>
      <c r="DU25" s="604">
        <v>44075</v>
      </c>
      <c r="DV25" s="581" t="s">
        <v>899</v>
      </c>
      <c r="DW25" s="92"/>
      <c r="DX25" s="57">
        <v>108</v>
      </c>
      <c r="DY25" s="57" t="s">
        <v>157</v>
      </c>
      <c r="DZ25" s="57">
        <v>1388</v>
      </c>
      <c r="EA25" s="57">
        <v>24.2</v>
      </c>
      <c r="EB25" s="57">
        <v>75.8</v>
      </c>
      <c r="EC25" s="57" t="s">
        <v>166</v>
      </c>
      <c r="ED25" s="57" t="s">
        <v>848</v>
      </c>
      <c r="EE25" s="57" t="s">
        <v>157</v>
      </c>
      <c r="EF25" s="57">
        <v>6.15</v>
      </c>
      <c r="EG25" s="57">
        <v>0</v>
      </c>
      <c r="EH25" s="850" t="s">
        <v>741</v>
      </c>
      <c r="EI25" s="117"/>
      <c r="EJ25" s="117"/>
      <c r="EK25" s="117"/>
      <c r="EL25" s="619" t="s">
        <v>919</v>
      </c>
      <c r="EM25" s="589">
        <v>55</v>
      </c>
      <c r="EN25" s="117"/>
      <c r="EO25" s="589">
        <v>1</v>
      </c>
      <c r="EP25" s="589">
        <v>172</v>
      </c>
      <c r="EQ25" s="589">
        <v>100</v>
      </c>
      <c r="ER25" s="582" t="s">
        <v>958</v>
      </c>
      <c r="ES25" s="592">
        <v>1</v>
      </c>
      <c r="ET25" s="592"/>
      <c r="EU25" s="592"/>
      <c r="EV25" s="589"/>
      <c r="EW25" s="589"/>
      <c r="EX25" s="432">
        <v>12539</v>
      </c>
      <c r="EY25" s="434">
        <v>75</v>
      </c>
      <c r="EZ25" s="434">
        <v>38758</v>
      </c>
      <c r="FA25" s="434">
        <v>4000</v>
      </c>
      <c r="FB25" s="434">
        <v>40560</v>
      </c>
      <c r="FC25" s="745">
        <v>15489</v>
      </c>
      <c r="FD25" s="764">
        <f>FC25/FA25*FB25/EY25</f>
        <v>2094.1128000000003</v>
      </c>
      <c r="FE25" s="772">
        <f>L25*FD25</f>
        <v>0</v>
      </c>
      <c r="FF25" s="177"/>
      <c r="FG25" s="101"/>
      <c r="FH25" s="101"/>
      <c r="FI25" s="101"/>
      <c r="FJ25" s="789"/>
      <c r="FK25" s="796"/>
      <c r="FL25" s="796"/>
      <c r="FM25" s="807"/>
      <c r="FN25" s="816"/>
      <c r="FO25" s="824"/>
      <c r="FP25" s="828"/>
      <c r="FQ25" s="398"/>
      <c r="FR25" s="65"/>
      <c r="FS25" s="56"/>
      <c r="FT25" s="242">
        <f>AC25/1000</f>
        <v>0</v>
      </c>
      <c r="FV25" s="73">
        <f>FC25*100/EZ25</f>
        <v>39.963362402600751</v>
      </c>
      <c r="FW25" s="351">
        <f>FD25/1000</f>
        <v>2.0941128000000004</v>
      </c>
      <c r="FY25" s="394"/>
      <c r="FZ25" s="605">
        <v>1</v>
      </c>
      <c r="GA25" s="605">
        <v>1</v>
      </c>
      <c r="GB25" s="627">
        <v>2</v>
      </c>
      <c r="GC25" s="605">
        <v>4</v>
      </c>
      <c r="GD25" s="605">
        <v>1</v>
      </c>
      <c r="GE25" s="606"/>
      <c r="GF25" s="605">
        <v>0</v>
      </c>
      <c r="GG25" s="605"/>
      <c r="GH25" s="606"/>
      <c r="GI25" s="605">
        <v>1</v>
      </c>
      <c r="GJ25" s="857">
        <v>44075</v>
      </c>
      <c r="GK25" s="854" t="s">
        <v>943</v>
      </c>
      <c r="GL25" s="855" t="s">
        <v>959</v>
      </c>
    </row>
    <row r="26" spans="1:198" ht="14.45" customHeight="1" x14ac:dyDescent="0.25">
      <c r="A26" s="56">
        <v>243</v>
      </c>
      <c r="B26" s="859">
        <v>1</v>
      </c>
      <c r="C26" s="566">
        <v>9438</v>
      </c>
      <c r="D26" s="561" t="s">
        <v>544</v>
      </c>
      <c r="E26" s="564" t="s">
        <v>365</v>
      </c>
      <c r="F26" s="59">
        <v>425918419</v>
      </c>
      <c r="G26" s="57">
        <v>76</v>
      </c>
      <c r="H26" s="584" t="s">
        <v>545</v>
      </c>
      <c r="I26" s="150" t="s">
        <v>549</v>
      </c>
      <c r="J26" s="572" t="s">
        <v>215</v>
      </c>
      <c r="K26" s="59" t="s">
        <v>156</v>
      </c>
      <c r="L26" s="57">
        <v>4</v>
      </c>
      <c r="M26" s="59">
        <v>10</v>
      </c>
      <c r="N26" s="59" t="s">
        <v>157</v>
      </c>
      <c r="O26" s="57"/>
      <c r="P26" s="59" t="s">
        <v>519</v>
      </c>
      <c r="Q26" s="370"/>
      <c r="R26" s="370"/>
      <c r="S26" s="231" t="s">
        <v>353</v>
      </c>
      <c r="T26" s="231" t="s">
        <v>353</v>
      </c>
      <c r="U26" s="231" t="s">
        <v>353</v>
      </c>
      <c r="V26" s="315" t="s">
        <v>526</v>
      </c>
      <c r="W26" s="231" t="s">
        <v>353</v>
      </c>
      <c r="X26" s="231" t="s">
        <v>353</v>
      </c>
      <c r="Y26" s="231" t="s">
        <v>353</v>
      </c>
      <c r="Z26" s="172"/>
      <c r="AA26" s="57"/>
      <c r="AB26" s="101"/>
      <c r="AC26" s="396">
        <v>19139</v>
      </c>
      <c r="AD26" s="396">
        <v>47</v>
      </c>
      <c r="AE26" s="396" t="s">
        <v>242</v>
      </c>
      <c r="AF26" s="396" t="s">
        <v>242</v>
      </c>
      <c r="AG26" s="194" t="s">
        <v>307</v>
      </c>
      <c r="AH26"/>
      <c r="AI26" s="65"/>
      <c r="AJ26" s="65"/>
      <c r="AK26" s="65"/>
      <c r="AL26" s="65"/>
      <c r="AM26" s="65"/>
      <c r="AN26" s="65"/>
      <c r="AO26" s="410">
        <v>19.899999999999999</v>
      </c>
      <c r="AP26" s="69">
        <v>16.5</v>
      </c>
      <c r="AQ26" s="127">
        <v>59.2</v>
      </c>
      <c r="AR26" s="71">
        <v>95.6</v>
      </c>
      <c r="AS26" s="72">
        <v>1.2060606060606061</v>
      </c>
      <c r="AT26" s="73">
        <v>71.398787878787886</v>
      </c>
      <c r="AU26" s="74">
        <v>0.2628797886393659</v>
      </c>
      <c r="AV26" s="75">
        <v>16.357800000000001</v>
      </c>
      <c r="AW26" s="75">
        <v>82.2</v>
      </c>
      <c r="AX26" s="76">
        <v>2.5472000000000001</v>
      </c>
      <c r="AY26" s="75">
        <v>12.8</v>
      </c>
      <c r="AZ26" s="66" t="s">
        <v>158</v>
      </c>
      <c r="BA26" s="234">
        <v>0.16</v>
      </c>
      <c r="BB26" s="154" t="s">
        <v>158</v>
      </c>
      <c r="BC26" s="65"/>
      <c r="BD26" s="65"/>
      <c r="BE26" s="65"/>
      <c r="BF26" s="65"/>
      <c r="BG26" s="65"/>
      <c r="BH26" s="65"/>
      <c r="BI26" s="721"/>
      <c r="BJ26" s="89">
        <v>46.4</v>
      </c>
      <c r="BK26" s="89">
        <v>52.5</v>
      </c>
      <c r="BL26" s="82">
        <v>0.88380952380952382</v>
      </c>
      <c r="BM26" s="83" t="s">
        <v>158</v>
      </c>
      <c r="BN26" s="56" t="s">
        <v>158</v>
      </c>
      <c r="BO26" s="89" t="s">
        <v>158</v>
      </c>
      <c r="BP26" s="66">
        <v>2.2999999999999998</v>
      </c>
      <c r="BQ26" s="279">
        <v>1.58</v>
      </c>
      <c r="BR26" s="65"/>
      <c r="BS26" s="79" t="s">
        <v>158</v>
      </c>
      <c r="BT26" s="79" t="s">
        <v>158</v>
      </c>
      <c r="BU26" s="277" t="s">
        <v>158</v>
      </c>
      <c r="BV26" s="79" t="s">
        <v>158</v>
      </c>
      <c r="BW26" s="416" t="s">
        <v>158</v>
      </c>
      <c r="BX26" s="79" t="s">
        <v>158</v>
      </c>
      <c r="BY26" s="79" t="s">
        <v>158</v>
      </c>
      <c r="BZ26" s="79" t="s">
        <v>158</v>
      </c>
      <c r="CA26" s="79" t="s">
        <v>158</v>
      </c>
      <c r="CB26" s="75" t="s">
        <v>158</v>
      </c>
      <c r="CC26" s="75" t="s">
        <v>158</v>
      </c>
      <c r="CD26" s="75" t="s">
        <v>158</v>
      </c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199"/>
      <c r="CP26" s="65"/>
      <c r="CQ26" s="65"/>
      <c r="CR26" s="65"/>
      <c r="CS26" s="65"/>
      <c r="CT26" s="65"/>
      <c r="CU26" s="65"/>
      <c r="CV26" s="65"/>
      <c r="CW26" s="199"/>
      <c r="CX26" s="65"/>
      <c r="CY26" s="65"/>
      <c r="CZ26" s="142">
        <v>3</v>
      </c>
      <c r="DA26" s="90" t="s">
        <v>179</v>
      </c>
      <c r="DB26" s="89" t="s">
        <v>180</v>
      </c>
      <c r="DC26" s="65"/>
      <c r="DE26" s="394"/>
      <c r="DF26" s="394"/>
      <c r="DG26" s="394"/>
      <c r="DH26" s="394"/>
      <c r="DI26" s="116" t="s">
        <v>163</v>
      </c>
      <c r="DJ26" s="557" t="s">
        <v>230</v>
      </c>
      <c r="DK26" s="92">
        <v>2</v>
      </c>
      <c r="DL26" s="581" t="s">
        <v>880</v>
      </c>
      <c r="DM26" s="581" t="s">
        <v>960</v>
      </c>
      <c r="DN26" s="92"/>
      <c r="DO26" s="629">
        <v>1</v>
      </c>
      <c r="DP26" s="856">
        <v>41974</v>
      </c>
      <c r="DQ26" s="860">
        <v>43495</v>
      </c>
      <c r="DR26" s="581" t="s">
        <v>899</v>
      </c>
      <c r="DS26" s="619" t="s">
        <v>961</v>
      </c>
      <c r="DT26" s="614"/>
      <c r="DU26" s="581"/>
      <c r="DV26" s="581"/>
      <c r="DW26" s="92"/>
      <c r="DX26" s="57" t="s">
        <v>157</v>
      </c>
      <c r="DY26" s="57" t="s">
        <v>157</v>
      </c>
      <c r="DZ26" s="57">
        <v>1462</v>
      </c>
      <c r="EA26" s="57">
        <v>69.5</v>
      </c>
      <c r="EB26" s="57">
        <v>30.5</v>
      </c>
      <c r="EC26" s="57" t="s">
        <v>157</v>
      </c>
      <c r="ED26" s="57" t="s">
        <v>157</v>
      </c>
      <c r="EE26" s="57" t="s">
        <v>157</v>
      </c>
      <c r="EF26" s="57" t="s">
        <v>157</v>
      </c>
      <c r="EG26" s="57">
        <v>0</v>
      </c>
      <c r="EH26" s="850"/>
      <c r="EI26" s="92"/>
      <c r="EJ26" s="92"/>
      <c r="EK26" s="92"/>
      <c r="EL26" s="619"/>
      <c r="EM26" s="581">
        <v>10</v>
      </c>
      <c r="EN26" s="92"/>
      <c r="EO26" s="581">
        <v>1</v>
      </c>
      <c r="EP26" s="581">
        <v>162</v>
      </c>
      <c r="EQ26" s="581">
        <v>80</v>
      </c>
      <c r="ER26" s="582">
        <v>30.5</v>
      </c>
      <c r="ES26" s="592">
        <v>0</v>
      </c>
      <c r="ET26" s="592">
        <v>45</v>
      </c>
      <c r="EU26" s="592">
        <v>5</v>
      </c>
      <c r="EV26" s="581"/>
      <c r="EW26" s="581"/>
      <c r="EX26" s="729">
        <v>9438</v>
      </c>
      <c r="EY26" s="742">
        <v>36</v>
      </c>
      <c r="EZ26" s="388">
        <v>114068</v>
      </c>
      <c r="FA26" s="679">
        <v>2</v>
      </c>
      <c r="FB26" s="240">
        <v>6337.1111111111113</v>
      </c>
      <c r="FC26" s="754">
        <v>1007</v>
      </c>
      <c r="FD26" s="763">
        <v>55.944444444444443</v>
      </c>
      <c r="FE26" s="775">
        <v>223.77777777777777</v>
      </c>
      <c r="FF26" s="779">
        <v>31</v>
      </c>
      <c r="FG26" s="785">
        <v>19133</v>
      </c>
      <c r="FH26" s="785">
        <v>100</v>
      </c>
      <c r="FI26" s="101"/>
      <c r="FJ26" s="790">
        <v>617.19354838709683</v>
      </c>
      <c r="FK26" s="795">
        <v>61.719354838709684</v>
      </c>
      <c r="FL26" s="800">
        <v>3.6257309941520464</v>
      </c>
      <c r="FM26" s="810"/>
      <c r="FN26" s="815"/>
      <c r="FO26" s="815"/>
      <c r="FP26" s="101"/>
      <c r="FQ26" s="394"/>
      <c r="FR26" s="65"/>
      <c r="FS26" s="149">
        <v>0.88280674685275451</v>
      </c>
      <c r="FT26" s="242">
        <v>5.5944444444444442E-2</v>
      </c>
      <c r="FV26" s="149">
        <v>0.88280674685275451</v>
      </c>
      <c r="FW26" s="242">
        <v>5.5944444444444442E-2</v>
      </c>
      <c r="FX26" s="278">
        <v>26.133068520357497</v>
      </c>
      <c r="FY26" s="467"/>
      <c r="FZ26" s="581">
        <v>0</v>
      </c>
      <c r="GA26" s="581">
        <v>0</v>
      </c>
      <c r="GB26" s="626">
        <v>2</v>
      </c>
      <c r="GC26" s="581">
        <v>3</v>
      </c>
      <c r="GD26" s="581">
        <v>1</v>
      </c>
      <c r="GE26" s="607"/>
      <c r="GF26" s="581">
        <v>0</v>
      </c>
      <c r="GG26" s="581"/>
      <c r="GH26" s="607"/>
      <c r="GI26" s="581">
        <v>1</v>
      </c>
      <c r="GJ26" s="604">
        <v>43495</v>
      </c>
      <c r="GK26" s="581" t="s">
        <v>928</v>
      </c>
      <c r="GL26" s="607"/>
      <c r="GM26" s="92"/>
      <c r="GN26" s="92"/>
      <c r="GO26" s="92"/>
      <c r="GP26" s="266"/>
    </row>
    <row r="27" spans="1:198" ht="14.45" customHeight="1" x14ac:dyDescent="0.25">
      <c r="A27" s="56">
        <v>147</v>
      </c>
      <c r="B27" s="859">
        <v>1</v>
      </c>
      <c r="C27" s="560">
        <v>10658</v>
      </c>
      <c r="D27" s="561" t="s">
        <v>687</v>
      </c>
      <c r="E27" s="562" t="s">
        <v>246</v>
      </c>
      <c r="F27" s="59">
        <v>5406201812</v>
      </c>
      <c r="G27" s="57">
        <v>65</v>
      </c>
      <c r="H27" s="584" t="s">
        <v>688</v>
      </c>
      <c r="I27" s="313" t="s">
        <v>169</v>
      </c>
      <c r="J27" s="572" t="s">
        <v>244</v>
      </c>
      <c r="K27" s="59" t="s">
        <v>156</v>
      </c>
      <c r="L27" s="57">
        <v>10</v>
      </c>
      <c r="M27" s="59" t="s">
        <v>411</v>
      </c>
      <c r="N27" s="59" t="s">
        <v>157</v>
      </c>
      <c r="O27" s="57"/>
      <c r="P27" s="57" t="s">
        <v>683</v>
      </c>
      <c r="Q27" s="370"/>
      <c r="R27" s="370"/>
      <c r="S27" s="231" t="s">
        <v>353</v>
      </c>
      <c r="T27" s="231" t="s">
        <v>353</v>
      </c>
      <c r="U27" s="231" t="s">
        <v>353</v>
      </c>
      <c r="V27" s="315" t="s">
        <v>526</v>
      </c>
      <c r="W27" s="231" t="s">
        <v>420</v>
      </c>
      <c r="X27" s="270" t="s">
        <v>353</v>
      </c>
      <c r="Y27" s="270" t="s">
        <v>353</v>
      </c>
      <c r="Z27" s="172"/>
      <c r="AA27" s="57" t="s">
        <v>686</v>
      </c>
      <c r="AB27" s="57"/>
      <c r="AC27" s="396">
        <v>42000</v>
      </c>
      <c r="AD27" s="397">
        <v>210</v>
      </c>
      <c r="AE27" s="396" t="s">
        <v>353</v>
      </c>
      <c r="AF27" s="396" t="s">
        <v>353</v>
      </c>
      <c r="AG27" s="194" t="s">
        <v>226</v>
      </c>
      <c r="AH27" s="396">
        <v>200</v>
      </c>
      <c r="AO27" s="410">
        <v>44.3</v>
      </c>
      <c r="AP27" s="69">
        <v>29</v>
      </c>
      <c r="AQ27" s="127">
        <v>22.8</v>
      </c>
      <c r="AR27" s="71">
        <f t="shared" ref="AR27:AR38" si="12">AO27+AP27+AQ27</f>
        <v>96.1</v>
      </c>
      <c r="AS27" s="72">
        <f t="shared" ref="AS27:AS38" si="13">AO27/AP27</f>
        <v>1.5275862068965516</v>
      </c>
      <c r="AT27" s="73">
        <f t="shared" ref="AT27:AT38" si="14">AO27/AP27*AQ27</f>
        <v>34.828965517241379</v>
      </c>
      <c r="AU27" s="74">
        <f t="shared" ref="AU27:AU38" si="15">AO27/(AP27+AQ27)</f>
        <v>0.85521235521235517</v>
      </c>
      <c r="AV27" s="75">
        <v>41.420500000000004</v>
      </c>
      <c r="AW27" s="75">
        <f t="shared" ref="AW27:AW35" si="16">95-AY27</f>
        <v>93.5</v>
      </c>
      <c r="AX27" s="76">
        <v>0.66449999999999987</v>
      </c>
      <c r="AY27" s="75">
        <v>1.5</v>
      </c>
      <c r="AZ27" s="89" t="s">
        <v>158</v>
      </c>
      <c r="BA27" s="77">
        <v>3.5</v>
      </c>
      <c r="BB27" s="154" t="s">
        <v>158</v>
      </c>
      <c r="BC27" s="298" t="s">
        <v>158</v>
      </c>
      <c r="BJ27" s="56">
        <v>42.7</v>
      </c>
      <c r="BK27" s="56">
        <v>57.3</v>
      </c>
      <c r="BL27" s="82">
        <f>BJ27/BK27</f>
        <v>0.74520069808027933</v>
      </c>
      <c r="BM27" s="83">
        <v>0.5</v>
      </c>
      <c r="BN27" s="79">
        <f>BM27*100/AO27</f>
        <v>1.1286681715575622</v>
      </c>
      <c r="BO27" s="89" t="s">
        <v>158</v>
      </c>
      <c r="BP27" s="56">
        <v>5.3</v>
      </c>
      <c r="BQ27" s="84">
        <v>3.8</v>
      </c>
      <c r="BS27" s="79">
        <f>BX27+BZ27</f>
        <v>30.299999999999997</v>
      </c>
      <c r="BT27" s="314" t="s">
        <v>158</v>
      </c>
      <c r="BU27" s="314" t="s">
        <v>158</v>
      </c>
      <c r="BV27" s="314" t="s">
        <v>158</v>
      </c>
      <c r="BW27" s="416">
        <f>BY27+CA27+CC27</f>
        <v>29</v>
      </c>
      <c r="BX27" s="115">
        <v>4.9000000000000004</v>
      </c>
      <c r="BY27" s="66">
        <f>BX27*AP27/(CB27+BZ27+BX27)</f>
        <v>1.4426395939086296</v>
      </c>
      <c r="BZ27" s="115">
        <v>25.4</v>
      </c>
      <c r="CA27" s="66">
        <f>BZ27*AP27/(CB27+BZ27+BX27)</f>
        <v>7.4781725888324866</v>
      </c>
      <c r="CB27" s="115">
        <v>68.2</v>
      </c>
      <c r="CC27" s="66">
        <f>CB27*AP27/(CB27+BZ27+BX27)</f>
        <v>20.079187817258884</v>
      </c>
      <c r="CD27" s="314" t="s">
        <v>158</v>
      </c>
      <c r="CL27" s="75">
        <f>BX27/BZ27</f>
        <v>0.19291338582677167</v>
      </c>
      <c r="CZ27" s="142">
        <v>3</v>
      </c>
      <c r="DA27" s="90" t="s">
        <v>168</v>
      </c>
      <c r="DB27" s="89" t="s">
        <v>168</v>
      </c>
      <c r="DC27" s="300">
        <f>AP27-(BY27+CA27+CC27)</f>
        <v>0</v>
      </c>
      <c r="DD27" s="266"/>
      <c r="DE27" s="370"/>
      <c r="DF27" s="370"/>
      <c r="DG27" s="370"/>
      <c r="DH27" s="370"/>
      <c r="DI27" s="57" t="s">
        <v>162</v>
      </c>
      <c r="DJ27" s="554" t="s">
        <v>226</v>
      </c>
      <c r="DK27" s="92">
        <v>2</v>
      </c>
      <c r="DL27" s="581" t="s">
        <v>880</v>
      </c>
      <c r="DM27" s="581" t="s">
        <v>169</v>
      </c>
      <c r="DN27" s="92"/>
      <c r="DO27" s="629">
        <v>0</v>
      </c>
      <c r="DP27" s="623">
        <v>43024</v>
      </c>
      <c r="DQ27" s="581" t="s">
        <v>157</v>
      </c>
      <c r="DR27" s="581" t="s">
        <v>915</v>
      </c>
      <c r="DS27" s="619"/>
      <c r="DT27" s="623">
        <v>43570</v>
      </c>
      <c r="DU27" s="581" t="s">
        <v>157</v>
      </c>
      <c r="DV27" s="581" t="s">
        <v>915</v>
      </c>
      <c r="DW27" s="92"/>
      <c r="DX27" s="57" t="s">
        <v>157</v>
      </c>
      <c r="DY27" s="57" t="s">
        <v>157</v>
      </c>
      <c r="DZ27" s="57" t="s">
        <v>157</v>
      </c>
      <c r="EA27" s="57" t="s">
        <v>157</v>
      </c>
      <c r="EB27" s="57" t="s">
        <v>157</v>
      </c>
      <c r="EC27" s="57" t="s">
        <v>157</v>
      </c>
      <c r="ED27" s="57" t="s">
        <v>157</v>
      </c>
      <c r="EE27" s="57" t="s">
        <v>157</v>
      </c>
      <c r="EF27" s="57" t="s">
        <v>157</v>
      </c>
      <c r="EG27" s="57" t="s">
        <v>157</v>
      </c>
      <c r="EH27" s="850"/>
      <c r="EI27" s="117"/>
      <c r="EJ27" s="117"/>
      <c r="EK27" s="117"/>
      <c r="EL27" s="619"/>
      <c r="EM27" s="589">
        <v>20</v>
      </c>
      <c r="EN27" s="117"/>
      <c r="EO27" s="589">
        <v>0</v>
      </c>
      <c r="EP27" s="589">
        <v>197</v>
      </c>
      <c r="EQ27" s="589">
        <v>156</v>
      </c>
      <c r="ER27" s="582">
        <v>40.9</v>
      </c>
      <c r="ES27" s="592">
        <v>2</v>
      </c>
      <c r="ET27" s="592">
        <v>49</v>
      </c>
      <c r="EU27" s="592">
        <v>40</v>
      </c>
      <c r="EV27" s="589">
        <v>3</v>
      </c>
      <c r="EW27" s="589">
        <v>2</v>
      </c>
      <c r="EX27" s="427">
        <v>10658</v>
      </c>
      <c r="EY27" s="736">
        <v>24</v>
      </c>
      <c r="EZ27" s="270">
        <v>7824</v>
      </c>
      <c r="FA27" s="270">
        <v>2</v>
      </c>
      <c r="FB27" s="240">
        <v>652</v>
      </c>
      <c r="FC27" s="270">
        <v>1013</v>
      </c>
      <c r="FD27" s="281">
        <v>84.416666666666671</v>
      </c>
      <c r="FE27" s="438">
        <v>844.16666666666674</v>
      </c>
      <c r="FF27" s="394"/>
      <c r="FG27" s="394"/>
      <c r="FH27" s="394"/>
      <c r="FI27" s="394"/>
      <c r="FJ27" s="442"/>
      <c r="FK27" s="442"/>
      <c r="FL27" s="442"/>
      <c r="FM27" s="810"/>
      <c r="FN27" s="816"/>
      <c r="FO27" s="816"/>
      <c r="FP27" s="827"/>
      <c r="FQ27" s="398"/>
      <c r="FR27" s="65"/>
      <c r="FS27" s="149">
        <f>FC27*100/EZ27</f>
        <v>12.947341513292434</v>
      </c>
      <c r="FT27" s="242">
        <f>FD27/1000</f>
        <v>8.4416666666666668E-2</v>
      </c>
      <c r="FV27" s="149">
        <v>12.947341513292434</v>
      </c>
      <c r="FW27" s="242">
        <v>8.4416666666666668E-2</v>
      </c>
      <c r="FX27" s="278"/>
      <c r="FY27" s="394"/>
      <c r="FZ27" s="605">
        <v>0</v>
      </c>
      <c r="GA27" s="605">
        <v>0</v>
      </c>
      <c r="GB27" s="627">
        <v>3</v>
      </c>
      <c r="GC27" s="605">
        <v>8</v>
      </c>
      <c r="GD27" s="605">
        <v>1</v>
      </c>
      <c r="GE27" s="606"/>
      <c r="GF27" s="605">
        <v>0</v>
      </c>
      <c r="GG27" s="605"/>
      <c r="GH27" s="606"/>
      <c r="GI27" s="605">
        <v>1</v>
      </c>
      <c r="GJ27" s="857">
        <v>43570</v>
      </c>
      <c r="GK27" s="854" t="s">
        <v>917</v>
      </c>
      <c r="GL27" s="855" t="s">
        <v>918</v>
      </c>
    </row>
    <row r="28" spans="1:198" ht="14.45" customHeight="1" x14ac:dyDescent="0.25">
      <c r="A28" s="56">
        <v>239</v>
      </c>
      <c r="B28" s="859">
        <v>1</v>
      </c>
      <c r="C28" s="560">
        <v>11402</v>
      </c>
      <c r="D28" s="561" t="s">
        <v>759</v>
      </c>
      <c r="E28" s="562" t="s">
        <v>386</v>
      </c>
      <c r="F28" s="59">
        <v>365226415</v>
      </c>
      <c r="G28" s="57">
        <f>LEFT(H28,4)-CONCATENATE(IF(LEFT(F28, 2)&lt;MID(H28, 3, 4), 20, 19),LEFT(F28,2))</f>
        <v>83</v>
      </c>
      <c r="H28" s="584" t="s">
        <v>760</v>
      </c>
      <c r="I28" s="313" t="s">
        <v>169</v>
      </c>
      <c r="J28" s="572" t="s">
        <v>244</v>
      </c>
      <c r="K28" s="59" t="s">
        <v>156</v>
      </c>
      <c r="L28" s="57">
        <v>15</v>
      </c>
      <c r="M28" s="59">
        <v>8</v>
      </c>
      <c r="N28" s="59" t="s">
        <v>157</v>
      </c>
      <c r="O28" s="57"/>
      <c r="P28" s="57" t="s">
        <v>748</v>
      </c>
      <c r="Q28" s="378"/>
      <c r="R28" s="378"/>
      <c r="S28" s="171"/>
      <c r="T28" s="358" t="s">
        <v>752</v>
      </c>
      <c r="U28" s="358"/>
      <c r="V28" s="352" t="s">
        <v>746</v>
      </c>
      <c r="W28" s="352"/>
      <c r="X28" s="171"/>
      <c r="Y28" s="164"/>
      <c r="Z28" s="172"/>
      <c r="AA28" s="57" t="s">
        <v>678</v>
      </c>
      <c r="AB28" s="57"/>
      <c r="AC28" s="403">
        <v>694</v>
      </c>
      <c r="AD28" s="403">
        <v>1300</v>
      </c>
      <c r="AE28" s="404"/>
      <c r="AF28" s="404"/>
      <c r="AG28" s="313" t="s">
        <v>184</v>
      </c>
      <c r="AH28" s="111">
        <v>150</v>
      </c>
      <c r="AI28"/>
      <c r="AO28" s="410">
        <v>33.200000000000003</v>
      </c>
      <c r="AP28" s="69">
        <v>17.7</v>
      </c>
      <c r="AQ28" s="127">
        <v>46.3</v>
      </c>
      <c r="AR28" s="71">
        <f t="shared" si="12"/>
        <v>97.2</v>
      </c>
      <c r="AS28" s="72">
        <f t="shared" si="13"/>
        <v>1.8757062146892658</v>
      </c>
      <c r="AT28" s="73">
        <f t="shared" si="14"/>
        <v>86.845197740113008</v>
      </c>
      <c r="AU28" s="74">
        <f t="shared" si="15"/>
        <v>0.51875000000000004</v>
      </c>
      <c r="AV28" s="75">
        <v>29.810280000000002</v>
      </c>
      <c r="AW28" s="75">
        <f t="shared" si="16"/>
        <v>89.79</v>
      </c>
      <c r="AX28" s="76">
        <v>1.7297200000000001</v>
      </c>
      <c r="AY28" s="75">
        <v>5.21</v>
      </c>
      <c r="AZ28" s="56" t="s">
        <v>158</v>
      </c>
      <c r="BA28" s="77">
        <v>5.5</v>
      </c>
      <c r="BB28" s="84" t="s">
        <v>158</v>
      </c>
      <c r="BC28" s="115" t="s">
        <v>158</v>
      </c>
      <c r="BI28" s="81">
        <v>0.12</v>
      </c>
      <c r="BJ28" s="56">
        <v>42.5</v>
      </c>
      <c r="BK28" s="56">
        <v>57.5</v>
      </c>
      <c r="BL28" s="82">
        <f>BJ28/BK28</f>
        <v>0.73913043478260865</v>
      </c>
      <c r="BM28" s="83">
        <v>0.24</v>
      </c>
      <c r="BN28" s="79">
        <f>BM28*100/AO28</f>
        <v>0.72289156626506013</v>
      </c>
      <c r="BO28" s="56" t="s">
        <v>158</v>
      </c>
      <c r="BP28" s="56">
        <v>60.5</v>
      </c>
      <c r="BQ28" s="84">
        <v>59.6</v>
      </c>
      <c r="BS28" s="79" t="s">
        <v>158</v>
      </c>
      <c r="BT28" s="115">
        <v>78.400000000000006</v>
      </c>
      <c r="BU28" s="115">
        <v>9074</v>
      </c>
      <c r="BV28" s="79">
        <f>100-BT28</f>
        <v>21.599999999999994</v>
      </c>
      <c r="BW28" s="416" t="s">
        <v>158</v>
      </c>
      <c r="BX28" s="79" t="s">
        <v>158</v>
      </c>
      <c r="BY28" s="79" t="s">
        <v>158</v>
      </c>
      <c r="BZ28" s="79" t="s">
        <v>158</v>
      </c>
      <c r="CA28" s="79" t="s">
        <v>158</v>
      </c>
      <c r="CB28" s="79" t="s">
        <v>158</v>
      </c>
      <c r="CC28" s="79" t="s">
        <v>158</v>
      </c>
      <c r="CD28" s="79">
        <v>0</v>
      </c>
      <c r="CE28" s="153"/>
      <c r="CF28" s="153"/>
      <c r="CG28" s="153"/>
      <c r="CH28" s="153"/>
      <c r="CI28" s="153"/>
      <c r="CJ28" s="153">
        <v>51.1</v>
      </c>
      <c r="CK28" s="153">
        <v>5393</v>
      </c>
      <c r="CZ28" s="142">
        <v>3</v>
      </c>
      <c r="DA28" s="90" t="s">
        <v>180</v>
      </c>
      <c r="DB28" s="195" t="s">
        <v>180</v>
      </c>
      <c r="DD28" s="266"/>
      <c r="DE28" s="370"/>
      <c r="DF28" s="370"/>
      <c r="DG28" s="370"/>
      <c r="DH28" s="370"/>
      <c r="DI28" s="57" t="s">
        <v>163</v>
      </c>
      <c r="DJ28" s="579" t="s">
        <v>230</v>
      </c>
      <c r="DK28" s="92">
        <v>2</v>
      </c>
      <c r="DL28" s="581" t="s">
        <v>880</v>
      </c>
      <c r="DM28" s="581" t="s">
        <v>169</v>
      </c>
      <c r="DN28" s="92"/>
      <c r="DO28" s="629">
        <v>0</v>
      </c>
      <c r="DP28" s="623">
        <v>43658</v>
      </c>
      <c r="DQ28" s="581" t="s">
        <v>157</v>
      </c>
      <c r="DR28" s="581" t="s">
        <v>899</v>
      </c>
      <c r="DS28" s="619"/>
      <c r="DT28" s="623">
        <v>41423</v>
      </c>
      <c r="DU28" s="581" t="s">
        <v>157</v>
      </c>
      <c r="DV28" s="581" t="s">
        <v>899</v>
      </c>
      <c r="DW28" s="92"/>
      <c r="DX28" s="57" t="s">
        <v>157</v>
      </c>
      <c r="DY28" s="57" t="s">
        <v>157</v>
      </c>
      <c r="DZ28" s="57" t="s">
        <v>157</v>
      </c>
      <c r="EA28" s="57" t="s">
        <v>157</v>
      </c>
      <c r="EB28" s="57" t="s">
        <v>157</v>
      </c>
      <c r="EC28" s="57" t="s">
        <v>157</v>
      </c>
      <c r="ED28" s="57" t="s">
        <v>157</v>
      </c>
      <c r="EE28" s="57" t="s">
        <v>157</v>
      </c>
      <c r="EF28" s="57" t="s">
        <v>157</v>
      </c>
      <c r="EG28" s="57" t="s">
        <v>157</v>
      </c>
      <c r="EH28" s="850" t="s">
        <v>157</v>
      </c>
      <c r="EI28" s="117"/>
      <c r="EJ28" s="117"/>
      <c r="EK28" s="117"/>
      <c r="EL28" s="619"/>
      <c r="EM28" s="589">
        <v>10</v>
      </c>
      <c r="EN28" s="117"/>
      <c r="EO28" s="589">
        <v>0</v>
      </c>
      <c r="EP28" s="589">
        <v>165</v>
      </c>
      <c r="EQ28" s="589">
        <v>76</v>
      </c>
      <c r="ER28" s="582">
        <v>27.9</v>
      </c>
      <c r="ES28" s="592">
        <v>0</v>
      </c>
      <c r="ET28" s="592">
        <v>30</v>
      </c>
      <c r="EU28" s="592">
        <v>30</v>
      </c>
      <c r="EV28" s="589">
        <v>3</v>
      </c>
      <c r="EW28" s="589">
        <v>2</v>
      </c>
      <c r="EX28" s="432">
        <v>11402</v>
      </c>
      <c r="EY28" s="745">
        <v>75</v>
      </c>
      <c r="EZ28" s="434">
        <v>53671</v>
      </c>
      <c r="FA28" s="434">
        <v>4000</v>
      </c>
      <c r="FB28" s="434">
        <v>38220</v>
      </c>
      <c r="FC28" s="434">
        <v>706</v>
      </c>
      <c r="FD28" s="437">
        <f>FC28/FA28*FB28/EY28</f>
        <v>89.944400000000002</v>
      </c>
      <c r="FE28" s="438">
        <f>L28*FD28</f>
        <v>1349.1659999999999</v>
      </c>
      <c r="FF28" s="394"/>
      <c r="FG28" s="394"/>
      <c r="FH28" s="394"/>
      <c r="FI28" s="394"/>
      <c r="FJ28" s="442"/>
      <c r="FK28" s="442"/>
      <c r="FL28" s="442"/>
      <c r="FM28" s="450"/>
      <c r="FN28" s="816"/>
      <c r="FO28" s="816"/>
      <c r="FP28" s="827"/>
      <c r="FQ28" s="398"/>
      <c r="FR28" s="65"/>
      <c r="FS28" s="56"/>
      <c r="FT28" s="242">
        <f>AC28/1000</f>
        <v>0.69399999999999995</v>
      </c>
      <c r="FV28" s="73">
        <f>FC28*100/EZ28</f>
        <v>1.3154217361331073</v>
      </c>
      <c r="FW28" s="351">
        <f>FD28/1000</f>
        <v>8.9944400000000008E-2</v>
      </c>
      <c r="FX28" s="278"/>
      <c r="FY28" s="394"/>
      <c r="FZ28" s="605">
        <v>0</v>
      </c>
      <c r="GA28" s="605">
        <v>0</v>
      </c>
      <c r="GB28" s="627">
        <v>3</v>
      </c>
      <c r="GC28" s="605">
        <v>6</v>
      </c>
      <c r="GD28" s="605">
        <v>1</v>
      </c>
      <c r="GE28" s="606"/>
      <c r="GF28" s="605">
        <v>0</v>
      </c>
      <c r="GG28" s="605"/>
      <c r="GH28" s="606"/>
      <c r="GI28" s="605">
        <v>1</v>
      </c>
      <c r="GJ28" s="857">
        <v>43658</v>
      </c>
      <c r="GK28" s="861" t="s">
        <v>917</v>
      </c>
      <c r="GL28" s="862" t="s">
        <v>918</v>
      </c>
    </row>
    <row r="29" spans="1:198" ht="14.45" customHeight="1" x14ac:dyDescent="0.25">
      <c r="A29" s="56">
        <v>93</v>
      </c>
      <c r="B29" s="859">
        <v>1</v>
      </c>
      <c r="C29" s="560">
        <v>10416</v>
      </c>
      <c r="D29" s="561" t="s">
        <v>341</v>
      </c>
      <c r="E29" s="562" t="s">
        <v>274</v>
      </c>
      <c r="F29" s="59">
        <v>455601429</v>
      </c>
      <c r="G29" s="57">
        <v>74</v>
      </c>
      <c r="H29" s="584" t="s">
        <v>645</v>
      </c>
      <c r="I29" s="150" t="s">
        <v>169</v>
      </c>
      <c r="J29" s="572" t="s">
        <v>244</v>
      </c>
      <c r="K29" s="57" t="s">
        <v>156</v>
      </c>
      <c r="L29" s="57">
        <v>2</v>
      </c>
      <c r="M29" s="59" t="s">
        <v>293</v>
      </c>
      <c r="N29" s="57" t="s">
        <v>157</v>
      </c>
      <c r="O29" s="57" t="s">
        <v>624</v>
      </c>
      <c r="P29" s="57" t="s">
        <v>644</v>
      </c>
      <c r="Q29" s="370"/>
      <c r="R29" s="370"/>
      <c r="S29" s="231" t="s">
        <v>353</v>
      </c>
      <c r="T29" s="231" t="s">
        <v>353</v>
      </c>
      <c r="U29" s="231" t="s">
        <v>353</v>
      </c>
      <c r="V29" s="315" t="s">
        <v>526</v>
      </c>
      <c r="W29" s="231" t="s">
        <v>353</v>
      </c>
      <c r="X29" s="231" t="s">
        <v>353</v>
      </c>
      <c r="Y29" s="270" t="s">
        <v>353</v>
      </c>
      <c r="Z29" s="172"/>
      <c r="AA29" s="57"/>
      <c r="AB29" s="690"/>
      <c r="AC29" s="396" t="s">
        <v>353</v>
      </c>
      <c r="AD29" s="397" t="s">
        <v>353</v>
      </c>
      <c r="AE29" s="370"/>
      <c r="AF29" s="370"/>
      <c r="AG29" s="194" t="s">
        <v>230</v>
      </c>
      <c r="AH29" s="396">
        <v>100</v>
      </c>
      <c r="AK29" s="67"/>
      <c r="AO29" s="410">
        <v>84.4</v>
      </c>
      <c r="AP29" s="69">
        <v>8</v>
      </c>
      <c r="AQ29" s="127">
        <v>6.2</v>
      </c>
      <c r="AR29" s="71">
        <f t="shared" si="12"/>
        <v>98.600000000000009</v>
      </c>
      <c r="AS29" s="72">
        <f t="shared" si="13"/>
        <v>10.55</v>
      </c>
      <c r="AT29" s="73">
        <f t="shared" si="14"/>
        <v>65.410000000000011</v>
      </c>
      <c r="AU29" s="74">
        <f t="shared" si="15"/>
        <v>5.9436619718309869</v>
      </c>
      <c r="AV29" s="66">
        <v>78.238800000000012</v>
      </c>
      <c r="AW29" s="75">
        <f t="shared" si="16"/>
        <v>92.7</v>
      </c>
      <c r="AX29" s="76">
        <v>1.9412</v>
      </c>
      <c r="AY29" s="66">
        <v>2.2999999999999998</v>
      </c>
      <c r="AZ29" s="89" t="s">
        <v>158</v>
      </c>
      <c r="BA29" s="329">
        <v>9.6999999999999993</v>
      </c>
      <c r="BB29" s="154" t="s">
        <v>158</v>
      </c>
      <c r="BC29" s="344"/>
      <c r="BD29" s="99"/>
      <c r="BE29"/>
      <c r="BF29"/>
      <c r="BG29"/>
      <c r="BH29"/>
      <c r="BI29" s="345"/>
      <c r="BJ29" s="56">
        <v>45.9</v>
      </c>
      <c r="BK29" s="56">
        <v>54.1</v>
      </c>
      <c r="BL29" s="82">
        <f>BJ29/BK29</f>
        <v>0.84842883548983361</v>
      </c>
      <c r="BM29" s="153" t="s">
        <v>158</v>
      </c>
      <c r="BN29" s="56" t="s">
        <v>158</v>
      </c>
      <c r="BO29" s="89" t="s">
        <v>158</v>
      </c>
      <c r="BP29" s="56">
        <v>2.7</v>
      </c>
      <c r="BQ29" s="84">
        <v>2.2999999999999998</v>
      </c>
      <c r="BS29" s="79" t="s">
        <v>158</v>
      </c>
      <c r="BT29" s="79" t="s">
        <v>158</v>
      </c>
      <c r="BU29" s="243" t="s">
        <v>158</v>
      </c>
      <c r="BV29" s="79" t="s">
        <v>158</v>
      </c>
      <c r="BW29" s="416" t="s">
        <v>158</v>
      </c>
      <c r="BX29" s="79" t="s">
        <v>158</v>
      </c>
      <c r="BY29" s="79" t="s">
        <v>158</v>
      </c>
      <c r="BZ29" s="79" t="s">
        <v>158</v>
      </c>
      <c r="CA29" s="79" t="s">
        <v>158</v>
      </c>
      <c r="CB29" s="79" t="s">
        <v>158</v>
      </c>
      <c r="CC29" s="79" t="s">
        <v>158</v>
      </c>
      <c r="CD29" s="314" t="s">
        <v>158</v>
      </c>
      <c r="CJ29" s="249"/>
      <c r="CK29" s="249"/>
      <c r="CZ29" s="142">
        <v>3</v>
      </c>
      <c r="DA29" s="90" t="s">
        <v>155</v>
      </c>
      <c r="DB29" s="195" t="s">
        <v>155</v>
      </c>
      <c r="DD29" s="122"/>
      <c r="DE29" s="370"/>
      <c r="DF29" s="370"/>
      <c r="DG29" s="370"/>
      <c r="DH29" s="370"/>
      <c r="DI29" s="57" t="s">
        <v>163</v>
      </c>
      <c r="DJ29" s="557" t="s">
        <v>230</v>
      </c>
      <c r="DK29" s="92">
        <v>2</v>
      </c>
      <c r="DL29" s="581" t="s">
        <v>880</v>
      </c>
      <c r="DM29" s="581" t="s">
        <v>169</v>
      </c>
      <c r="DN29" s="92"/>
      <c r="DO29" s="629">
        <v>0</v>
      </c>
      <c r="DP29" s="623">
        <v>43530</v>
      </c>
      <c r="DQ29" s="581" t="s">
        <v>157</v>
      </c>
      <c r="DR29" s="581" t="s">
        <v>899</v>
      </c>
      <c r="DS29" s="619"/>
      <c r="DT29" s="614"/>
      <c r="DU29" s="581"/>
      <c r="DV29" s="581"/>
      <c r="DW29" s="92"/>
      <c r="DX29" s="57">
        <v>332.3</v>
      </c>
      <c r="DY29" s="57" t="s">
        <v>157</v>
      </c>
      <c r="DZ29" s="57" t="s">
        <v>157</v>
      </c>
      <c r="EA29" s="57" t="s">
        <v>157</v>
      </c>
      <c r="EB29" s="57" t="s">
        <v>157</v>
      </c>
      <c r="EC29" s="57" t="s">
        <v>157</v>
      </c>
      <c r="ED29" s="57" t="s">
        <v>157</v>
      </c>
      <c r="EE29" s="57" t="s">
        <v>157</v>
      </c>
      <c r="EF29" s="57" t="s">
        <v>157</v>
      </c>
      <c r="EG29" s="57" t="s">
        <v>157</v>
      </c>
      <c r="EH29" s="850"/>
      <c r="EI29" s="117"/>
      <c r="EJ29" s="117"/>
      <c r="EK29" s="117"/>
      <c r="EL29" s="619"/>
      <c r="EM29" s="589">
        <v>10</v>
      </c>
      <c r="EN29" s="117"/>
      <c r="EO29" s="589">
        <v>0</v>
      </c>
      <c r="EP29" s="589">
        <v>168</v>
      </c>
      <c r="EQ29" s="589">
        <v>106</v>
      </c>
      <c r="ER29" s="582">
        <v>37.6</v>
      </c>
      <c r="ES29" s="592">
        <v>0</v>
      </c>
      <c r="ET29" s="592">
        <v>38</v>
      </c>
      <c r="EU29" s="592">
        <v>30</v>
      </c>
      <c r="EV29" s="589">
        <v>3</v>
      </c>
      <c r="EW29" s="589">
        <v>2</v>
      </c>
      <c r="EX29" s="427">
        <v>10416</v>
      </c>
      <c r="EY29" s="736">
        <v>40</v>
      </c>
      <c r="EZ29" s="270">
        <v>5850</v>
      </c>
      <c r="FA29" s="270">
        <v>2</v>
      </c>
      <c r="FB29" s="240">
        <f>EZ29/EY29*FA29</f>
        <v>292.5</v>
      </c>
      <c r="FC29" s="270">
        <v>1401</v>
      </c>
      <c r="FD29" s="281">
        <f>FC29/EY29*FA29</f>
        <v>70.05</v>
      </c>
      <c r="FE29" s="438">
        <f>L29*FD29</f>
        <v>140.1</v>
      </c>
      <c r="FF29" s="394"/>
      <c r="FG29" s="394"/>
      <c r="FH29" s="394"/>
      <c r="FI29" s="394"/>
      <c r="FJ29" s="442"/>
      <c r="FK29" s="442"/>
      <c r="FL29" s="442"/>
      <c r="FM29" s="450"/>
      <c r="FN29" s="816"/>
      <c r="FO29" s="816"/>
      <c r="FP29" s="827"/>
      <c r="FQ29" s="398"/>
      <c r="FR29" s="394"/>
      <c r="FS29" s="149">
        <f>FC29*100/EZ29</f>
        <v>23.948717948717949</v>
      </c>
      <c r="FT29" s="242">
        <f>FD29/1000</f>
        <v>7.0050000000000001E-2</v>
      </c>
      <c r="FV29" s="149">
        <v>23.948717948717949</v>
      </c>
      <c r="FW29" s="242">
        <v>7.0050000000000001E-2</v>
      </c>
      <c r="FX29" s="278"/>
      <c r="FY29" s="394"/>
      <c r="FZ29" s="605">
        <v>0</v>
      </c>
      <c r="GA29" s="605">
        <v>0</v>
      </c>
      <c r="GB29" s="627">
        <v>3</v>
      </c>
      <c r="GC29" s="605">
        <v>8</v>
      </c>
      <c r="GD29" s="605">
        <v>1</v>
      </c>
      <c r="GE29" s="606"/>
      <c r="GF29" s="605">
        <v>0</v>
      </c>
      <c r="GG29" s="605"/>
      <c r="GH29" s="606"/>
      <c r="GI29" s="605">
        <v>1</v>
      </c>
      <c r="GJ29" s="857">
        <v>43530</v>
      </c>
      <c r="GK29" s="861" t="s">
        <v>917</v>
      </c>
      <c r="GL29" s="862" t="s">
        <v>918</v>
      </c>
    </row>
    <row r="30" spans="1:198" ht="14.45" customHeight="1" x14ac:dyDescent="0.25">
      <c r="A30" s="56">
        <v>197</v>
      </c>
      <c r="B30" s="859">
        <v>1</v>
      </c>
      <c r="C30" s="560">
        <v>11029</v>
      </c>
      <c r="D30" s="561" t="s">
        <v>341</v>
      </c>
      <c r="E30" s="562" t="s">
        <v>392</v>
      </c>
      <c r="F30" s="59">
        <v>455325447</v>
      </c>
      <c r="G30" s="57">
        <f>LEFT(H30,4)-CONCATENATE(19,LEFT(F30,2))</f>
        <v>74</v>
      </c>
      <c r="H30" s="584" t="s">
        <v>724</v>
      </c>
      <c r="I30" s="313" t="s">
        <v>725</v>
      </c>
      <c r="J30" s="572" t="s">
        <v>244</v>
      </c>
      <c r="K30" s="59" t="s">
        <v>156</v>
      </c>
      <c r="L30" s="57">
        <v>7</v>
      </c>
      <c r="M30" s="59" t="s">
        <v>539</v>
      </c>
      <c r="N30" s="59" t="s">
        <v>435</v>
      </c>
      <c r="O30" s="57"/>
      <c r="P30" s="57" t="s">
        <v>726</v>
      </c>
      <c r="Q30" s="378"/>
      <c r="R30" s="378"/>
      <c r="S30" s="171"/>
      <c r="T30" s="171"/>
      <c r="U30" s="171"/>
      <c r="V30" s="352" t="s">
        <v>727</v>
      </c>
      <c r="W30" s="352"/>
      <c r="X30" s="171"/>
      <c r="Y30" s="164"/>
      <c r="Z30" s="172"/>
      <c r="AA30" s="57" t="s">
        <v>678</v>
      </c>
      <c r="AB30" s="57"/>
      <c r="AC30" s="403">
        <v>245.3</v>
      </c>
      <c r="AD30" s="403">
        <v>1700</v>
      </c>
      <c r="AE30" s="404"/>
      <c r="AF30" s="404"/>
      <c r="AG30" s="313" t="s">
        <v>706</v>
      </c>
      <c r="AH30" s="403">
        <v>200</v>
      </c>
      <c r="AI30" t="s">
        <v>717</v>
      </c>
      <c r="AO30" s="410">
        <v>20.2</v>
      </c>
      <c r="AP30" s="69">
        <v>57.9</v>
      </c>
      <c r="AQ30" s="127">
        <v>21.1</v>
      </c>
      <c r="AR30" s="71">
        <f t="shared" si="12"/>
        <v>99.199999999999989</v>
      </c>
      <c r="AS30" s="72">
        <f t="shared" si="13"/>
        <v>0.34887737478411052</v>
      </c>
      <c r="AT30" s="73">
        <f t="shared" si="14"/>
        <v>7.3613126079447326</v>
      </c>
      <c r="AU30" s="74">
        <f t="shared" si="15"/>
        <v>0.25569620253164554</v>
      </c>
      <c r="AV30" s="75">
        <v>18.220399999999998</v>
      </c>
      <c r="AW30" s="75">
        <f t="shared" si="16"/>
        <v>90.2</v>
      </c>
      <c r="AX30" s="76">
        <v>0.96959999999999991</v>
      </c>
      <c r="AY30" s="75">
        <v>4.8</v>
      </c>
      <c r="AZ30" s="56" t="s">
        <v>158</v>
      </c>
      <c r="BA30" s="77">
        <v>23.4</v>
      </c>
      <c r="BB30" s="84" t="s">
        <v>158</v>
      </c>
      <c r="BC30" s="115">
        <v>0.1</v>
      </c>
      <c r="BJ30" s="56">
        <v>34.9</v>
      </c>
      <c r="BK30" s="56">
        <v>65.2</v>
      </c>
      <c r="BL30" s="129">
        <f>BJ30/BK30</f>
        <v>0.53527607361963181</v>
      </c>
      <c r="BM30" s="83">
        <v>0.3</v>
      </c>
      <c r="BN30" s="79">
        <f>BM30*100/AO30</f>
        <v>1.4851485148514851</v>
      </c>
      <c r="BO30" s="56" t="s">
        <v>158</v>
      </c>
      <c r="BP30" s="56">
        <v>62.4</v>
      </c>
      <c r="BQ30" s="84">
        <v>57.3</v>
      </c>
      <c r="BS30" s="79">
        <f>BX30+BZ30</f>
        <v>20</v>
      </c>
      <c r="BT30" s="115">
        <v>88.6</v>
      </c>
      <c r="BU30" s="115">
        <v>9218</v>
      </c>
      <c r="BV30" s="79">
        <f>100-BT30</f>
        <v>11.400000000000006</v>
      </c>
      <c r="BW30" s="416">
        <f>BY30+CA30+CC30</f>
        <v>56.857799999999997</v>
      </c>
      <c r="BX30" s="115">
        <v>8.8000000000000007</v>
      </c>
      <c r="BY30" s="66">
        <f>BX30*AP30/100</f>
        <v>5.0952000000000002</v>
      </c>
      <c r="BZ30" s="115">
        <v>11.2</v>
      </c>
      <c r="CA30" s="66">
        <f>BZ30*AP30/100</f>
        <v>6.484799999999999</v>
      </c>
      <c r="CB30" s="115">
        <v>78.2</v>
      </c>
      <c r="CC30" s="66">
        <f>CB30*AP30/100</f>
        <v>45.277799999999999</v>
      </c>
      <c r="CD30" s="115">
        <v>0.2</v>
      </c>
      <c r="CL30" s="75">
        <f>BX30/BZ30</f>
        <v>0.78571428571428581</v>
      </c>
      <c r="CZ30" s="142">
        <v>3</v>
      </c>
      <c r="DA30" s="90" t="s">
        <v>154</v>
      </c>
      <c r="DB30" s="195" t="s">
        <v>154</v>
      </c>
      <c r="DC30" s="300"/>
      <c r="DE30" s="370"/>
      <c r="DF30" s="370"/>
      <c r="DG30" s="370"/>
      <c r="DH30" s="370"/>
      <c r="DI30" s="57" t="s">
        <v>163</v>
      </c>
      <c r="DJ30" s="554" t="s">
        <v>226</v>
      </c>
      <c r="DK30" s="92">
        <v>2</v>
      </c>
      <c r="DL30" s="581" t="s">
        <v>880</v>
      </c>
      <c r="DM30" s="581" t="s">
        <v>169</v>
      </c>
      <c r="DN30" s="92"/>
      <c r="DO30" s="629">
        <v>0</v>
      </c>
      <c r="DP30" s="614"/>
      <c r="DQ30" s="581"/>
      <c r="DR30" s="581"/>
      <c r="DS30" s="619"/>
      <c r="DT30" s="623">
        <v>43620</v>
      </c>
      <c r="DU30" s="581" t="s">
        <v>157</v>
      </c>
      <c r="DV30" s="581" t="s">
        <v>915</v>
      </c>
      <c r="DW30" s="92"/>
      <c r="DX30" s="57" t="s">
        <v>157</v>
      </c>
      <c r="DY30" s="57" t="s">
        <v>157</v>
      </c>
      <c r="DZ30" s="57" t="s">
        <v>157</v>
      </c>
      <c r="EA30" s="57" t="s">
        <v>157</v>
      </c>
      <c r="EB30" s="57" t="s">
        <v>157</v>
      </c>
      <c r="EC30" s="57" t="s">
        <v>157</v>
      </c>
      <c r="ED30" s="57" t="s">
        <v>157</v>
      </c>
      <c r="EE30" s="57" t="s">
        <v>157</v>
      </c>
      <c r="EF30" s="57" t="s">
        <v>157</v>
      </c>
      <c r="EG30" s="57" t="s">
        <v>157</v>
      </c>
      <c r="EH30" s="850"/>
      <c r="EI30" s="117"/>
      <c r="EJ30" s="117"/>
      <c r="EK30" s="117"/>
      <c r="EL30" s="619"/>
      <c r="EM30" s="581">
        <v>10</v>
      </c>
      <c r="EN30" s="92"/>
      <c r="EO30" s="581">
        <v>0</v>
      </c>
      <c r="EP30" s="581">
        <v>165</v>
      </c>
      <c r="EQ30" s="581">
        <v>70</v>
      </c>
      <c r="ER30" s="582">
        <v>25.7</v>
      </c>
      <c r="ES30" s="592">
        <v>0</v>
      </c>
      <c r="ET30" s="592">
        <v>60</v>
      </c>
      <c r="EU30" s="592">
        <v>60</v>
      </c>
      <c r="EV30" s="581">
        <v>3</v>
      </c>
      <c r="EW30" s="581">
        <v>2</v>
      </c>
      <c r="EX30" s="432">
        <v>11029</v>
      </c>
      <c r="EY30" s="745">
        <v>75</v>
      </c>
      <c r="EZ30" s="434">
        <v>130511</v>
      </c>
      <c r="FA30" s="434">
        <v>4000</v>
      </c>
      <c r="FB30" s="434">
        <v>38220</v>
      </c>
      <c r="FC30" s="434">
        <v>1792</v>
      </c>
      <c r="FD30" s="437">
        <f>FC30/FA30*FB30/EY30</f>
        <v>228.30080000000001</v>
      </c>
      <c r="FE30" s="438">
        <f>L30*FD30</f>
        <v>1598.1056000000001</v>
      </c>
      <c r="FF30" s="394"/>
      <c r="FG30" s="394"/>
      <c r="FH30" s="394"/>
      <c r="FI30" s="394"/>
      <c r="FJ30" s="442"/>
      <c r="FK30" s="442"/>
      <c r="FL30" s="442"/>
      <c r="FM30" s="450"/>
      <c r="FN30" s="816"/>
      <c r="FO30" s="816"/>
      <c r="FP30" s="827"/>
      <c r="FQ30" s="398"/>
      <c r="FR30" s="394"/>
      <c r="FS30" s="56"/>
      <c r="FT30" s="242">
        <f>AC30/1000</f>
        <v>0.24530000000000002</v>
      </c>
      <c r="FV30" s="73">
        <f>FC30*100/EZ30</f>
        <v>1.3730643394043414</v>
      </c>
      <c r="FW30" s="351">
        <f>FD30/1000</f>
        <v>0.2283008</v>
      </c>
      <c r="FX30" s="278"/>
      <c r="FY30" s="467"/>
      <c r="FZ30" s="581">
        <v>0</v>
      </c>
      <c r="GA30" s="581">
        <v>0</v>
      </c>
      <c r="GB30" s="626">
        <v>2</v>
      </c>
      <c r="GC30" s="581">
        <v>6</v>
      </c>
      <c r="GD30" s="581">
        <v>1</v>
      </c>
      <c r="GE30" s="607"/>
      <c r="GF30" s="581">
        <v>0</v>
      </c>
      <c r="GG30" s="581"/>
      <c r="GH30" s="607"/>
      <c r="GI30" s="581">
        <v>1</v>
      </c>
      <c r="GJ30" s="604">
        <v>43620</v>
      </c>
      <c r="GK30" s="861" t="s">
        <v>917</v>
      </c>
      <c r="GL30" s="862" t="s">
        <v>918</v>
      </c>
      <c r="GM30" s="92"/>
      <c r="GN30" s="92"/>
      <c r="GO30" s="92"/>
      <c r="GP30" s="266"/>
    </row>
    <row r="31" spans="1:198" ht="14.45" customHeight="1" x14ac:dyDescent="0.25">
      <c r="A31" s="56">
        <v>174</v>
      </c>
      <c r="B31" s="859">
        <v>1</v>
      </c>
      <c r="C31" s="560">
        <v>6785</v>
      </c>
      <c r="D31" s="561" t="s">
        <v>376</v>
      </c>
      <c r="E31" s="562" t="s">
        <v>231</v>
      </c>
      <c r="F31" s="59">
        <v>345107441</v>
      </c>
      <c r="G31" s="57">
        <f>LEFT(H31,4)-CONCATENATE(IF(LEFT(F31, 2)&lt;MID(H31, 3, 4), 20, 19),LEFT(F31,2))</f>
        <v>83</v>
      </c>
      <c r="H31" s="584" t="s">
        <v>377</v>
      </c>
      <c r="I31" s="150" t="s">
        <v>517</v>
      </c>
      <c r="J31" s="572" t="s">
        <v>215</v>
      </c>
      <c r="K31" s="101" t="s">
        <v>156</v>
      </c>
      <c r="L31" s="57">
        <v>6</v>
      </c>
      <c r="M31" s="57">
        <v>3</v>
      </c>
      <c r="N31" s="57"/>
      <c r="O31" s="57"/>
      <c r="P31" s="151" t="s">
        <v>367</v>
      </c>
      <c r="Q31" s="378"/>
      <c r="R31" s="378"/>
      <c r="S31" s="164" t="s">
        <v>216</v>
      </c>
      <c r="T31" s="165" t="s">
        <v>378</v>
      </c>
      <c r="U31" s="169" t="s">
        <v>347</v>
      </c>
      <c r="V31" s="164" t="s">
        <v>242</v>
      </c>
      <c r="W31" s="165" t="s">
        <v>348</v>
      </c>
      <c r="X31" s="164" t="s">
        <v>242</v>
      </c>
      <c r="Y31" s="164" t="s">
        <v>353</v>
      </c>
      <c r="Z31" s="172"/>
      <c r="AA31" s="57"/>
      <c r="AB31" s="166">
        <v>927</v>
      </c>
      <c r="AC31" s="376"/>
      <c r="AD31" s="376"/>
      <c r="AE31" s="376"/>
      <c r="AF31" s="376"/>
      <c r="AG31" s="167" t="s">
        <v>226</v>
      </c>
      <c r="AH31" s="394"/>
      <c r="AI31" s="56">
        <v>10.7</v>
      </c>
      <c r="AJ31" s="56">
        <v>62.6</v>
      </c>
      <c r="AK31" s="67">
        <v>6.698199999999999</v>
      </c>
      <c r="AL31" s="56">
        <v>7465</v>
      </c>
      <c r="AM31" s="68">
        <v>4.9766666666666666</v>
      </c>
      <c r="AN31" s="56">
        <v>4</v>
      </c>
      <c r="AO31" s="410">
        <v>60.5</v>
      </c>
      <c r="AP31" s="69">
        <v>28.8</v>
      </c>
      <c r="AQ31" s="127">
        <v>5.21</v>
      </c>
      <c r="AR31" s="71">
        <f t="shared" si="12"/>
        <v>94.509999999999991</v>
      </c>
      <c r="AS31" s="72">
        <f t="shared" si="13"/>
        <v>2.1006944444444442</v>
      </c>
      <c r="AT31" s="73">
        <f t="shared" si="14"/>
        <v>10.944618055555555</v>
      </c>
      <c r="AU31" s="74">
        <f t="shared" si="15"/>
        <v>1.7788885621875921</v>
      </c>
      <c r="AV31" s="75">
        <v>57.274999999999999</v>
      </c>
      <c r="AW31" s="75">
        <f t="shared" si="16"/>
        <v>94.669421487603302</v>
      </c>
      <c r="AX31" s="76">
        <v>0.2</v>
      </c>
      <c r="AY31" s="66">
        <f>AX31*100/AO31</f>
        <v>0.33057851239669422</v>
      </c>
      <c r="AZ31" s="89" t="s">
        <v>158</v>
      </c>
      <c r="BA31" s="77" t="s">
        <v>158</v>
      </c>
      <c r="BB31" s="78">
        <v>0.05</v>
      </c>
      <c r="BC31" s="80">
        <v>0.22000000000000028</v>
      </c>
      <c r="BD31" s="79"/>
      <c r="BJ31" s="89">
        <v>61</v>
      </c>
      <c r="BK31" s="89">
        <v>38.6</v>
      </c>
      <c r="BL31" s="82">
        <v>1.5803108808290154</v>
      </c>
      <c r="BM31" s="153" t="s">
        <v>158</v>
      </c>
      <c r="BN31" s="56" t="s">
        <v>158</v>
      </c>
      <c r="BO31" s="89" t="s">
        <v>158</v>
      </c>
      <c r="BP31" s="56">
        <v>4.7699999999999996</v>
      </c>
      <c r="BQ31" s="84">
        <v>18.399999999999999</v>
      </c>
      <c r="BR31" s="85">
        <v>3.8574423480083859</v>
      </c>
      <c r="BS31" s="120" t="s">
        <v>158</v>
      </c>
      <c r="BT31" s="128" t="s">
        <v>158</v>
      </c>
      <c r="BU31" s="128" t="s">
        <v>158</v>
      </c>
      <c r="BV31" s="128" t="s">
        <v>158</v>
      </c>
      <c r="BW31" s="420" t="s">
        <v>158</v>
      </c>
      <c r="BX31" s="128" t="s">
        <v>158</v>
      </c>
      <c r="BY31" s="128" t="s">
        <v>158</v>
      </c>
      <c r="BZ31" s="128" t="s">
        <v>158</v>
      </c>
      <c r="CA31" s="128" t="s">
        <v>158</v>
      </c>
      <c r="CB31" s="128" t="s">
        <v>158</v>
      </c>
      <c r="CC31" s="128" t="s">
        <v>158</v>
      </c>
      <c r="CD31" s="128" t="s">
        <v>158</v>
      </c>
      <c r="CY31" s="89" t="s">
        <v>165</v>
      </c>
      <c r="CZ31" s="89">
        <v>4</v>
      </c>
      <c r="DA31" s="90" t="s">
        <v>155</v>
      </c>
      <c r="DB31" s="115" t="s">
        <v>155</v>
      </c>
      <c r="DE31" s="428">
        <v>348.46840030000067</v>
      </c>
      <c r="DF31" s="429" t="s">
        <v>379</v>
      </c>
      <c r="DG31" s="428">
        <v>0</v>
      </c>
      <c r="DH31" s="428">
        <v>0</v>
      </c>
      <c r="DI31" s="116" t="s">
        <v>163</v>
      </c>
      <c r="DJ31" s="554" t="s">
        <v>226</v>
      </c>
      <c r="DK31" s="162">
        <v>2</v>
      </c>
      <c r="DL31" s="588" t="s">
        <v>880</v>
      </c>
      <c r="DM31" s="94" t="s">
        <v>316</v>
      </c>
      <c r="DN31" s="94"/>
      <c r="DO31" s="630">
        <v>1</v>
      </c>
      <c r="DP31" s="613">
        <v>41617</v>
      </c>
      <c r="DQ31" s="588" t="s">
        <v>157</v>
      </c>
      <c r="DR31" s="603" t="s">
        <v>899</v>
      </c>
      <c r="DS31" s="618"/>
      <c r="DT31" s="615">
        <v>42531</v>
      </c>
      <c r="DU31" s="588" t="s">
        <v>157</v>
      </c>
      <c r="DV31" s="603" t="s">
        <v>899</v>
      </c>
      <c r="DW31" s="94">
        <v>1</v>
      </c>
      <c r="DX31" s="57" t="s">
        <v>157</v>
      </c>
      <c r="DY31" s="57" t="s">
        <v>157</v>
      </c>
      <c r="DZ31" s="57">
        <v>927</v>
      </c>
      <c r="EA31" s="57">
        <v>0.70199999999999996</v>
      </c>
      <c r="EB31" s="57">
        <v>0.29799999999999999</v>
      </c>
      <c r="EC31" s="57" t="s">
        <v>157</v>
      </c>
      <c r="ED31" s="57" t="s">
        <v>157</v>
      </c>
      <c r="EE31" s="57" t="s">
        <v>157</v>
      </c>
      <c r="EF31" s="57" t="s">
        <v>157</v>
      </c>
      <c r="EG31" s="57">
        <v>0</v>
      </c>
      <c r="EH31" s="850"/>
      <c r="EI31" s="94">
        <v>4</v>
      </c>
      <c r="EJ31" s="94">
        <v>3</v>
      </c>
      <c r="EK31" s="94">
        <v>6</v>
      </c>
      <c r="EL31" s="618"/>
      <c r="EM31" s="588"/>
      <c r="EN31" s="94" t="s">
        <v>157</v>
      </c>
      <c r="EO31" s="94">
        <v>0</v>
      </c>
      <c r="EP31" s="94">
        <v>165</v>
      </c>
      <c r="EQ31" s="94">
        <v>57</v>
      </c>
      <c r="ER31" s="118">
        <f>EQ31/(EP31*EP31*0.01*0.01)</f>
        <v>20.9366391184573</v>
      </c>
      <c r="ES31" s="592">
        <v>0</v>
      </c>
      <c r="ET31" s="592"/>
      <c r="EU31" s="592"/>
      <c r="EV31" s="590"/>
      <c r="EW31" s="588"/>
      <c r="EX31" s="430">
        <v>6785</v>
      </c>
      <c r="EY31" s="204"/>
      <c r="EZ31" s="57"/>
      <c r="FA31" s="57"/>
      <c r="FB31" s="57"/>
      <c r="FC31" s="57"/>
      <c r="FD31" s="141"/>
      <c r="FE31" s="371"/>
      <c r="FF31" s="370"/>
      <c r="FG31" s="370"/>
      <c r="FH31" s="370"/>
      <c r="FI31" s="370"/>
      <c r="FJ31" s="371"/>
      <c r="FK31" s="371"/>
      <c r="FL31" s="371"/>
      <c r="FM31" s="451"/>
      <c r="FN31" s="205"/>
      <c r="FO31" s="274"/>
      <c r="FP31" s="140">
        <v>927</v>
      </c>
      <c r="FQ31" s="398" t="s">
        <v>226</v>
      </c>
      <c r="FR31" s="394"/>
      <c r="FS31" s="56"/>
      <c r="FV31" s="149"/>
      <c r="FW31" s="125">
        <f>DZ31/1000</f>
        <v>0.92700000000000005</v>
      </c>
      <c r="FY31" s="394"/>
      <c r="FZ31" s="605">
        <v>0</v>
      </c>
      <c r="GA31" s="605">
        <v>0</v>
      </c>
      <c r="GB31" s="628">
        <v>1</v>
      </c>
      <c r="GC31" s="605">
        <v>3</v>
      </c>
      <c r="GD31" s="605">
        <v>0</v>
      </c>
      <c r="GE31" s="606"/>
      <c r="GF31" s="605">
        <v>0</v>
      </c>
      <c r="GG31" s="605"/>
      <c r="GH31" s="606"/>
      <c r="GI31" s="605">
        <v>1</v>
      </c>
      <c r="GJ31" s="861" t="s">
        <v>962</v>
      </c>
      <c r="GK31" s="861" t="s">
        <v>963</v>
      </c>
      <c r="GL31" s="606"/>
      <c r="GN31" s="160">
        <v>0.25550371008896</v>
      </c>
    </row>
    <row r="32" spans="1:198" ht="14.45" customHeight="1" x14ac:dyDescent="0.25">
      <c r="A32" s="56">
        <v>225</v>
      </c>
      <c r="B32" s="859">
        <v>1</v>
      </c>
      <c r="C32" s="560">
        <v>7090</v>
      </c>
      <c r="D32" s="561" t="s">
        <v>394</v>
      </c>
      <c r="E32" s="562" t="s">
        <v>175</v>
      </c>
      <c r="F32" s="59">
        <v>500814076</v>
      </c>
      <c r="G32" s="57">
        <v>67</v>
      </c>
      <c r="H32" s="584" t="s">
        <v>393</v>
      </c>
      <c r="I32" s="150" t="s">
        <v>395</v>
      </c>
      <c r="J32" s="572" t="s">
        <v>244</v>
      </c>
      <c r="K32" s="101" t="s">
        <v>156</v>
      </c>
      <c r="L32" s="57">
        <v>6</v>
      </c>
      <c r="M32" s="57">
        <v>2</v>
      </c>
      <c r="N32" s="57"/>
      <c r="O32" s="57"/>
      <c r="P32" s="151" t="s">
        <v>391</v>
      </c>
      <c r="Q32" s="378"/>
      <c r="R32" s="378"/>
      <c r="S32" s="231" t="s">
        <v>216</v>
      </c>
      <c r="T32" s="236" t="s">
        <v>242</v>
      </c>
      <c r="U32" s="247" t="s">
        <v>388</v>
      </c>
      <c r="V32" s="231" t="s">
        <v>242</v>
      </c>
      <c r="W32" s="232" t="s">
        <v>348</v>
      </c>
      <c r="X32" s="231" t="s">
        <v>353</v>
      </c>
      <c r="Y32" s="231" t="s">
        <v>349</v>
      </c>
      <c r="Z32" s="257"/>
      <c r="AA32" s="237"/>
      <c r="AB32" s="166">
        <v>114</v>
      </c>
      <c r="AC32" s="376"/>
      <c r="AD32" s="376"/>
      <c r="AE32" s="376"/>
      <c r="AF32" s="376"/>
      <c r="AG32" s="402" t="s">
        <v>396</v>
      </c>
      <c r="AH32" s="394"/>
      <c r="AI32" s="56">
        <v>1.76</v>
      </c>
      <c r="AJ32" s="56">
        <v>73.7</v>
      </c>
      <c r="AK32" s="67">
        <v>1.2971200000000003</v>
      </c>
      <c r="AL32" s="56">
        <v>1643</v>
      </c>
      <c r="AM32" s="68">
        <v>1.0953333333333333</v>
      </c>
      <c r="AN32" s="56">
        <v>4</v>
      </c>
      <c r="AO32" s="410">
        <v>31.8</v>
      </c>
      <c r="AP32" s="69">
        <v>9.86</v>
      </c>
      <c r="AQ32" s="127">
        <v>54.9</v>
      </c>
      <c r="AR32" s="71">
        <f t="shared" si="12"/>
        <v>96.56</v>
      </c>
      <c r="AS32" s="72">
        <f t="shared" si="13"/>
        <v>3.2251521298174444</v>
      </c>
      <c r="AT32" s="73">
        <f t="shared" si="14"/>
        <v>177.0608519269777</v>
      </c>
      <c r="AU32" s="74">
        <f t="shared" si="15"/>
        <v>0.49104385423100688</v>
      </c>
      <c r="AV32" s="75">
        <v>28.01</v>
      </c>
      <c r="AW32" s="75">
        <f t="shared" si="16"/>
        <v>88.081761006289312</v>
      </c>
      <c r="AX32" s="76">
        <v>2.2000000000000002</v>
      </c>
      <c r="AY32" s="66">
        <f>AX32*100/AO32</f>
        <v>6.918238993710693</v>
      </c>
      <c r="AZ32" s="89" t="s">
        <v>158</v>
      </c>
      <c r="BA32" s="234">
        <v>1</v>
      </c>
      <c r="BB32" s="254">
        <v>0.2</v>
      </c>
      <c r="BC32" s="80">
        <v>2.1743999999999999</v>
      </c>
      <c r="BD32" s="79"/>
      <c r="BI32" s="81">
        <v>0</v>
      </c>
      <c r="BJ32" s="75">
        <v>62.9</v>
      </c>
      <c r="BK32" s="75">
        <v>35.9</v>
      </c>
      <c r="BL32" s="82">
        <v>1.7521739130434781</v>
      </c>
      <c r="BM32" s="153" t="s">
        <v>158</v>
      </c>
      <c r="BN32" s="56" t="s">
        <v>158</v>
      </c>
      <c r="BO32" s="89" t="s">
        <v>158</v>
      </c>
      <c r="BP32" s="225">
        <v>10.6</v>
      </c>
      <c r="BQ32" s="419">
        <v>12</v>
      </c>
      <c r="BR32" s="85">
        <v>1.1320754716981132</v>
      </c>
      <c r="BS32" s="87" t="s">
        <v>158</v>
      </c>
      <c r="BT32" s="87" t="s">
        <v>158</v>
      </c>
      <c r="BU32" s="248" t="s">
        <v>158</v>
      </c>
      <c r="BV32" s="87" t="s">
        <v>158</v>
      </c>
      <c r="BW32" s="79" t="s">
        <v>158</v>
      </c>
      <c r="BX32" s="87" t="s">
        <v>158</v>
      </c>
      <c r="BY32" s="66" t="s">
        <v>158</v>
      </c>
      <c r="BZ32" s="87" t="s">
        <v>158</v>
      </c>
      <c r="CA32" s="66" t="s">
        <v>158</v>
      </c>
      <c r="CB32" s="87" t="s">
        <v>158</v>
      </c>
      <c r="CC32" s="66" t="s">
        <v>158</v>
      </c>
      <c r="CD32" s="120"/>
      <c r="CE32" s="249" t="s">
        <v>158</v>
      </c>
      <c r="CF32" s="249" t="s">
        <v>158</v>
      </c>
      <c r="CG32" s="249" t="s">
        <v>158</v>
      </c>
      <c r="CH32" s="249" t="s">
        <v>158</v>
      </c>
      <c r="CI32" s="249" t="s">
        <v>158</v>
      </c>
      <c r="CJ32" s="249" t="s">
        <v>158</v>
      </c>
      <c r="CK32" s="249" t="s">
        <v>158</v>
      </c>
      <c r="CY32" s="115" t="s">
        <v>165</v>
      </c>
      <c r="CZ32" s="115">
        <v>4</v>
      </c>
      <c r="DA32" s="90" t="s">
        <v>160</v>
      </c>
      <c r="DB32" s="89" t="s">
        <v>161</v>
      </c>
      <c r="DE32" s="428">
        <v>385.52161720000049</v>
      </c>
      <c r="DF32" s="428">
        <v>120.23788671999998</v>
      </c>
      <c r="DG32" s="428">
        <v>0</v>
      </c>
      <c r="DH32" s="428">
        <v>0</v>
      </c>
      <c r="DI32" s="91" t="s">
        <v>162</v>
      </c>
      <c r="DJ32" s="578" t="s">
        <v>226</v>
      </c>
      <c r="DK32" s="162">
        <v>2</v>
      </c>
      <c r="DL32" s="588" t="s">
        <v>880</v>
      </c>
      <c r="DM32" s="94" t="s">
        <v>343</v>
      </c>
      <c r="DN32" s="94"/>
      <c r="DO32" s="630">
        <v>1</v>
      </c>
      <c r="DP32" s="615"/>
      <c r="DQ32" s="123"/>
      <c r="DR32" s="603"/>
      <c r="DS32" s="618"/>
      <c r="DT32" s="615">
        <v>41560</v>
      </c>
      <c r="DU32" s="123">
        <v>42992</v>
      </c>
      <c r="DV32" s="603" t="s">
        <v>899</v>
      </c>
      <c r="DW32" s="94">
        <v>1</v>
      </c>
      <c r="DX32" s="57">
        <v>173.7</v>
      </c>
      <c r="DY32" s="57" t="s">
        <v>157</v>
      </c>
      <c r="DZ32" s="57" t="s">
        <v>157</v>
      </c>
      <c r="EA32" s="57" t="s">
        <v>157</v>
      </c>
      <c r="EB32" s="57" t="s">
        <v>157</v>
      </c>
      <c r="EC32" s="57" t="s">
        <v>157</v>
      </c>
      <c r="ED32" s="57" t="s">
        <v>157</v>
      </c>
      <c r="EE32" s="57" t="s">
        <v>157</v>
      </c>
      <c r="EF32" s="57" t="s">
        <v>157</v>
      </c>
      <c r="EG32" s="57">
        <v>0</v>
      </c>
      <c r="EH32" s="850"/>
      <c r="EI32" s="94">
        <v>4</v>
      </c>
      <c r="EJ32" s="94">
        <v>2</v>
      </c>
      <c r="EK32" s="94">
        <v>6</v>
      </c>
      <c r="EL32" s="618" t="s">
        <v>930</v>
      </c>
      <c r="EM32" s="94">
        <v>10</v>
      </c>
      <c r="EN32" s="94">
        <v>2</v>
      </c>
      <c r="EO32" s="94">
        <v>0</v>
      </c>
      <c r="EP32" s="94">
        <v>177</v>
      </c>
      <c r="EQ32" s="94">
        <v>117</v>
      </c>
      <c r="ER32" s="118">
        <f>EQ32/(EP32*EP32*0.01*0.01)</f>
        <v>37.345590347601259</v>
      </c>
      <c r="ES32" s="592">
        <v>0</v>
      </c>
      <c r="ET32" s="592">
        <v>50</v>
      </c>
      <c r="EU32" s="592">
        <v>70</v>
      </c>
      <c r="EV32" s="588"/>
      <c r="EW32" s="588"/>
      <c r="EX32" s="430">
        <v>7090</v>
      </c>
      <c r="EY32" s="239"/>
      <c r="EZ32" s="237"/>
      <c r="FA32" s="237"/>
      <c r="FB32" s="237"/>
      <c r="FC32" s="237"/>
      <c r="FD32" s="280"/>
      <c r="FE32" s="439"/>
      <c r="FF32" s="389">
        <v>50</v>
      </c>
      <c r="FG32" s="389">
        <v>126764</v>
      </c>
      <c r="FH32" s="389">
        <v>10</v>
      </c>
      <c r="FI32" s="436">
        <v>253.52800000000002</v>
      </c>
      <c r="FJ32" s="446">
        <v>4.4620928000000006</v>
      </c>
      <c r="FK32" s="446"/>
      <c r="FL32" s="439"/>
      <c r="FM32" s="453">
        <v>25.54854977467075</v>
      </c>
      <c r="FN32" s="241"/>
      <c r="FO32" s="460" t="e">
        <v>#DIV/0!</v>
      </c>
      <c r="FP32" s="462">
        <v>114</v>
      </c>
      <c r="FQ32" s="479" t="s">
        <v>396</v>
      </c>
      <c r="FR32" s="65"/>
      <c r="FS32" s="56">
        <v>1.76</v>
      </c>
      <c r="FV32" s="149">
        <v>1.76</v>
      </c>
      <c r="FW32" s="242">
        <f>FJ32/1000</f>
        <v>4.4620928000000002E-3</v>
      </c>
      <c r="FY32" s="394"/>
      <c r="FZ32" s="605">
        <v>0</v>
      </c>
      <c r="GA32" s="605">
        <v>0</v>
      </c>
      <c r="GB32" s="628">
        <v>2</v>
      </c>
      <c r="GC32" s="605">
        <v>4</v>
      </c>
      <c r="GD32" s="605">
        <v>0</v>
      </c>
      <c r="GE32" s="606"/>
      <c r="GF32" s="605">
        <v>0</v>
      </c>
      <c r="GG32" s="605"/>
      <c r="GH32" s="606"/>
      <c r="GI32" s="605">
        <v>1</v>
      </c>
      <c r="GJ32" s="857">
        <v>42992</v>
      </c>
      <c r="GK32" s="861" t="s">
        <v>928</v>
      </c>
      <c r="GL32" s="862" t="s">
        <v>918</v>
      </c>
      <c r="GN32" s="160">
        <v>1.0630994851239799</v>
      </c>
    </row>
    <row r="33" spans="1:198" ht="14.45" customHeight="1" x14ac:dyDescent="0.25">
      <c r="A33" s="56">
        <v>335</v>
      </c>
      <c r="B33" s="859">
        <v>1</v>
      </c>
      <c r="C33" s="566">
        <v>9954</v>
      </c>
      <c r="D33" s="561" t="s">
        <v>586</v>
      </c>
      <c r="E33" s="564" t="s">
        <v>232</v>
      </c>
      <c r="F33" s="59">
        <v>481019084</v>
      </c>
      <c r="G33" s="57">
        <f>LEFT(H33,4)-CONCATENATE(19,LEFT(F33,2))</f>
        <v>70</v>
      </c>
      <c r="H33" s="584" t="s">
        <v>587</v>
      </c>
      <c r="I33" s="150" t="s">
        <v>588</v>
      </c>
      <c r="J33" s="572" t="s">
        <v>215</v>
      </c>
      <c r="K33" s="57" t="s">
        <v>156</v>
      </c>
      <c r="L33" s="57">
        <v>11</v>
      </c>
      <c r="M33" s="59" t="s">
        <v>525</v>
      </c>
      <c r="N33" s="57" t="s">
        <v>157</v>
      </c>
      <c r="O33" s="57" t="s">
        <v>581</v>
      </c>
      <c r="P33" s="57" t="s">
        <v>581</v>
      </c>
      <c r="Q33" s="370"/>
      <c r="R33" s="370"/>
      <c r="S33" s="231" t="s">
        <v>483</v>
      </c>
      <c r="T33" s="231" t="s">
        <v>445</v>
      </c>
      <c r="U33" s="231" t="s">
        <v>353</v>
      </c>
      <c r="V33" s="290" t="s">
        <v>467</v>
      </c>
      <c r="W33" s="231" t="s">
        <v>420</v>
      </c>
      <c r="X33" s="231" t="s">
        <v>353</v>
      </c>
      <c r="Y33" s="231" t="s">
        <v>353</v>
      </c>
      <c r="Z33" s="172"/>
      <c r="AA33" s="57"/>
      <c r="AB33" s="101"/>
      <c r="AC33" s="396">
        <v>30754</v>
      </c>
      <c r="AD33" s="397">
        <v>769</v>
      </c>
      <c r="AE33" s="396" t="s">
        <v>353</v>
      </c>
      <c r="AF33" s="396" t="s">
        <v>353</v>
      </c>
      <c r="AG33" s="167" t="s">
        <v>230</v>
      </c>
      <c r="AK33" s="56"/>
      <c r="AM33" s="181"/>
      <c r="AN33" s="126"/>
      <c r="AO33" s="145">
        <v>16.399999999999999</v>
      </c>
      <c r="AP33" s="69">
        <v>46</v>
      </c>
      <c r="AQ33" s="127">
        <v>34.1</v>
      </c>
      <c r="AR33" s="71">
        <f t="shared" si="12"/>
        <v>96.5</v>
      </c>
      <c r="AS33" s="72">
        <f t="shared" si="13"/>
        <v>0.35652173913043478</v>
      </c>
      <c r="AT33" s="73">
        <f t="shared" si="14"/>
        <v>12.157391304347826</v>
      </c>
      <c r="AU33" s="74">
        <f t="shared" si="15"/>
        <v>0.20474406991260924</v>
      </c>
      <c r="AV33" s="321">
        <v>14.9076</v>
      </c>
      <c r="AW33" s="75">
        <f t="shared" si="16"/>
        <v>90.9</v>
      </c>
      <c r="AX33" s="76">
        <v>0.6724</v>
      </c>
      <c r="AY33" s="330">
        <v>4.0999999999999996</v>
      </c>
      <c r="AZ33" s="326" t="s">
        <v>158</v>
      </c>
      <c r="BA33" s="329">
        <v>1.8</v>
      </c>
      <c r="BB33" s="412">
        <v>0.1</v>
      </c>
      <c r="BC33" s="319"/>
      <c r="BD33" s="319"/>
      <c r="BE33" s="319"/>
      <c r="BF33" s="319"/>
      <c r="BG33" s="319"/>
      <c r="BJ33" s="56">
        <v>57.6</v>
      </c>
      <c r="BK33" s="66">
        <v>42.8</v>
      </c>
      <c r="BL33" s="82">
        <f>BJ33/BK33</f>
        <v>1.3457943925233646</v>
      </c>
      <c r="BM33" s="83">
        <v>0.2</v>
      </c>
      <c r="BN33" s="79">
        <f>BM33*100/AO33</f>
        <v>1.2195121951219514</v>
      </c>
      <c r="BO33" s="89" t="s">
        <v>158</v>
      </c>
      <c r="BP33" s="56">
        <v>34</v>
      </c>
      <c r="BQ33" s="417">
        <v>41.6</v>
      </c>
      <c r="BR33" s="115"/>
      <c r="BS33" s="100" t="s">
        <v>158</v>
      </c>
      <c r="BT33" s="100" t="s">
        <v>158</v>
      </c>
      <c r="BU33" s="331" t="s">
        <v>158</v>
      </c>
      <c r="BV33" s="100" t="s">
        <v>158</v>
      </c>
      <c r="BW33" s="405" t="s">
        <v>158</v>
      </c>
      <c r="BX33" s="66" t="s">
        <v>158</v>
      </c>
      <c r="BY33" s="66" t="s">
        <v>158</v>
      </c>
      <c r="BZ33" s="66" t="s">
        <v>158</v>
      </c>
      <c r="CA33" s="66" t="s">
        <v>158</v>
      </c>
      <c r="CB33" s="66" t="s">
        <v>158</v>
      </c>
      <c r="CC33" s="66" t="s">
        <v>158</v>
      </c>
      <c r="CD33" s="56">
        <v>0.35</v>
      </c>
      <c r="CM33" s="60"/>
      <c r="CN33" s="60"/>
      <c r="CU33" s="56"/>
      <c r="CV33" s="56"/>
      <c r="CW33" s="425"/>
      <c r="CX33" s="142"/>
      <c r="CY33" s="115"/>
      <c r="CZ33" s="142">
        <v>4</v>
      </c>
      <c r="DA33" s="90" t="s">
        <v>287</v>
      </c>
      <c r="DB33" s="115" t="s">
        <v>287</v>
      </c>
      <c r="DC33" s="56"/>
      <c r="DD33" s="266" t="s">
        <v>589</v>
      </c>
      <c r="DE33" s="370"/>
      <c r="DF33" s="370"/>
      <c r="DG33" s="371"/>
      <c r="DH33" s="370"/>
      <c r="DI33" s="57" t="s">
        <v>162</v>
      </c>
      <c r="DJ33" s="557" t="s">
        <v>230</v>
      </c>
      <c r="DK33" s="92">
        <v>2</v>
      </c>
      <c r="DL33" s="581" t="s">
        <v>880</v>
      </c>
      <c r="DM33" s="581" t="s">
        <v>316</v>
      </c>
      <c r="DN33" s="92"/>
      <c r="DO33" s="629">
        <v>1</v>
      </c>
      <c r="DP33" s="614">
        <v>2002</v>
      </c>
      <c r="DQ33" s="581" t="s">
        <v>157</v>
      </c>
      <c r="DR33" s="581"/>
      <c r="DS33" s="619"/>
      <c r="DT33" s="623">
        <v>41346</v>
      </c>
      <c r="DU33" s="581"/>
      <c r="DV33" s="581" t="s">
        <v>899</v>
      </c>
      <c r="DW33" s="92"/>
      <c r="DX33" s="57" t="s">
        <v>157</v>
      </c>
      <c r="DY33" s="57" t="s">
        <v>157</v>
      </c>
      <c r="DZ33" s="57">
        <v>1630</v>
      </c>
      <c r="EA33" s="57">
        <v>59.3</v>
      </c>
      <c r="EB33" s="57">
        <v>40.700000000000003</v>
      </c>
      <c r="EC33" s="57">
        <v>0.6</v>
      </c>
      <c r="ED33" s="57" t="s">
        <v>426</v>
      </c>
      <c r="EE33" s="57" t="s">
        <v>157</v>
      </c>
      <c r="EF33" s="57">
        <v>6.35</v>
      </c>
      <c r="EG33" s="57">
        <v>0</v>
      </c>
      <c r="EH33" s="850"/>
      <c r="EI33" s="92"/>
      <c r="EJ33" s="92"/>
      <c r="EK33" s="92"/>
      <c r="EL33" s="619"/>
      <c r="EM33" s="581"/>
      <c r="EN33" s="92"/>
      <c r="EO33" s="581">
        <v>1</v>
      </c>
      <c r="EP33" s="581"/>
      <c r="EQ33" s="581"/>
      <c r="ER33" s="582"/>
      <c r="ES33" s="592">
        <v>0</v>
      </c>
      <c r="ET33" s="592"/>
      <c r="EU33" s="592"/>
      <c r="EV33" s="581"/>
      <c r="EW33" s="581"/>
      <c r="EX33" s="427">
        <v>9954</v>
      </c>
      <c r="EY33" s="736">
        <v>49</v>
      </c>
      <c r="EZ33" s="270">
        <v>456158</v>
      </c>
      <c r="FA33" s="270">
        <v>2</v>
      </c>
      <c r="FB33" s="240">
        <f>EZ33/EY33*FA33</f>
        <v>18618.693877551021</v>
      </c>
      <c r="FC33" s="270">
        <v>26327</v>
      </c>
      <c r="FD33" s="281">
        <f>FC33/EY33*FA33</f>
        <v>1074.5714285714287</v>
      </c>
      <c r="FE33" s="438">
        <f>L33*FD33</f>
        <v>11820.285714285716</v>
      </c>
      <c r="FF33" s="444">
        <v>28</v>
      </c>
      <c r="FG33" s="445">
        <v>40474</v>
      </c>
      <c r="FH33" s="426">
        <v>1000</v>
      </c>
      <c r="FI33" s="442"/>
      <c r="FJ33" s="447">
        <f>FG33/FF33</f>
        <v>1445.5</v>
      </c>
      <c r="FK33" s="447">
        <f>FH33*FJ33/1000</f>
        <v>1445.5</v>
      </c>
      <c r="FL33" s="449">
        <f>FE33/FK33</f>
        <v>8.1772990067697791</v>
      </c>
      <c r="FM33" s="197"/>
      <c r="FN33" s="820"/>
      <c r="FO33" s="398"/>
      <c r="FP33" s="394"/>
      <c r="FQ33" s="370"/>
      <c r="FR33" s="65"/>
      <c r="FS33" s="149">
        <f>FC33*100/EZ33</f>
        <v>5.7714651502330332</v>
      </c>
      <c r="FT33" s="242">
        <f>FD33/1000</f>
        <v>1.0745714285714287</v>
      </c>
      <c r="FV33" s="149">
        <v>5.7714651502330332</v>
      </c>
      <c r="FW33" s="242">
        <v>1.0745714285714287</v>
      </c>
      <c r="FX33" s="278">
        <f>DZ33/FD33</f>
        <v>1.5168838074980058</v>
      </c>
      <c r="FY33" s="394"/>
      <c r="FZ33" s="605">
        <v>1</v>
      </c>
      <c r="GA33" s="605">
        <v>0</v>
      </c>
      <c r="GB33" s="626">
        <v>1</v>
      </c>
      <c r="GC33" s="605">
        <v>1</v>
      </c>
      <c r="GD33" s="605">
        <v>1</v>
      </c>
      <c r="GE33" s="606"/>
      <c r="GF33" s="605">
        <v>0</v>
      </c>
      <c r="GG33" s="605"/>
      <c r="GH33" s="606"/>
      <c r="GI33" s="605">
        <v>0</v>
      </c>
      <c r="GJ33" s="605"/>
      <c r="GK33" s="605"/>
      <c r="GL33" s="855" t="s">
        <v>964</v>
      </c>
      <c r="GN33" s="135">
        <v>0.6</v>
      </c>
    </row>
    <row r="34" spans="1:198" ht="14.45" customHeight="1" x14ac:dyDescent="0.25">
      <c r="A34" s="56">
        <v>148</v>
      </c>
      <c r="B34" s="859">
        <v>1</v>
      </c>
      <c r="C34" s="560">
        <v>10659</v>
      </c>
      <c r="D34" s="561" t="s">
        <v>689</v>
      </c>
      <c r="E34" s="562" t="s">
        <v>240</v>
      </c>
      <c r="F34" s="59">
        <v>5758290835</v>
      </c>
      <c r="G34" s="57">
        <v>62</v>
      </c>
      <c r="H34" s="584" t="s">
        <v>688</v>
      </c>
      <c r="I34" s="313" t="s">
        <v>443</v>
      </c>
      <c r="J34" s="572" t="s">
        <v>244</v>
      </c>
      <c r="K34" s="59" t="s">
        <v>156</v>
      </c>
      <c r="L34" s="57">
        <v>2</v>
      </c>
      <c r="M34" s="59" t="s">
        <v>539</v>
      </c>
      <c r="N34" s="59" t="s">
        <v>435</v>
      </c>
      <c r="O34" s="57"/>
      <c r="P34" s="57" t="s">
        <v>690</v>
      </c>
      <c r="Q34" s="370"/>
      <c r="R34" s="370"/>
      <c r="S34" s="231" t="s">
        <v>353</v>
      </c>
      <c r="T34" s="231" t="s">
        <v>353</v>
      </c>
      <c r="U34" s="231" t="s">
        <v>353</v>
      </c>
      <c r="V34" s="315" t="s">
        <v>526</v>
      </c>
      <c r="W34" s="231" t="s">
        <v>353</v>
      </c>
      <c r="X34" s="270" t="s">
        <v>353</v>
      </c>
      <c r="Y34" s="270" t="s">
        <v>353</v>
      </c>
      <c r="Z34" s="172"/>
      <c r="AA34" s="57" t="s">
        <v>686</v>
      </c>
      <c r="AB34" s="57"/>
      <c r="AC34" s="396">
        <v>4500</v>
      </c>
      <c r="AD34" s="397">
        <v>11.5</v>
      </c>
      <c r="AE34" s="396" t="s">
        <v>353</v>
      </c>
      <c r="AF34" s="396" t="s">
        <v>353</v>
      </c>
      <c r="AG34" s="194" t="s">
        <v>184</v>
      </c>
      <c r="AH34" s="715">
        <v>100</v>
      </c>
      <c r="AO34" s="410">
        <v>47.2</v>
      </c>
      <c r="AP34" s="69">
        <v>23.8</v>
      </c>
      <c r="AQ34" s="127">
        <v>25.6</v>
      </c>
      <c r="AR34" s="71">
        <f t="shared" si="12"/>
        <v>96.6</v>
      </c>
      <c r="AS34" s="72">
        <f t="shared" si="13"/>
        <v>1.9831932773109244</v>
      </c>
      <c r="AT34" s="73">
        <f t="shared" si="14"/>
        <v>50.769747899159668</v>
      </c>
      <c r="AU34" s="74">
        <f t="shared" si="15"/>
        <v>0.95546558704453433</v>
      </c>
      <c r="AV34" s="75">
        <v>43.093599999999995</v>
      </c>
      <c r="AW34" s="75">
        <f t="shared" si="16"/>
        <v>91.3</v>
      </c>
      <c r="AX34" s="76">
        <v>1.7464000000000002</v>
      </c>
      <c r="AY34" s="75">
        <v>3.7</v>
      </c>
      <c r="AZ34" s="89" t="s">
        <v>158</v>
      </c>
      <c r="BA34" s="77">
        <v>0</v>
      </c>
      <c r="BB34" s="154" t="s">
        <v>158</v>
      </c>
      <c r="BC34" s="298" t="s">
        <v>158</v>
      </c>
      <c r="BJ34" s="56">
        <v>39.6</v>
      </c>
      <c r="BK34" s="56">
        <v>60.4</v>
      </c>
      <c r="BL34" s="82">
        <f>BJ34/BK34</f>
        <v>0.6556291390728477</v>
      </c>
      <c r="BM34" s="153" t="s">
        <v>158</v>
      </c>
      <c r="BN34" s="56" t="s">
        <v>158</v>
      </c>
      <c r="BO34" s="89" t="s">
        <v>158</v>
      </c>
      <c r="BP34" s="56">
        <v>2.9</v>
      </c>
      <c r="BQ34" s="84">
        <v>6.6</v>
      </c>
      <c r="BS34" s="79">
        <f>BX34+BZ34</f>
        <v>13.16</v>
      </c>
      <c r="BT34" s="314" t="s">
        <v>158</v>
      </c>
      <c r="BU34" s="314" t="s">
        <v>158</v>
      </c>
      <c r="BV34" s="314" t="s">
        <v>158</v>
      </c>
      <c r="BW34" s="416">
        <f>BY34+CA34+CC34</f>
        <v>23.799999999999997</v>
      </c>
      <c r="BX34" s="115">
        <v>3.9</v>
      </c>
      <c r="BY34" s="66">
        <f>BX34*AP34/(CB34+BZ34+BX34)</f>
        <v>0.94463667820069208</v>
      </c>
      <c r="BZ34" s="115">
        <v>9.26</v>
      </c>
      <c r="CA34" s="66">
        <f>BZ34*AP34/(CB34+BZ34+BX34)</f>
        <v>2.2429065743944636</v>
      </c>
      <c r="CB34" s="115">
        <v>85.1</v>
      </c>
      <c r="CC34" s="66">
        <f>CB34*AP34/(CB34+BZ34+BX34)</f>
        <v>20.612456747404842</v>
      </c>
      <c r="CD34" s="314" t="s">
        <v>158</v>
      </c>
      <c r="CL34" s="75">
        <f>BX34/BZ34</f>
        <v>0.42116630669546434</v>
      </c>
      <c r="DA34" s="90" t="s">
        <v>155</v>
      </c>
      <c r="DB34" s="195" t="s">
        <v>155</v>
      </c>
      <c r="DC34" s="300">
        <f>AP34-(BY34+CA34+CC34)</f>
        <v>0</v>
      </c>
      <c r="DD34" s="266"/>
      <c r="DE34" s="370"/>
      <c r="DF34" s="370"/>
      <c r="DG34" s="370"/>
      <c r="DH34" s="370"/>
      <c r="DI34" s="57" t="s">
        <v>163</v>
      </c>
      <c r="DJ34" s="576" t="s">
        <v>226</v>
      </c>
      <c r="DK34" s="92">
        <v>2</v>
      </c>
      <c r="DL34" s="581" t="s">
        <v>880</v>
      </c>
      <c r="DM34" s="581" t="s">
        <v>169</v>
      </c>
      <c r="DN34" s="92"/>
      <c r="DO34" s="629">
        <v>0</v>
      </c>
      <c r="DP34" s="623">
        <v>41684</v>
      </c>
      <c r="DQ34" s="581" t="s">
        <v>157</v>
      </c>
      <c r="DR34" s="581" t="s">
        <v>899</v>
      </c>
      <c r="DS34" s="619"/>
      <c r="DT34" s="623">
        <v>43570</v>
      </c>
      <c r="DU34" s="581" t="s">
        <v>157</v>
      </c>
      <c r="DV34" s="581" t="s">
        <v>899</v>
      </c>
      <c r="DW34" s="92"/>
      <c r="DX34" s="57" t="s">
        <v>157</v>
      </c>
      <c r="DY34" s="57" t="s">
        <v>157</v>
      </c>
      <c r="DZ34" s="57" t="s">
        <v>157</v>
      </c>
      <c r="EA34" s="57" t="s">
        <v>157</v>
      </c>
      <c r="EB34" s="57" t="s">
        <v>157</v>
      </c>
      <c r="EC34" s="57" t="s">
        <v>157</v>
      </c>
      <c r="ED34" s="57" t="s">
        <v>157</v>
      </c>
      <c r="EE34" s="57" t="s">
        <v>157</v>
      </c>
      <c r="EF34" s="57" t="s">
        <v>157</v>
      </c>
      <c r="EG34" s="57" t="s">
        <v>157</v>
      </c>
      <c r="EH34" s="850"/>
      <c r="EI34" s="117"/>
      <c r="EJ34" s="117"/>
      <c r="EK34" s="117"/>
      <c r="EL34" s="619"/>
      <c r="EM34" s="589">
        <v>10</v>
      </c>
      <c r="EN34" s="117"/>
      <c r="EO34" s="589">
        <v>0</v>
      </c>
      <c r="EP34" s="589">
        <v>160</v>
      </c>
      <c r="EQ34" s="589">
        <v>80</v>
      </c>
      <c r="ER34" s="582">
        <v>31.3</v>
      </c>
      <c r="ES34" s="592">
        <v>0</v>
      </c>
      <c r="ET34" s="592">
        <v>54</v>
      </c>
      <c r="EU34" s="592">
        <v>70</v>
      </c>
      <c r="EV34" s="589">
        <v>3</v>
      </c>
      <c r="EW34" s="589">
        <v>3</v>
      </c>
      <c r="EX34" s="427">
        <v>10659</v>
      </c>
      <c r="EY34" s="736">
        <v>33</v>
      </c>
      <c r="EZ34" s="270">
        <v>87752</v>
      </c>
      <c r="FA34" s="270">
        <v>2</v>
      </c>
      <c r="FB34" s="240">
        <v>5318.30303030303</v>
      </c>
      <c r="FC34" s="270">
        <v>509</v>
      </c>
      <c r="FD34" s="281">
        <v>30.848484848484848</v>
      </c>
      <c r="FE34" s="438">
        <v>61.696969696969695</v>
      </c>
      <c r="FF34" s="177"/>
      <c r="FG34" s="101"/>
      <c r="FH34" s="101"/>
      <c r="FI34" s="101"/>
      <c r="FJ34" s="789"/>
      <c r="FK34" s="789"/>
      <c r="FL34" s="789"/>
      <c r="FM34" s="810"/>
      <c r="FN34" s="816"/>
      <c r="FO34" s="810"/>
      <c r="FP34" s="827"/>
      <c r="FQ34" s="398"/>
      <c r="FR34" s="65"/>
      <c r="FS34" s="149">
        <f>FC34*100/EZ34</f>
        <v>0.58004375968638888</v>
      </c>
      <c r="FT34" s="242">
        <f>FD34/1000</f>
        <v>3.0848484848484847E-2</v>
      </c>
      <c r="FV34" s="149">
        <v>0.58004375968638888</v>
      </c>
      <c r="FW34" s="242">
        <v>3.0848484848484847E-2</v>
      </c>
      <c r="FX34" s="278"/>
      <c r="FY34" s="394"/>
      <c r="FZ34" s="605">
        <v>0</v>
      </c>
      <c r="GA34" s="605">
        <v>0</v>
      </c>
      <c r="GB34" s="627">
        <v>3</v>
      </c>
      <c r="GC34" s="605">
        <v>7</v>
      </c>
      <c r="GD34" s="605">
        <v>1</v>
      </c>
      <c r="GE34" s="606"/>
      <c r="GF34" s="605">
        <v>0</v>
      </c>
      <c r="GG34" s="605"/>
      <c r="GH34" s="606"/>
      <c r="GI34" s="605">
        <v>1</v>
      </c>
      <c r="GJ34" s="857">
        <v>43570</v>
      </c>
      <c r="GK34" s="854" t="s">
        <v>917</v>
      </c>
      <c r="GL34" s="855" t="s">
        <v>918</v>
      </c>
    </row>
    <row r="35" spans="1:198" ht="14.45" customHeight="1" x14ac:dyDescent="0.25">
      <c r="A35" s="56">
        <v>83</v>
      </c>
      <c r="B35" s="859">
        <v>1</v>
      </c>
      <c r="C35" s="560">
        <v>10381</v>
      </c>
      <c r="D35" s="561" t="s">
        <v>637</v>
      </c>
      <c r="E35" s="562" t="s">
        <v>229</v>
      </c>
      <c r="F35" s="59">
        <v>460417480</v>
      </c>
      <c r="G35" s="57">
        <v>73</v>
      </c>
      <c r="H35" s="584" t="s">
        <v>635</v>
      </c>
      <c r="I35" s="150" t="s">
        <v>169</v>
      </c>
      <c r="J35" s="572" t="s">
        <v>244</v>
      </c>
      <c r="K35" s="57" t="s">
        <v>156</v>
      </c>
      <c r="L35" s="57">
        <v>5</v>
      </c>
      <c r="M35" s="59" t="s">
        <v>531</v>
      </c>
      <c r="N35" s="57" t="s">
        <v>157</v>
      </c>
      <c r="O35" s="57" t="s">
        <v>620</v>
      </c>
      <c r="P35" s="57" t="s">
        <v>620</v>
      </c>
      <c r="Q35" s="370"/>
      <c r="R35" s="370"/>
      <c r="S35" s="231" t="s">
        <v>353</v>
      </c>
      <c r="T35" s="231" t="s">
        <v>353</v>
      </c>
      <c r="U35" s="231" t="s">
        <v>353</v>
      </c>
      <c r="V35" s="315" t="s">
        <v>526</v>
      </c>
      <c r="W35" s="231" t="s">
        <v>420</v>
      </c>
      <c r="X35" s="504" t="s">
        <v>636</v>
      </c>
      <c r="Y35" s="270" t="s">
        <v>353</v>
      </c>
      <c r="Z35" s="172"/>
      <c r="AA35" s="57"/>
      <c r="AB35" s="690"/>
      <c r="AC35" s="396">
        <v>16362</v>
      </c>
      <c r="AD35" s="397">
        <v>164</v>
      </c>
      <c r="AE35" s="370"/>
      <c r="AF35" s="370"/>
      <c r="AG35" s="194"/>
      <c r="AH35" s="396">
        <v>400</v>
      </c>
      <c r="AK35" s="67"/>
      <c r="AO35" s="410">
        <v>31.5</v>
      </c>
      <c r="AP35" s="69">
        <v>9.3000000000000007</v>
      </c>
      <c r="AQ35" s="127">
        <v>57.8</v>
      </c>
      <c r="AR35" s="71">
        <f t="shared" si="12"/>
        <v>98.6</v>
      </c>
      <c r="AS35" s="72">
        <f t="shared" si="13"/>
        <v>3.387096774193548</v>
      </c>
      <c r="AT35" s="73">
        <f t="shared" si="14"/>
        <v>195.77419354838707</v>
      </c>
      <c r="AU35" s="74">
        <f t="shared" si="15"/>
        <v>0.4694485842026826</v>
      </c>
      <c r="AV35" s="66">
        <v>26.554499999999997</v>
      </c>
      <c r="AW35" s="75">
        <f t="shared" si="16"/>
        <v>84.3</v>
      </c>
      <c r="AX35" s="76">
        <v>3.3704999999999994</v>
      </c>
      <c r="AY35" s="66">
        <v>10.7</v>
      </c>
      <c r="AZ35" s="326" t="s">
        <v>158</v>
      </c>
      <c r="BA35" s="329">
        <v>0.7</v>
      </c>
      <c r="BB35" s="154" t="s">
        <v>158</v>
      </c>
      <c r="BC35" s="344"/>
      <c r="BD35" s="99"/>
      <c r="BE35"/>
      <c r="BF35"/>
      <c r="BG35"/>
      <c r="BH35"/>
      <c r="BI35" s="345">
        <v>3.13</v>
      </c>
      <c r="BJ35" s="56">
        <v>56.7</v>
      </c>
      <c r="BK35" s="56">
        <v>43.3</v>
      </c>
      <c r="BL35" s="82">
        <f>BJ35/BK35</f>
        <v>1.3094688221709008</v>
      </c>
      <c r="BM35" s="83">
        <v>0.3</v>
      </c>
      <c r="BN35" s="79">
        <f>BM35*100/AO35</f>
        <v>0.95238095238095233</v>
      </c>
      <c r="BO35" s="89" t="s">
        <v>158</v>
      </c>
      <c r="BP35" s="56">
        <v>3.7</v>
      </c>
      <c r="BQ35" s="84">
        <v>6.3</v>
      </c>
      <c r="BS35" s="79">
        <f>BX35+BZ35</f>
        <v>47.2</v>
      </c>
      <c r="BT35" s="314" t="s">
        <v>158</v>
      </c>
      <c r="BU35" s="339" t="s">
        <v>158</v>
      </c>
      <c r="BV35" s="314" t="s">
        <v>158</v>
      </c>
      <c r="BW35" s="416">
        <f>BY35+CA35+CC35</f>
        <v>9.3000000000000007</v>
      </c>
      <c r="BX35" s="66">
        <v>8.3000000000000007</v>
      </c>
      <c r="BY35" s="66">
        <f>BX35*AP35/(CB35+BZ35+BX35)</f>
        <v>0.78206686930091196</v>
      </c>
      <c r="BZ35" s="66">
        <v>38.9</v>
      </c>
      <c r="CA35" s="66">
        <f>BZ35*AP35/(CB35+BZ35+BX35)</f>
        <v>3.6653495440729484</v>
      </c>
      <c r="CB35" s="66">
        <v>51.5</v>
      </c>
      <c r="CC35" s="66">
        <f>CB35*AP35/(CB35+BZ35+BX35)</f>
        <v>4.8525835866261398</v>
      </c>
      <c r="CD35" s="314" t="s">
        <v>158</v>
      </c>
      <c r="CJ35" s="249">
        <v>44.4</v>
      </c>
      <c r="CK35" s="249">
        <v>54737</v>
      </c>
      <c r="CL35" s="75">
        <f>BX35/BZ35</f>
        <v>0.21336760925449874</v>
      </c>
      <c r="CZ35" s="142">
        <v>3</v>
      </c>
      <c r="DA35" s="90" t="s">
        <v>160</v>
      </c>
      <c r="DB35" s="89" t="s">
        <v>161</v>
      </c>
      <c r="DD35" s="340"/>
      <c r="DE35" s="370"/>
      <c r="DF35" s="370"/>
      <c r="DG35" s="370"/>
      <c r="DH35" s="370"/>
      <c r="DI35" s="57" t="s">
        <v>162</v>
      </c>
      <c r="DJ35" s="554" t="s">
        <v>226</v>
      </c>
      <c r="DK35" s="92">
        <v>2</v>
      </c>
      <c r="DL35" s="581" t="s">
        <v>880</v>
      </c>
      <c r="DM35" s="581" t="s">
        <v>169</v>
      </c>
      <c r="DN35" s="92"/>
      <c r="DO35" s="629">
        <v>0</v>
      </c>
      <c r="DP35" s="623">
        <v>43067</v>
      </c>
      <c r="DQ35" s="604" t="s">
        <v>157</v>
      </c>
      <c r="DR35" s="604" t="s">
        <v>899</v>
      </c>
      <c r="DS35" s="620"/>
      <c r="DT35" s="616">
        <v>43524</v>
      </c>
      <c r="DU35" s="604" t="s">
        <v>157</v>
      </c>
      <c r="DV35" s="604" t="s">
        <v>899</v>
      </c>
      <c r="DW35" s="92"/>
      <c r="DX35" s="57" t="s">
        <v>157</v>
      </c>
      <c r="DY35" s="57" t="s">
        <v>157</v>
      </c>
      <c r="DZ35" s="57" t="s">
        <v>157</v>
      </c>
      <c r="EA35" s="57" t="s">
        <v>157</v>
      </c>
      <c r="EB35" s="57" t="s">
        <v>157</v>
      </c>
      <c r="EC35" s="57" t="s">
        <v>157</v>
      </c>
      <c r="ED35" s="57" t="s">
        <v>157</v>
      </c>
      <c r="EE35" s="57" t="s">
        <v>157</v>
      </c>
      <c r="EF35" s="57" t="s">
        <v>157</v>
      </c>
      <c r="EG35" s="57" t="s">
        <v>157</v>
      </c>
      <c r="EH35" s="850"/>
      <c r="EI35" s="92" t="s">
        <v>516</v>
      </c>
      <c r="EJ35" s="92"/>
      <c r="EK35" s="92"/>
      <c r="EL35" s="620"/>
      <c r="EM35" s="581">
        <v>10</v>
      </c>
      <c r="EN35" s="92"/>
      <c r="EO35" s="581">
        <v>0</v>
      </c>
      <c r="EP35" s="92">
        <v>180</v>
      </c>
      <c r="EQ35" s="92">
        <v>99</v>
      </c>
      <c r="ER35" s="118">
        <f>EQ35/(EP35*EP35*0.01*0.01)</f>
        <v>30.555555555555554</v>
      </c>
      <c r="ES35" s="592">
        <v>0</v>
      </c>
      <c r="ET35" s="592">
        <v>39</v>
      </c>
      <c r="EU35" s="592">
        <v>30</v>
      </c>
      <c r="EV35" s="581">
        <v>3</v>
      </c>
      <c r="EW35" s="581">
        <v>2</v>
      </c>
      <c r="EX35" s="427">
        <v>10381</v>
      </c>
      <c r="EY35" s="736">
        <v>63</v>
      </c>
      <c r="EZ35" s="270">
        <v>373251</v>
      </c>
      <c r="FA35" s="270">
        <v>2</v>
      </c>
      <c r="FB35" s="240">
        <f>EZ35/EY35*FA35</f>
        <v>11849.238095238095</v>
      </c>
      <c r="FC35" s="270">
        <v>4812</v>
      </c>
      <c r="FD35" s="281">
        <f>FC35/EY35*FA35</f>
        <v>152.76190476190476</v>
      </c>
      <c r="FE35" s="438">
        <f>L35*FD35</f>
        <v>763.80952380952385</v>
      </c>
      <c r="FF35" s="177"/>
      <c r="FG35" s="101"/>
      <c r="FH35" s="101"/>
      <c r="FI35" s="101"/>
      <c r="FJ35" s="789"/>
      <c r="FK35" s="789"/>
      <c r="FL35" s="789"/>
      <c r="FM35" s="810"/>
      <c r="FN35" s="816"/>
      <c r="FO35" s="810"/>
      <c r="FP35" s="827"/>
      <c r="FQ35" s="398"/>
      <c r="FR35" s="65"/>
      <c r="FS35" s="149">
        <f>FC35*100/EZ35</f>
        <v>1.2892128889138943</v>
      </c>
      <c r="FT35" s="242">
        <f>FD35/1000</f>
        <v>0.15276190476190477</v>
      </c>
      <c r="FV35" s="149">
        <v>1.2892128889138943</v>
      </c>
      <c r="FW35" s="242">
        <v>0.15276190476190477</v>
      </c>
      <c r="FX35" s="278"/>
      <c r="FY35" s="394"/>
      <c r="FZ35" s="605">
        <v>0</v>
      </c>
      <c r="GA35" s="605">
        <v>0</v>
      </c>
      <c r="GB35" s="626">
        <v>3</v>
      </c>
      <c r="GC35" s="605">
        <v>7</v>
      </c>
      <c r="GD35" s="605">
        <v>0</v>
      </c>
      <c r="GE35" s="606"/>
      <c r="GF35" s="605">
        <v>0</v>
      </c>
      <c r="GG35" s="605"/>
      <c r="GH35" s="606"/>
      <c r="GI35" s="605">
        <v>1</v>
      </c>
      <c r="GJ35" s="857">
        <v>43524</v>
      </c>
      <c r="GK35" s="854" t="s">
        <v>917</v>
      </c>
      <c r="GL35" s="855" t="s">
        <v>918</v>
      </c>
    </row>
    <row r="36" spans="1:198" ht="14.45" customHeight="1" x14ac:dyDescent="0.25">
      <c r="A36" s="56">
        <v>182</v>
      </c>
      <c r="B36" s="859">
        <v>1</v>
      </c>
      <c r="C36" s="566">
        <v>9106</v>
      </c>
      <c r="D36" s="595" t="s">
        <v>521</v>
      </c>
      <c r="E36" s="596" t="s">
        <v>386</v>
      </c>
      <c r="F36" s="597">
        <v>476012073</v>
      </c>
      <c r="G36" s="57">
        <v>71</v>
      </c>
      <c r="H36" s="584" t="s">
        <v>520</v>
      </c>
      <c r="I36" s="255" t="s">
        <v>522</v>
      </c>
      <c r="J36" s="572" t="s">
        <v>215</v>
      </c>
      <c r="K36" s="101" t="s">
        <v>156</v>
      </c>
      <c r="L36" s="57">
        <v>11</v>
      </c>
      <c r="M36" s="59" t="s">
        <v>523</v>
      </c>
      <c r="N36" s="59" t="s">
        <v>157</v>
      </c>
      <c r="O36" s="57"/>
      <c r="P36" s="59" t="s">
        <v>519</v>
      </c>
      <c r="Q36" s="370"/>
      <c r="R36" s="370"/>
      <c r="S36" s="303" t="s">
        <v>483</v>
      </c>
      <c r="T36" s="236" t="s">
        <v>445</v>
      </c>
      <c r="U36" s="247" t="s">
        <v>353</v>
      </c>
      <c r="V36" s="290" t="s">
        <v>467</v>
      </c>
      <c r="W36" s="231" t="s">
        <v>420</v>
      </c>
      <c r="X36" s="231" t="s">
        <v>353</v>
      </c>
      <c r="Y36" s="231" t="s">
        <v>353</v>
      </c>
      <c r="Z36" s="687" t="s">
        <v>353</v>
      </c>
      <c r="AA36" s="270" t="s">
        <v>353</v>
      </c>
      <c r="AB36" s="101"/>
      <c r="AC36" s="377"/>
      <c r="AD36" s="370">
        <v>39196250</v>
      </c>
      <c r="AE36" s="396" t="s">
        <v>353</v>
      </c>
      <c r="AF36" s="396" t="s">
        <v>353</v>
      </c>
      <c r="AG36" s="194" t="s">
        <v>226</v>
      </c>
      <c r="AH36" s="370" t="s">
        <v>518</v>
      </c>
      <c r="AI36" s="65"/>
      <c r="AK36" s="67">
        <v>77.099999999999994</v>
      </c>
      <c r="AO36" s="145">
        <v>0.95</v>
      </c>
      <c r="AP36" s="69">
        <v>3.95</v>
      </c>
      <c r="AQ36" s="127">
        <v>89.8</v>
      </c>
      <c r="AR36" s="71">
        <f t="shared" si="12"/>
        <v>94.7</v>
      </c>
      <c r="AS36" s="72">
        <f t="shared" si="13"/>
        <v>0.24050632911392403</v>
      </c>
      <c r="AT36" s="73">
        <f t="shared" si="14"/>
        <v>21.597468354430376</v>
      </c>
      <c r="AU36" s="74">
        <f t="shared" si="15"/>
        <v>1.0133333333333333E-2</v>
      </c>
      <c r="AV36" s="76">
        <v>0.83</v>
      </c>
      <c r="AW36" s="66">
        <f>AV36*100/AO36</f>
        <v>87.368421052631589</v>
      </c>
      <c r="AX36" s="76">
        <f>AY36*AO36/100</f>
        <v>7.2499999999999898E-2</v>
      </c>
      <c r="AY36" s="75">
        <f>95-AW36</f>
        <v>7.6315789473684106</v>
      </c>
      <c r="AZ36" s="89" t="s">
        <v>158</v>
      </c>
      <c r="BA36" s="77" t="s">
        <v>158</v>
      </c>
      <c r="BB36" s="154" t="s">
        <v>158</v>
      </c>
      <c r="BD36" s="298"/>
      <c r="BJ36" s="56" t="s">
        <v>158</v>
      </c>
      <c r="BK36" s="56" t="s">
        <v>158</v>
      </c>
      <c r="BL36" s="82" t="s">
        <v>158</v>
      </c>
      <c r="BM36" s="83">
        <v>0.02</v>
      </c>
      <c r="BN36" s="79">
        <f>BM36*100/AO36</f>
        <v>2.1052631578947367</v>
      </c>
      <c r="BO36" s="89" t="s">
        <v>158</v>
      </c>
      <c r="BP36" s="56" t="s">
        <v>158</v>
      </c>
      <c r="BQ36" s="84" t="s">
        <v>158</v>
      </c>
      <c r="BS36" s="79">
        <f>BX36+BZ36</f>
        <v>68.5</v>
      </c>
      <c r="BT36" s="66">
        <v>89.4</v>
      </c>
      <c r="BU36" s="277">
        <v>53071</v>
      </c>
      <c r="BV36" s="66">
        <v>10.599999999999994</v>
      </c>
      <c r="BW36" s="79">
        <v>3.3</v>
      </c>
      <c r="BX36" s="66">
        <v>23.3</v>
      </c>
      <c r="BY36" s="66">
        <v>0.92</v>
      </c>
      <c r="BZ36" s="66">
        <v>45.2</v>
      </c>
      <c r="CA36" s="66">
        <v>1.79</v>
      </c>
      <c r="CB36" s="66">
        <v>15.1</v>
      </c>
      <c r="CC36" s="66">
        <v>0.59</v>
      </c>
      <c r="CD36" s="66">
        <v>3.4000000000000002E-2</v>
      </c>
      <c r="CL36" s="75">
        <f>BX36/BZ36</f>
        <v>0.51548672566371678</v>
      </c>
      <c r="CO36" s="269"/>
      <c r="CP36" s="268"/>
      <c r="CQ36" s="268"/>
      <c r="CR36" s="268"/>
      <c r="CS36" s="268"/>
      <c r="CT36" s="268"/>
      <c r="CU36" s="268"/>
      <c r="CV36" s="268"/>
      <c r="CY36" s="142"/>
      <c r="CZ36" s="142">
        <v>6</v>
      </c>
      <c r="DA36" s="90" t="s">
        <v>179</v>
      </c>
      <c r="DB36" s="195" t="s">
        <v>179</v>
      </c>
      <c r="DE36" s="370"/>
      <c r="DF36" s="370"/>
      <c r="DG36" s="370"/>
      <c r="DH36" s="370"/>
      <c r="DI36" s="57" t="s">
        <v>163</v>
      </c>
      <c r="DJ36" s="554" t="s">
        <v>226</v>
      </c>
      <c r="DK36" s="92">
        <v>2</v>
      </c>
      <c r="DL36" s="581" t="s">
        <v>880</v>
      </c>
      <c r="DM36" s="581" t="s">
        <v>322</v>
      </c>
      <c r="DN36" s="92"/>
      <c r="DO36" s="629">
        <v>1</v>
      </c>
      <c r="DP36" s="614"/>
      <c r="DQ36" s="581"/>
      <c r="DR36" s="581"/>
      <c r="DS36" s="619"/>
      <c r="DT36" s="615">
        <v>41001</v>
      </c>
      <c r="DU36" s="123">
        <v>43348</v>
      </c>
      <c r="DV36" s="581" t="s">
        <v>899</v>
      </c>
      <c r="DW36" s="92"/>
      <c r="DX36" s="57" t="s">
        <v>157</v>
      </c>
      <c r="DY36" s="57" t="s">
        <v>157</v>
      </c>
      <c r="DZ36" s="57">
        <v>38687</v>
      </c>
      <c r="EA36" s="57">
        <v>94.2</v>
      </c>
      <c r="EB36" s="57">
        <v>5.8</v>
      </c>
      <c r="EC36" s="57" t="s">
        <v>157</v>
      </c>
      <c r="ED36" s="57" t="s">
        <v>157</v>
      </c>
      <c r="EE36" s="57" t="s">
        <v>157</v>
      </c>
      <c r="EF36" s="57" t="s">
        <v>157</v>
      </c>
      <c r="EG36" s="57">
        <v>0</v>
      </c>
      <c r="EH36" s="850"/>
      <c r="EI36" s="92"/>
      <c r="EJ36" s="92"/>
      <c r="EK36" s="92"/>
      <c r="EL36" s="619" t="s">
        <v>965</v>
      </c>
      <c r="EM36" s="581">
        <v>8</v>
      </c>
      <c r="EN36" s="92"/>
      <c r="EO36" s="581">
        <v>1</v>
      </c>
      <c r="EP36" s="581">
        <v>162</v>
      </c>
      <c r="EQ36" s="581">
        <v>62</v>
      </c>
      <c r="ER36" s="582">
        <v>23.6</v>
      </c>
      <c r="ES36" s="592">
        <v>0</v>
      </c>
      <c r="ET36" s="592">
        <v>65</v>
      </c>
      <c r="EU36" s="592">
        <v>25</v>
      </c>
      <c r="EV36" s="92"/>
      <c r="EW36" s="92"/>
      <c r="EX36" s="729">
        <v>9106</v>
      </c>
      <c r="EY36" s="736">
        <v>66</v>
      </c>
      <c r="EZ36" s="270">
        <v>909267</v>
      </c>
      <c r="FA36" s="270">
        <v>2</v>
      </c>
      <c r="FB36" s="240">
        <v>27553.545454545456</v>
      </c>
      <c r="FC36" s="270">
        <v>768587</v>
      </c>
      <c r="FD36" s="281">
        <v>23290.515151515152</v>
      </c>
      <c r="FE36" s="438">
        <v>256195.66666666669</v>
      </c>
      <c r="FF36" s="779">
        <v>30</v>
      </c>
      <c r="FG36" s="785">
        <v>156785</v>
      </c>
      <c r="FH36" s="785">
        <v>10000</v>
      </c>
      <c r="FI36" s="101"/>
      <c r="FJ36" s="790">
        <v>5226.166666666667</v>
      </c>
      <c r="FK36" s="790">
        <v>52261.666666666672</v>
      </c>
      <c r="FL36" s="806">
        <v>4.9021717638804736</v>
      </c>
      <c r="FM36" s="810"/>
      <c r="FN36" s="816"/>
      <c r="FO36" s="810"/>
      <c r="FP36" s="827"/>
      <c r="FQ36" s="398"/>
      <c r="FR36" s="65"/>
      <c r="FS36" s="149">
        <v>84.528196888262741</v>
      </c>
      <c r="FT36" s="242">
        <f>FD36/1000</f>
        <v>23.290515151515152</v>
      </c>
      <c r="FV36" s="149">
        <v>84.528196888262741</v>
      </c>
      <c r="FW36" s="242">
        <v>23.290515151515152</v>
      </c>
      <c r="FX36" s="278">
        <f>DZ36/FD36</f>
        <v>1.6610624431586796</v>
      </c>
      <c r="FY36" s="467"/>
      <c r="FZ36" s="581">
        <v>1</v>
      </c>
      <c r="GA36" s="581">
        <v>1</v>
      </c>
      <c r="GB36" s="626">
        <v>3</v>
      </c>
      <c r="GC36" s="581">
        <v>7</v>
      </c>
      <c r="GD36" s="581">
        <v>1</v>
      </c>
      <c r="GE36" s="607"/>
      <c r="GF36" s="581">
        <v>0</v>
      </c>
      <c r="GG36" s="581"/>
      <c r="GH36" s="607"/>
      <c r="GI36" s="581">
        <v>1</v>
      </c>
      <c r="GJ36" s="604">
        <v>43348</v>
      </c>
      <c r="GK36" s="581" t="s">
        <v>943</v>
      </c>
      <c r="GL36" s="607"/>
      <c r="GM36" s="92" t="s">
        <v>460</v>
      </c>
      <c r="GN36" s="92">
        <v>4.8899999999999997</v>
      </c>
      <c r="GO36" s="95">
        <v>1.3959999999999999</v>
      </c>
      <c r="GP36" s="266"/>
    </row>
    <row r="37" spans="1:198" x14ac:dyDescent="0.25">
      <c r="A37" s="56">
        <v>208</v>
      </c>
      <c r="B37" s="859">
        <v>2</v>
      </c>
      <c r="C37" s="566">
        <v>9273</v>
      </c>
      <c r="D37" s="595" t="s">
        <v>521</v>
      </c>
      <c r="E37" s="596" t="s">
        <v>386</v>
      </c>
      <c r="F37" s="597">
        <v>476012073</v>
      </c>
      <c r="G37" s="57">
        <v>71</v>
      </c>
      <c r="H37" s="584" t="s">
        <v>529</v>
      </c>
      <c r="I37" s="150" t="s">
        <v>522</v>
      </c>
      <c r="J37" s="572" t="s">
        <v>215</v>
      </c>
      <c r="K37" s="102" t="s">
        <v>156</v>
      </c>
      <c r="L37" s="103">
        <v>4</v>
      </c>
      <c r="M37" s="103">
        <v>6</v>
      </c>
      <c r="N37" s="130" t="s">
        <v>157</v>
      </c>
      <c r="O37" s="103"/>
      <c r="P37" s="130" t="s">
        <v>519</v>
      </c>
      <c r="Q37" s="103"/>
      <c r="R37" s="103"/>
      <c r="S37" s="231" t="s">
        <v>483</v>
      </c>
      <c r="T37" s="236" t="s">
        <v>445</v>
      </c>
      <c r="U37" s="231" t="s">
        <v>353</v>
      </c>
      <c r="V37" s="290" t="s">
        <v>527</v>
      </c>
      <c r="W37" s="231" t="s">
        <v>528</v>
      </c>
      <c r="X37" s="246" t="s">
        <v>353</v>
      </c>
      <c r="Y37" s="246" t="s">
        <v>353</v>
      </c>
      <c r="Z37" s="387"/>
      <c r="AA37" s="103"/>
      <c r="AC37" s="396">
        <v>225000</v>
      </c>
      <c r="AD37" s="396">
        <v>56250</v>
      </c>
      <c r="AE37" s="396">
        <v>3</v>
      </c>
      <c r="AF37" s="396">
        <v>18450</v>
      </c>
      <c r="AG37" s="194" t="s">
        <v>226</v>
      </c>
      <c r="AH37" s="370"/>
      <c r="AI37" s="67"/>
      <c r="AJ37" s="67"/>
      <c r="AK37" s="67"/>
      <c r="AL37" s="67"/>
      <c r="AM37" s="67"/>
      <c r="AO37" s="410">
        <v>1.53</v>
      </c>
      <c r="AP37" s="69">
        <v>3.5</v>
      </c>
      <c r="AQ37" s="127">
        <v>94.8</v>
      </c>
      <c r="AR37" s="71">
        <f t="shared" si="12"/>
        <v>99.83</v>
      </c>
      <c r="AS37" s="72">
        <f t="shared" si="13"/>
        <v>0.43714285714285717</v>
      </c>
      <c r="AT37" s="73">
        <f t="shared" si="14"/>
        <v>41.441142857142857</v>
      </c>
      <c r="AU37" s="74">
        <f t="shared" si="15"/>
        <v>1.5564598168870805E-2</v>
      </c>
      <c r="AV37" s="76">
        <v>1.3869450000000001</v>
      </c>
      <c r="AW37" s="75">
        <f>95-AY37</f>
        <v>90.65</v>
      </c>
      <c r="AX37" s="66">
        <v>6.6555000000000003E-2</v>
      </c>
      <c r="AY37" s="66">
        <v>4.3499999999999996</v>
      </c>
      <c r="AZ37" s="285" t="s">
        <v>158</v>
      </c>
      <c r="BA37" s="66">
        <v>0.75</v>
      </c>
      <c r="BB37" s="473">
        <v>6.5000000000000002E-2</v>
      </c>
      <c r="BC37" s="100"/>
      <c r="BD37" s="100"/>
      <c r="BE37" s="100"/>
      <c r="BF37" s="100"/>
      <c r="BG37" s="100"/>
      <c r="BH37" s="100"/>
      <c r="BI37" s="473"/>
      <c r="BJ37" s="66">
        <v>55.7</v>
      </c>
      <c r="BK37" s="66">
        <v>44.6</v>
      </c>
      <c r="BL37" s="82">
        <v>1.2488789237668161</v>
      </c>
      <c r="BM37" s="83">
        <v>2.5000000000000001E-2</v>
      </c>
      <c r="BN37" s="79">
        <f>BM37*100/AO37</f>
        <v>1.6339869281045751</v>
      </c>
      <c r="BO37" s="314" t="s">
        <v>158</v>
      </c>
      <c r="BP37" s="66">
        <v>2.76</v>
      </c>
      <c r="BQ37" s="405">
        <v>10.8</v>
      </c>
      <c r="BS37" s="79">
        <f>BX37+BZ37</f>
        <v>72.099999999999994</v>
      </c>
      <c r="BT37" s="79">
        <v>96.1</v>
      </c>
      <c r="BU37" s="277">
        <v>47909</v>
      </c>
      <c r="BV37" s="79">
        <v>3.9000000000000057</v>
      </c>
      <c r="BW37" s="416">
        <v>3.23</v>
      </c>
      <c r="BX37" s="79">
        <v>43</v>
      </c>
      <c r="BY37" s="79">
        <v>1.5</v>
      </c>
      <c r="BZ37" s="79">
        <v>29.1</v>
      </c>
      <c r="CA37" s="79">
        <v>1.02</v>
      </c>
      <c r="CB37" s="75">
        <v>20.399999999999999</v>
      </c>
      <c r="CC37" s="75">
        <v>0.71</v>
      </c>
      <c r="CD37" s="75">
        <v>5.2999999999999999E-2</v>
      </c>
      <c r="CG37" s="370"/>
      <c r="CL37" s="75">
        <f>BX37/BZ37</f>
        <v>1.4776632302405497</v>
      </c>
      <c r="CO37" s="378"/>
      <c r="CV37" s="60"/>
      <c r="CY37" s="142"/>
      <c r="CZ37" s="142">
        <v>6</v>
      </c>
      <c r="DA37" s="90" t="s">
        <v>179</v>
      </c>
      <c r="DB37" s="195" t="s">
        <v>179</v>
      </c>
      <c r="DE37" s="370"/>
      <c r="DF37" s="370"/>
      <c r="DG37" s="370"/>
      <c r="DH37" s="370"/>
      <c r="DI37" s="57" t="s">
        <v>163</v>
      </c>
      <c r="DJ37" s="554" t="s">
        <v>226</v>
      </c>
      <c r="DK37" s="162">
        <v>2</v>
      </c>
      <c r="DL37" s="581" t="s">
        <v>880</v>
      </c>
      <c r="DM37" s="92" t="s">
        <v>322</v>
      </c>
      <c r="DN37" s="92">
        <v>1</v>
      </c>
      <c r="DO37" s="629">
        <v>1</v>
      </c>
      <c r="DP37" s="613"/>
      <c r="DQ37" s="603"/>
      <c r="DR37" s="603"/>
      <c r="DS37" s="618"/>
      <c r="DT37" s="615">
        <v>41001</v>
      </c>
      <c r="DU37" s="123">
        <v>43348</v>
      </c>
      <c r="DV37" s="603" t="s">
        <v>899</v>
      </c>
      <c r="DW37" s="92">
        <v>1</v>
      </c>
      <c r="DX37" s="57">
        <v>8.1999999999999993</v>
      </c>
      <c r="DY37" s="57">
        <v>7.8</v>
      </c>
      <c r="DZ37" s="57">
        <v>26537</v>
      </c>
      <c r="EA37" s="57">
        <v>95.5</v>
      </c>
      <c r="EB37" s="57">
        <v>4.5</v>
      </c>
      <c r="EC37" s="57">
        <v>3.4</v>
      </c>
      <c r="ED37" s="57">
        <v>17768</v>
      </c>
      <c r="EE37" s="57" t="s">
        <v>157</v>
      </c>
      <c r="EF37" s="57">
        <v>4.79</v>
      </c>
      <c r="EG37" s="57">
        <v>0</v>
      </c>
      <c r="EH37" s="850"/>
      <c r="EI37" s="92"/>
      <c r="EJ37" s="92"/>
      <c r="EK37" s="92"/>
      <c r="EL37" s="618" t="s">
        <v>965</v>
      </c>
      <c r="EM37" s="581">
        <v>25</v>
      </c>
      <c r="EN37" s="92"/>
      <c r="EO37" s="92">
        <v>0</v>
      </c>
      <c r="EP37" s="92">
        <v>162</v>
      </c>
      <c r="EQ37" s="92">
        <v>62</v>
      </c>
      <c r="ER37" s="118">
        <f>EQ37/(EP37*EP37*0.01*0.01)</f>
        <v>23.62444749276025</v>
      </c>
      <c r="ES37" s="592">
        <v>0</v>
      </c>
      <c r="ET37" s="592">
        <v>65</v>
      </c>
      <c r="EU37" s="592">
        <v>25</v>
      </c>
      <c r="EV37" s="581"/>
      <c r="EW37" s="581"/>
      <c r="EX37" s="729">
        <v>9273</v>
      </c>
      <c r="EY37" s="736">
        <v>66</v>
      </c>
      <c r="EZ37" s="270">
        <v>772033</v>
      </c>
      <c r="FA37" s="270">
        <v>2</v>
      </c>
      <c r="FB37" s="240">
        <v>23394.939393939392</v>
      </c>
      <c r="FC37" s="270">
        <v>623559</v>
      </c>
      <c r="FD37" s="281">
        <v>18895.727272727272</v>
      </c>
      <c r="FE37" s="438">
        <v>75582.909090909088</v>
      </c>
      <c r="FF37" s="444">
        <v>23</v>
      </c>
      <c r="FG37" s="445">
        <v>222959</v>
      </c>
      <c r="FH37" s="445">
        <v>10000</v>
      </c>
      <c r="FI37" s="394"/>
      <c r="FJ37" s="447">
        <v>9693.8695652173919</v>
      </c>
      <c r="FK37" s="447">
        <v>96938.695652173919</v>
      </c>
      <c r="FL37" s="449">
        <v>0.77969802030458912</v>
      </c>
      <c r="FM37" s="197"/>
      <c r="FN37" s="816"/>
      <c r="FO37" s="450"/>
      <c r="FP37" s="459"/>
      <c r="FQ37" s="398"/>
      <c r="FR37" s="394"/>
      <c r="FS37" s="149">
        <v>80.768438654824337</v>
      </c>
      <c r="FT37" s="242">
        <f>FD37/1000</f>
        <v>18.895727272727271</v>
      </c>
      <c r="FV37" s="149">
        <v>80.768438654824337</v>
      </c>
      <c r="FW37" s="242">
        <v>18.895727272727271</v>
      </c>
      <c r="FX37" s="278">
        <f>DZ37/FD37</f>
        <v>1.4043915651927084</v>
      </c>
      <c r="FY37" s="394"/>
      <c r="FZ37" s="605">
        <v>1</v>
      </c>
      <c r="GA37" s="605">
        <v>1</v>
      </c>
      <c r="GB37" s="626">
        <v>2</v>
      </c>
      <c r="GC37" s="605">
        <v>6</v>
      </c>
      <c r="GD37" s="605">
        <v>1</v>
      </c>
      <c r="GE37" s="606"/>
      <c r="GF37" s="605">
        <v>0</v>
      </c>
      <c r="GG37" s="605"/>
      <c r="GH37" s="606"/>
      <c r="GI37" s="605">
        <v>1</v>
      </c>
      <c r="GJ37" s="857">
        <v>43348</v>
      </c>
      <c r="GK37" s="581" t="s">
        <v>966</v>
      </c>
      <c r="GL37" s="606"/>
      <c r="GN37" s="135">
        <v>3.4</v>
      </c>
    </row>
    <row r="38" spans="1:198" x14ac:dyDescent="0.25">
      <c r="A38" s="56">
        <v>66</v>
      </c>
      <c r="B38" s="859">
        <v>1</v>
      </c>
      <c r="C38" s="565">
        <v>5128</v>
      </c>
      <c r="D38" s="561" t="s">
        <v>199</v>
      </c>
      <c r="E38" s="564" t="s">
        <v>302</v>
      </c>
      <c r="F38" s="59">
        <v>465519401</v>
      </c>
      <c r="G38" s="57">
        <v>70</v>
      </c>
      <c r="H38" s="584" t="s">
        <v>200</v>
      </c>
      <c r="I38" s="375" t="s">
        <v>967</v>
      </c>
      <c r="J38" s="572" t="s">
        <v>968</v>
      </c>
      <c r="K38" s="105" t="s">
        <v>156</v>
      </c>
      <c r="L38" s="59">
        <v>10</v>
      </c>
      <c r="M38" s="59">
        <v>1</v>
      </c>
      <c r="N38" s="57"/>
      <c r="O38" s="370"/>
      <c r="P38" s="107"/>
      <c r="Q38" s="151"/>
      <c r="R38" s="151"/>
      <c r="S38" s="164"/>
      <c r="T38" s="164"/>
      <c r="U38" s="169"/>
      <c r="V38" s="164"/>
      <c r="W38" s="165"/>
      <c r="X38" s="164"/>
      <c r="Y38" s="164"/>
      <c r="Z38" s="172"/>
      <c r="AA38" s="57"/>
      <c r="AC38" s="370"/>
      <c r="AD38" s="370"/>
      <c r="AE38" s="370"/>
      <c r="AF38" s="370"/>
      <c r="AG38" s="194" t="s">
        <v>184</v>
      </c>
      <c r="AH38" s="394"/>
      <c r="AJ38" s="66">
        <v>4.66</v>
      </c>
      <c r="AK38" s="67"/>
      <c r="AM38" s="68"/>
      <c r="AO38" s="408">
        <v>54.1</v>
      </c>
      <c r="AP38" s="69">
        <v>29.8</v>
      </c>
      <c r="AQ38" s="70">
        <v>1.59</v>
      </c>
      <c r="AR38" s="112">
        <f t="shared" si="12"/>
        <v>85.490000000000009</v>
      </c>
      <c r="AS38" s="72">
        <f t="shared" si="13"/>
        <v>1.8154362416107384</v>
      </c>
      <c r="AT38" s="73">
        <f t="shared" si="14"/>
        <v>2.886543624161074</v>
      </c>
      <c r="AU38" s="74">
        <f t="shared" si="15"/>
        <v>1.7234788149092068</v>
      </c>
      <c r="AV38" s="66">
        <v>46.155000000000001</v>
      </c>
      <c r="AW38" s="75">
        <f>95-AY38</f>
        <v>85.314232902033268</v>
      </c>
      <c r="AX38" s="76">
        <v>5.24</v>
      </c>
      <c r="AY38" s="75">
        <f>AX38*100/AO38</f>
        <v>9.6857670979667283</v>
      </c>
      <c r="AZ38" s="75">
        <v>34.64</v>
      </c>
      <c r="BA38" s="77" t="s">
        <v>158</v>
      </c>
      <c r="BB38" s="78">
        <v>0.36</v>
      </c>
      <c r="BC38" s="80">
        <v>5.2693400000000006</v>
      </c>
      <c r="BD38" s="79"/>
      <c r="BE38" s="56" t="s">
        <v>158</v>
      </c>
      <c r="BG38" s="66" t="s">
        <v>158</v>
      </c>
      <c r="BH38" s="75"/>
      <c r="BI38" s="81" t="s">
        <v>158</v>
      </c>
      <c r="BJ38" s="75">
        <v>26.900584795321638</v>
      </c>
      <c r="BK38" s="75">
        <v>73.099415204678365</v>
      </c>
      <c r="BL38" s="129">
        <v>0.36799999999999999</v>
      </c>
      <c r="BM38" s="83">
        <v>0.37869999999999998</v>
      </c>
      <c r="BN38" s="79">
        <f>BM38*100/AO38</f>
        <v>0.7</v>
      </c>
      <c r="BO38" s="75">
        <v>0</v>
      </c>
      <c r="BP38" s="56">
        <v>12.4</v>
      </c>
      <c r="BQ38" s="84">
        <v>35.700000000000003</v>
      </c>
      <c r="BR38" s="85">
        <v>2.8790322580645165</v>
      </c>
      <c r="BS38" s="79">
        <f>BX38+BZ38</f>
        <v>40.299999999999997</v>
      </c>
      <c r="BT38" s="86">
        <v>83.8</v>
      </c>
      <c r="BU38" s="86"/>
      <c r="BV38" s="86">
        <v>5.8000000000000007</v>
      </c>
      <c r="BW38" s="422">
        <v>33</v>
      </c>
      <c r="BX38" s="86">
        <v>12.4</v>
      </c>
      <c r="BY38" s="133">
        <f>BX38*AP38/100</f>
        <v>3.6952000000000003</v>
      </c>
      <c r="BZ38" s="86">
        <v>27.9</v>
      </c>
      <c r="CA38" s="133">
        <f>BZ38*AP38/100</f>
        <v>8.3141999999999996</v>
      </c>
      <c r="CB38" s="86">
        <v>58.5</v>
      </c>
      <c r="CC38" s="133">
        <f>CB38*AP38/100</f>
        <v>17.433</v>
      </c>
      <c r="CD38" s="86">
        <v>0.8</v>
      </c>
      <c r="CE38" s="75"/>
      <c r="CJ38" s="86"/>
      <c r="CL38" s="75">
        <f>BX38/BZ38</f>
        <v>0.44444444444444448</v>
      </c>
      <c r="CX38" s="89"/>
      <c r="CY38" s="89" t="s">
        <v>165</v>
      </c>
      <c r="CZ38" s="89">
        <v>4</v>
      </c>
      <c r="DA38" s="90" t="s">
        <v>155</v>
      </c>
      <c r="DB38" s="115" t="s">
        <v>155</v>
      </c>
      <c r="DE38" s="370"/>
      <c r="DF38" s="370"/>
      <c r="DG38" s="370"/>
      <c r="DH38" s="370"/>
      <c r="DI38" s="116" t="s">
        <v>163</v>
      </c>
      <c r="DJ38" s="580" t="s">
        <v>230</v>
      </c>
      <c r="DK38" s="92">
        <v>2</v>
      </c>
      <c r="DL38" s="581" t="s">
        <v>880</v>
      </c>
      <c r="DM38" s="581" t="s">
        <v>967</v>
      </c>
      <c r="DN38" s="92">
        <v>0</v>
      </c>
      <c r="DO38" s="629">
        <v>1</v>
      </c>
      <c r="DP38" s="615">
        <v>42520</v>
      </c>
      <c r="DQ38" s="123">
        <v>42657</v>
      </c>
      <c r="DR38" s="603" t="s">
        <v>915</v>
      </c>
      <c r="DS38" s="618" t="s">
        <v>924</v>
      </c>
      <c r="DT38" s="615"/>
      <c r="DU38" s="123"/>
      <c r="DV38" s="603"/>
      <c r="DW38" s="92">
        <v>1</v>
      </c>
      <c r="DX38" s="57" t="s">
        <v>157</v>
      </c>
      <c r="DY38" s="57" t="s">
        <v>157</v>
      </c>
      <c r="DZ38" s="57" t="s">
        <v>157</v>
      </c>
      <c r="EA38" s="57" t="s">
        <v>157</v>
      </c>
      <c r="EB38" s="57" t="s">
        <v>157</v>
      </c>
      <c r="EC38" s="57" t="s">
        <v>157</v>
      </c>
      <c r="ED38" s="57" t="s">
        <v>157</v>
      </c>
      <c r="EE38" s="57" t="s">
        <v>157</v>
      </c>
      <c r="EF38" s="57" t="s">
        <v>157</v>
      </c>
      <c r="EG38" s="57" t="s">
        <v>157</v>
      </c>
      <c r="EH38" s="850"/>
      <c r="EI38" s="92">
        <v>4</v>
      </c>
      <c r="EJ38" s="92">
        <v>1</v>
      </c>
      <c r="EK38" s="92">
        <v>10</v>
      </c>
      <c r="EL38" s="618"/>
      <c r="EM38" s="581"/>
      <c r="EN38" s="94">
        <v>1</v>
      </c>
      <c r="EO38" s="92">
        <v>1</v>
      </c>
      <c r="EP38" s="92">
        <v>164</v>
      </c>
      <c r="EQ38" s="92">
        <v>76</v>
      </c>
      <c r="ER38" s="118">
        <f>EQ38/(EP38*EP38*0.01*0.01)</f>
        <v>28.25698988697204</v>
      </c>
      <c r="ES38" s="592">
        <v>0</v>
      </c>
      <c r="ET38" s="592">
        <v>55</v>
      </c>
      <c r="EU38" s="592">
        <v>60</v>
      </c>
      <c r="EV38" s="581"/>
      <c r="EW38" s="581"/>
      <c r="EX38" s="430">
        <v>5128</v>
      </c>
      <c r="EY38" s="738"/>
      <c r="EZ38" s="174"/>
      <c r="FA38" s="174"/>
      <c r="FB38" s="174"/>
      <c r="FC38" s="752"/>
      <c r="FD38" s="174"/>
      <c r="FE38" s="773"/>
      <c r="FF38" s="773"/>
      <c r="FG38" s="773"/>
      <c r="FH38" s="773"/>
      <c r="FI38" s="773"/>
      <c r="FJ38" s="773"/>
      <c r="FK38" s="773"/>
      <c r="FL38" s="801"/>
      <c r="FM38" s="808"/>
      <c r="FN38" s="817"/>
      <c r="FO38" s="801"/>
      <c r="FP38" s="462"/>
      <c r="FQ38" s="833"/>
      <c r="FR38" s="143"/>
      <c r="FS38" s="143"/>
      <c r="FV38" s="66">
        <v>4.66</v>
      </c>
      <c r="FW38" s="100" t="s">
        <v>158</v>
      </c>
      <c r="FY38" s="176"/>
      <c r="FZ38" s="605">
        <v>0</v>
      </c>
      <c r="GA38" s="605">
        <v>0</v>
      </c>
      <c r="GB38" s="626">
        <v>2</v>
      </c>
      <c r="GC38" s="605">
        <v>3</v>
      </c>
      <c r="GD38" s="605">
        <v>0</v>
      </c>
      <c r="GE38" s="606"/>
      <c r="GF38" s="605">
        <v>1</v>
      </c>
      <c r="GG38" s="857">
        <v>42657</v>
      </c>
      <c r="GH38" s="862" t="s">
        <v>906</v>
      </c>
      <c r="GI38" s="605">
        <v>1</v>
      </c>
      <c r="GJ38" s="863" t="s">
        <v>969</v>
      </c>
      <c r="GK38" s="861" t="s">
        <v>970</v>
      </c>
      <c r="GL38" s="862" t="s">
        <v>971</v>
      </c>
    </row>
    <row r="39" spans="1:198" x14ac:dyDescent="0.25">
      <c r="A39" s="56">
        <v>261</v>
      </c>
      <c r="B39" s="859">
        <v>1</v>
      </c>
      <c r="C39" s="566">
        <v>11543</v>
      </c>
      <c r="D39" s="561" t="s">
        <v>782</v>
      </c>
      <c r="E39" s="564" t="s">
        <v>504</v>
      </c>
      <c r="F39" s="59">
        <v>416102083</v>
      </c>
      <c r="G39" s="57">
        <v>78</v>
      </c>
      <c r="H39" s="584" t="s">
        <v>783</v>
      </c>
      <c r="I39" s="313" t="s">
        <v>169</v>
      </c>
      <c r="J39" s="572" t="s">
        <v>215</v>
      </c>
      <c r="K39" s="59" t="s">
        <v>156</v>
      </c>
      <c r="L39" s="57">
        <v>7</v>
      </c>
      <c r="M39" s="59">
        <v>3</v>
      </c>
      <c r="N39" s="59" t="s">
        <v>157</v>
      </c>
      <c r="O39" s="57"/>
      <c r="P39" s="57" t="s">
        <v>767</v>
      </c>
      <c r="Q39" s="151"/>
      <c r="R39" s="151"/>
      <c r="S39" s="59"/>
      <c r="T39" s="361" t="s">
        <v>780</v>
      </c>
      <c r="U39" s="361"/>
      <c r="V39" s="362" t="s">
        <v>781</v>
      </c>
      <c r="W39" s="383"/>
      <c r="X39" s="362"/>
      <c r="Y39" s="362"/>
      <c r="Z39" s="313"/>
      <c r="AA39" s="57" t="s">
        <v>747</v>
      </c>
      <c r="AB39" s="57"/>
      <c r="AC39" s="695">
        <v>2413</v>
      </c>
      <c r="AD39" s="695">
        <v>16900</v>
      </c>
      <c r="AE39" s="102"/>
      <c r="AF39" s="102"/>
      <c r="AG39" s="313" t="s">
        <v>307</v>
      </c>
      <c r="AH39" s="111">
        <v>1500</v>
      </c>
      <c r="AI39"/>
      <c r="AO39" s="145">
        <v>23.2</v>
      </c>
      <c r="AP39" s="69">
        <v>6.3</v>
      </c>
      <c r="AQ39" s="127">
        <v>69.900000000000006</v>
      </c>
      <c r="AR39" s="71">
        <v>99.4</v>
      </c>
      <c r="AS39" s="72">
        <v>3.6825396825396823</v>
      </c>
      <c r="AT39" s="73">
        <v>257.40952380952382</v>
      </c>
      <c r="AU39" s="74">
        <v>0.30446194225721784</v>
      </c>
      <c r="AV39" s="75">
        <v>21.761599999999998</v>
      </c>
      <c r="AW39" s="75">
        <v>93.8</v>
      </c>
      <c r="AX39" s="76">
        <v>0.27839999999999998</v>
      </c>
      <c r="AY39" s="75">
        <v>1.2</v>
      </c>
      <c r="AZ39" s="56" t="s">
        <v>158</v>
      </c>
      <c r="BA39" s="77">
        <v>17.100000000000001</v>
      </c>
      <c r="BB39" s="84" t="s">
        <v>158</v>
      </c>
      <c r="BC39" s="115">
        <v>1.5</v>
      </c>
      <c r="BI39" s="81">
        <v>1.0900000000000001</v>
      </c>
      <c r="BJ39" s="56">
        <v>57.8</v>
      </c>
      <c r="BK39" s="56">
        <v>42.2</v>
      </c>
      <c r="BL39" s="82">
        <v>1.3696682464454975</v>
      </c>
      <c r="BM39" s="83">
        <v>1.1000000000000001</v>
      </c>
      <c r="BN39" s="79">
        <v>4.7413793103448283</v>
      </c>
      <c r="BO39" s="56" t="s">
        <v>158</v>
      </c>
      <c r="BP39" s="56">
        <v>42</v>
      </c>
      <c r="BQ39" s="84">
        <v>56.8</v>
      </c>
      <c r="BS39" s="79">
        <v>67</v>
      </c>
      <c r="BT39" s="115">
        <v>73.5</v>
      </c>
      <c r="BU39" s="115">
        <v>12967</v>
      </c>
      <c r="BV39" s="79">
        <v>26.5</v>
      </c>
      <c r="BW39" s="79">
        <v>6.1992000000000003</v>
      </c>
      <c r="BX39" s="115">
        <v>19</v>
      </c>
      <c r="BY39" s="66">
        <v>1.1970000000000001</v>
      </c>
      <c r="BZ39" s="115">
        <v>48</v>
      </c>
      <c r="CA39" s="66">
        <v>3.0239999999999996</v>
      </c>
      <c r="CB39" s="115">
        <v>31.4</v>
      </c>
      <c r="CC39" s="66">
        <v>1.9782</v>
      </c>
      <c r="CD39" s="79">
        <v>0.3</v>
      </c>
      <c r="CE39" s="153">
        <v>93.5</v>
      </c>
      <c r="CF39" s="153">
        <v>7138</v>
      </c>
      <c r="CG39" s="153">
        <v>78.3</v>
      </c>
      <c r="CH39" s="153">
        <v>5152</v>
      </c>
      <c r="CI39" s="153">
        <v>40.6</v>
      </c>
      <c r="CJ39" s="153">
        <v>71.2</v>
      </c>
      <c r="CK39" s="153">
        <v>5200</v>
      </c>
      <c r="CL39" s="75">
        <v>0.39583333333333331</v>
      </c>
      <c r="CZ39" s="142">
        <v>3</v>
      </c>
      <c r="DA39" s="90" t="s">
        <v>179</v>
      </c>
      <c r="DB39" s="56" t="s">
        <v>180</v>
      </c>
      <c r="DC39" s="122"/>
      <c r="DD39" s="340" t="s">
        <v>784</v>
      </c>
      <c r="DE39" s="370"/>
      <c r="DF39" s="370"/>
      <c r="DG39" s="370"/>
      <c r="DH39" s="370"/>
      <c r="DI39" s="57" t="s">
        <v>163</v>
      </c>
      <c r="DJ39" s="557" t="s">
        <v>230</v>
      </c>
      <c r="DK39" s="92">
        <v>2</v>
      </c>
      <c r="DL39" s="581" t="s">
        <v>880</v>
      </c>
      <c r="DM39" s="581" t="s">
        <v>316</v>
      </c>
      <c r="DN39" s="92"/>
      <c r="DO39" s="629">
        <v>1</v>
      </c>
      <c r="DP39" s="623">
        <v>43272</v>
      </c>
      <c r="DQ39" s="581"/>
      <c r="DR39" s="581" t="s">
        <v>899</v>
      </c>
      <c r="DS39" s="619"/>
      <c r="DT39" s="614"/>
      <c r="DU39" s="581"/>
      <c r="DV39" s="581"/>
      <c r="DW39" s="92"/>
      <c r="DX39" s="57" t="s">
        <v>157</v>
      </c>
      <c r="DY39" s="57" t="s">
        <v>157</v>
      </c>
      <c r="DZ39" s="57">
        <v>2264</v>
      </c>
      <c r="EA39" s="57">
        <v>65.900000000000006</v>
      </c>
      <c r="EB39" s="57">
        <v>34.1</v>
      </c>
      <c r="EC39" s="57" t="s">
        <v>157</v>
      </c>
      <c r="ED39" s="57" t="s">
        <v>157</v>
      </c>
      <c r="EE39" s="57" t="s">
        <v>157</v>
      </c>
      <c r="EF39" s="57" t="s">
        <v>157</v>
      </c>
      <c r="EG39" s="57">
        <v>0</v>
      </c>
      <c r="EH39" s="850" t="s">
        <v>741</v>
      </c>
      <c r="EI39" s="92">
        <v>0</v>
      </c>
      <c r="EJ39" s="92"/>
      <c r="EK39" s="92"/>
      <c r="EL39" s="619"/>
      <c r="EM39" s="581">
        <v>10</v>
      </c>
      <c r="EN39" s="92"/>
      <c r="EO39" s="581">
        <v>0</v>
      </c>
      <c r="EP39" s="581">
        <v>167</v>
      </c>
      <c r="EQ39" s="581">
        <v>82</v>
      </c>
      <c r="ER39" s="582">
        <v>29.4</v>
      </c>
      <c r="ES39" s="592">
        <v>0</v>
      </c>
      <c r="ET39" s="592"/>
      <c r="EU39" s="592"/>
      <c r="EV39" s="92"/>
      <c r="EW39" s="92"/>
      <c r="EX39" s="432">
        <v>11543</v>
      </c>
      <c r="EY39" s="741">
        <v>75</v>
      </c>
      <c r="EZ39" s="434">
        <v>34678</v>
      </c>
      <c r="FA39" s="434">
        <v>4000</v>
      </c>
      <c r="FB39" s="434">
        <v>42120</v>
      </c>
      <c r="FC39" s="434">
        <v>16799</v>
      </c>
      <c r="FD39" s="437">
        <v>2358.5796</v>
      </c>
      <c r="FE39" s="438">
        <v>16510.057199999999</v>
      </c>
      <c r="FF39" s="394"/>
      <c r="FG39" s="394"/>
      <c r="FH39" s="394"/>
      <c r="FI39" s="394"/>
      <c r="FJ39" s="442"/>
      <c r="FK39" s="442"/>
      <c r="FL39" s="442"/>
      <c r="FM39" s="197"/>
      <c r="FN39" s="816"/>
      <c r="FO39" s="450"/>
      <c r="FP39" s="459"/>
      <c r="FQ39" s="64"/>
      <c r="FR39" s="65"/>
      <c r="FS39" s="56"/>
      <c r="FT39" s="242">
        <v>2.4129999999999998</v>
      </c>
      <c r="FV39" s="73">
        <v>48.442816771440107</v>
      </c>
      <c r="FW39" s="351">
        <v>2.3585796000000001</v>
      </c>
      <c r="FY39" s="394"/>
      <c r="FZ39" s="605">
        <v>0</v>
      </c>
      <c r="GA39" s="605">
        <v>0</v>
      </c>
      <c r="GB39" s="626">
        <v>1</v>
      </c>
      <c r="GC39" s="605">
        <v>2</v>
      </c>
      <c r="GD39" s="605">
        <v>1</v>
      </c>
      <c r="GE39" s="606"/>
      <c r="GF39" s="605">
        <v>0</v>
      </c>
      <c r="GG39" s="605"/>
      <c r="GH39" s="606"/>
      <c r="GI39" s="605">
        <v>1</v>
      </c>
      <c r="GJ39" s="861" t="s">
        <v>972</v>
      </c>
      <c r="GK39" s="861" t="s">
        <v>963</v>
      </c>
      <c r="GL39" s="606"/>
      <c r="GN39" s="160">
        <v>0.26355665625000002</v>
      </c>
    </row>
    <row r="40" spans="1:198" x14ac:dyDescent="0.25">
      <c r="A40" s="56">
        <v>153</v>
      </c>
      <c r="B40" s="859">
        <v>1</v>
      </c>
      <c r="C40" s="560">
        <v>6653</v>
      </c>
      <c r="D40" s="561" t="s">
        <v>357</v>
      </c>
      <c r="E40" s="562" t="s">
        <v>289</v>
      </c>
      <c r="F40" s="59">
        <v>520104003</v>
      </c>
      <c r="G40" s="57">
        <v>65</v>
      </c>
      <c r="H40" s="584" t="s">
        <v>358</v>
      </c>
      <c r="I40" s="150" t="s">
        <v>169</v>
      </c>
      <c r="J40" s="572" t="s">
        <v>244</v>
      </c>
      <c r="K40" s="101" t="s">
        <v>156</v>
      </c>
      <c r="L40" s="57">
        <v>8</v>
      </c>
      <c r="M40" s="57">
        <v>1</v>
      </c>
      <c r="N40" s="57"/>
      <c r="O40" s="57"/>
      <c r="P40" s="151" t="s">
        <v>355</v>
      </c>
      <c r="Q40" s="151"/>
      <c r="R40" s="151"/>
      <c r="S40" s="164" t="s">
        <v>216</v>
      </c>
      <c r="T40" s="164" t="s">
        <v>242</v>
      </c>
      <c r="U40" s="169" t="s">
        <v>347</v>
      </c>
      <c r="V40" s="164" t="s">
        <v>242</v>
      </c>
      <c r="W40" s="165" t="s">
        <v>348</v>
      </c>
      <c r="X40" s="164" t="s">
        <v>242</v>
      </c>
      <c r="Y40" s="164" t="s">
        <v>349</v>
      </c>
      <c r="Z40" s="172"/>
      <c r="AA40" s="57"/>
      <c r="AB40" s="166" t="s">
        <v>242</v>
      </c>
      <c r="AC40" s="166"/>
      <c r="AD40" s="166"/>
      <c r="AE40" s="166"/>
      <c r="AF40" s="166"/>
      <c r="AG40" s="167" t="s">
        <v>359</v>
      </c>
      <c r="AH40" s="394"/>
      <c r="AI40" s="56">
        <v>16.8</v>
      </c>
      <c r="AJ40" s="56">
        <v>21.2</v>
      </c>
      <c r="AK40" s="67">
        <v>3.5616000000000003</v>
      </c>
      <c r="AL40" s="56">
        <v>4095</v>
      </c>
      <c r="AM40" s="68">
        <v>2.0474999999999999</v>
      </c>
      <c r="AN40" s="56">
        <v>4</v>
      </c>
      <c r="AO40" s="145">
        <v>77.400000000000006</v>
      </c>
      <c r="AP40" s="69">
        <v>9.16</v>
      </c>
      <c r="AQ40" s="127">
        <v>10.1</v>
      </c>
      <c r="AR40" s="71">
        <f t="shared" ref="AR40:AR50" si="17">AO40+AP40+AQ40</f>
        <v>96.66</v>
      </c>
      <c r="AS40" s="72">
        <f t="shared" ref="AS40:AS50" si="18">AO40/AP40</f>
        <v>8.4497816593886466</v>
      </c>
      <c r="AT40" s="73">
        <f t="shared" ref="AT40:AT50" si="19">AO40/AP40*AQ40</f>
        <v>85.342794759825324</v>
      </c>
      <c r="AU40" s="74">
        <f t="shared" ref="AU40:AU50" si="20">AO40/(AP40+AQ40)</f>
        <v>4.0186915887850478</v>
      </c>
      <c r="AV40" s="56">
        <v>59.9</v>
      </c>
      <c r="AW40" s="79" t="s">
        <v>158</v>
      </c>
      <c r="AX40" s="76" t="s">
        <v>158</v>
      </c>
      <c r="AY40" s="79" t="s">
        <v>158</v>
      </c>
      <c r="BA40" s="77" t="s">
        <v>158</v>
      </c>
      <c r="BC40" s="80">
        <v>3.5000000000000013</v>
      </c>
      <c r="BD40" s="80"/>
      <c r="BJ40" s="89">
        <v>25.6</v>
      </c>
      <c r="BK40" s="89">
        <v>74</v>
      </c>
      <c r="BL40" s="129">
        <v>0.34594594594594597</v>
      </c>
      <c r="BM40" s="153" t="s">
        <v>158</v>
      </c>
      <c r="BN40" s="56" t="s">
        <v>158</v>
      </c>
      <c r="BO40" s="89" t="s">
        <v>158</v>
      </c>
      <c r="BP40" s="56">
        <v>22.6</v>
      </c>
      <c r="BQ40" s="84">
        <v>40.700000000000003</v>
      </c>
      <c r="BR40" s="85">
        <v>1.8008849557522124</v>
      </c>
      <c r="BS40" s="79">
        <f>BX40+BZ40</f>
        <v>19.91</v>
      </c>
      <c r="BT40" s="128"/>
      <c r="BU40" s="128"/>
      <c r="BV40" s="128"/>
      <c r="BW40" s="79">
        <f>BY40+CA40+CC40</f>
        <v>9.1242760000000001</v>
      </c>
      <c r="BX40" s="128">
        <v>8.2100000000000009</v>
      </c>
      <c r="BY40" s="133">
        <f>BX40*AP40/100</f>
        <v>0.75203600000000004</v>
      </c>
      <c r="BZ40" s="128">
        <v>11.7</v>
      </c>
      <c r="CA40" s="133">
        <f>BZ40*AP40/100</f>
        <v>1.07172</v>
      </c>
      <c r="CB40" s="128">
        <v>79.7</v>
      </c>
      <c r="CC40" s="133">
        <f>CB40*AP40/100</f>
        <v>7.3005200000000006</v>
      </c>
      <c r="CD40" s="128"/>
      <c r="CE40" s="153">
        <v>99.1</v>
      </c>
      <c r="CF40" s="222"/>
      <c r="CG40" s="153">
        <v>97.6</v>
      </c>
      <c r="CH40" s="153"/>
      <c r="CI40" s="153">
        <v>77.400000000000006</v>
      </c>
      <c r="CJ40" s="153">
        <v>81.599999999999994</v>
      </c>
      <c r="CK40" s="153"/>
      <c r="CL40" s="75">
        <f>BX40/BZ40</f>
        <v>0.70170940170940177</v>
      </c>
      <c r="CV40" s="60"/>
      <c r="CY40" s="89" t="s">
        <v>167</v>
      </c>
      <c r="CZ40" s="89">
        <v>3</v>
      </c>
      <c r="DA40" s="90" t="s">
        <v>171</v>
      </c>
      <c r="DB40" s="89" t="s">
        <v>171</v>
      </c>
      <c r="DE40" s="428"/>
      <c r="DF40" s="428"/>
      <c r="DG40" s="428"/>
      <c r="DH40" s="428"/>
      <c r="DI40" s="91" t="s">
        <v>162</v>
      </c>
      <c r="DJ40" s="578" t="s">
        <v>226</v>
      </c>
      <c r="DK40" s="162">
        <v>2</v>
      </c>
      <c r="DL40" s="588" t="s">
        <v>880</v>
      </c>
      <c r="DM40" s="94" t="s">
        <v>169</v>
      </c>
      <c r="DN40" s="94"/>
      <c r="DO40" s="630">
        <v>0</v>
      </c>
      <c r="DP40" s="613"/>
      <c r="DQ40" s="603"/>
      <c r="DR40" s="603"/>
      <c r="DS40" s="618"/>
      <c r="DT40" s="613">
        <v>42898</v>
      </c>
      <c r="DU40" s="603"/>
      <c r="DV40" s="603" t="s">
        <v>899</v>
      </c>
      <c r="DW40" s="94" t="s">
        <v>157</v>
      </c>
      <c r="DX40" s="57">
        <v>1.5</v>
      </c>
      <c r="DY40" s="57" t="s">
        <v>157</v>
      </c>
      <c r="DZ40" s="57" t="s">
        <v>157</v>
      </c>
      <c r="EA40" s="57" t="s">
        <v>157</v>
      </c>
      <c r="EB40" s="57" t="s">
        <v>157</v>
      </c>
      <c r="EC40" s="57" t="s">
        <v>157</v>
      </c>
      <c r="ED40" s="57" t="s">
        <v>157</v>
      </c>
      <c r="EE40" s="57" t="s">
        <v>157</v>
      </c>
      <c r="EF40" s="57" t="s">
        <v>157</v>
      </c>
      <c r="EG40" s="57" t="s">
        <v>157</v>
      </c>
      <c r="EH40" s="850"/>
      <c r="EI40" s="94">
        <v>3</v>
      </c>
      <c r="EJ40" s="94">
        <v>1</v>
      </c>
      <c r="EK40" s="94">
        <v>8</v>
      </c>
      <c r="EL40" s="618"/>
      <c r="EM40" s="94">
        <v>10</v>
      </c>
      <c r="EN40" s="94">
        <v>2</v>
      </c>
      <c r="EO40" s="94">
        <v>0</v>
      </c>
      <c r="EP40" s="94">
        <v>178</v>
      </c>
      <c r="EQ40" s="94">
        <v>108</v>
      </c>
      <c r="ER40" s="118">
        <f>EQ40/(EP40*EP40*0.01*0.01)</f>
        <v>34.086605226612797</v>
      </c>
      <c r="ES40" s="592">
        <v>0</v>
      </c>
      <c r="ET40" s="592">
        <v>59</v>
      </c>
      <c r="EU40" s="592">
        <v>60</v>
      </c>
      <c r="EV40" s="134">
        <v>3</v>
      </c>
      <c r="EW40" s="94">
        <v>2</v>
      </c>
      <c r="EX40" s="430">
        <v>6653</v>
      </c>
      <c r="EY40" s="204"/>
      <c r="EZ40" s="57"/>
      <c r="FA40" s="57"/>
      <c r="FB40" s="57"/>
      <c r="FC40" s="57"/>
      <c r="FD40" s="141"/>
      <c r="FE40" s="371"/>
      <c r="FF40" s="370"/>
      <c r="FG40" s="370"/>
      <c r="FH40" s="370"/>
      <c r="FI40" s="370"/>
      <c r="FJ40" s="371"/>
      <c r="FK40" s="371"/>
      <c r="FL40" s="371"/>
      <c r="FM40" s="218"/>
      <c r="FN40" s="205"/>
      <c r="FO40" s="460"/>
      <c r="FP40" s="462" t="s">
        <v>242</v>
      </c>
      <c r="FQ40" s="398" t="s">
        <v>359</v>
      </c>
      <c r="FR40" s="394"/>
      <c r="FS40" s="56"/>
      <c r="FV40" s="149"/>
      <c r="FW40" s="100" t="s">
        <v>158</v>
      </c>
      <c r="FY40" s="176"/>
      <c r="FZ40" s="605">
        <v>0</v>
      </c>
      <c r="GA40" s="605">
        <v>0</v>
      </c>
      <c r="GB40" s="628">
        <v>2</v>
      </c>
      <c r="GC40" s="605">
        <v>4</v>
      </c>
      <c r="GD40" s="605">
        <v>1</v>
      </c>
      <c r="GE40" s="606"/>
      <c r="GF40" s="605">
        <v>0</v>
      </c>
      <c r="GG40" s="605"/>
      <c r="GH40" s="606"/>
      <c r="GI40" s="605">
        <v>1</v>
      </c>
      <c r="GJ40" s="857">
        <v>42898</v>
      </c>
      <c r="GK40" s="861" t="s">
        <v>917</v>
      </c>
      <c r="GL40" s="862" t="s">
        <v>973</v>
      </c>
    </row>
    <row r="41" spans="1:198" x14ac:dyDescent="0.25">
      <c r="A41" s="56">
        <v>201</v>
      </c>
      <c r="B41" s="859">
        <v>1</v>
      </c>
      <c r="C41" s="566">
        <v>11052</v>
      </c>
      <c r="D41" s="561" t="s">
        <v>729</v>
      </c>
      <c r="E41" s="564" t="s">
        <v>374</v>
      </c>
      <c r="F41" s="59">
        <v>525316312</v>
      </c>
      <c r="G41" s="57">
        <f>LEFT(H41,4)-CONCATENATE(19,LEFT(F41,2))</f>
        <v>67</v>
      </c>
      <c r="H41" s="584" t="s">
        <v>730</v>
      </c>
      <c r="I41" s="313" t="s">
        <v>731</v>
      </c>
      <c r="J41" s="572" t="s">
        <v>215</v>
      </c>
      <c r="K41" s="59" t="s">
        <v>156</v>
      </c>
      <c r="L41" s="57">
        <v>10.5</v>
      </c>
      <c r="M41" s="59" t="s">
        <v>448</v>
      </c>
      <c r="N41" s="59" t="s">
        <v>435</v>
      </c>
      <c r="O41" s="57"/>
      <c r="P41" s="57" t="s">
        <v>726</v>
      </c>
      <c r="Q41" s="151"/>
      <c r="R41" s="151"/>
      <c r="S41" s="171"/>
      <c r="T41" s="171"/>
      <c r="U41" s="171"/>
      <c r="V41" s="352" t="s">
        <v>728</v>
      </c>
      <c r="W41" s="352"/>
      <c r="X41" s="171"/>
      <c r="Y41" s="164"/>
      <c r="Z41" s="172"/>
      <c r="AA41" s="57" t="s">
        <v>686</v>
      </c>
      <c r="AB41" s="57"/>
      <c r="AC41" s="695">
        <v>3580</v>
      </c>
      <c r="AD41" s="695">
        <v>37500</v>
      </c>
      <c r="AE41" s="141">
        <v>3</v>
      </c>
      <c r="AF41" s="141">
        <v>4.7</v>
      </c>
      <c r="AG41" s="313" t="s">
        <v>230</v>
      </c>
      <c r="AH41" s="111">
        <v>5000</v>
      </c>
      <c r="AI41" t="s">
        <v>717</v>
      </c>
      <c r="AO41" s="145">
        <v>39</v>
      </c>
      <c r="AP41" s="69">
        <v>21.6</v>
      </c>
      <c r="AQ41" s="127">
        <v>38.9</v>
      </c>
      <c r="AR41" s="71">
        <f t="shared" si="17"/>
        <v>99.5</v>
      </c>
      <c r="AS41" s="72">
        <f t="shared" si="18"/>
        <v>1.8055555555555554</v>
      </c>
      <c r="AT41" s="73">
        <f t="shared" si="19"/>
        <v>70.2361111111111</v>
      </c>
      <c r="AU41" s="74">
        <f t="shared" si="20"/>
        <v>0.64462809917355368</v>
      </c>
      <c r="AV41" s="75">
        <v>36.659999999999997</v>
      </c>
      <c r="AW41" s="75">
        <f t="shared" ref="AW41:AW50" si="21">95-AY41</f>
        <v>94</v>
      </c>
      <c r="AX41" s="76">
        <v>0.39</v>
      </c>
      <c r="AY41" s="75">
        <v>1</v>
      </c>
      <c r="AZ41" s="56" t="s">
        <v>158</v>
      </c>
      <c r="BA41" s="77">
        <v>26.5</v>
      </c>
      <c r="BB41" s="84" t="s">
        <v>158</v>
      </c>
      <c r="BC41" s="115">
        <v>0.3</v>
      </c>
      <c r="BJ41" s="56">
        <v>48.4</v>
      </c>
      <c r="BK41" s="56">
        <v>51.6</v>
      </c>
      <c r="BL41" s="82">
        <f>BJ41/BK41</f>
        <v>0.93798449612403101</v>
      </c>
      <c r="BM41" s="83">
        <v>0.5</v>
      </c>
      <c r="BN41" s="79">
        <f>BM41*100/AO41</f>
        <v>1.2820512820512822</v>
      </c>
      <c r="BO41" s="56" t="s">
        <v>158</v>
      </c>
      <c r="BP41" s="56">
        <v>55.7</v>
      </c>
      <c r="BQ41" s="84">
        <v>71.8</v>
      </c>
      <c r="BS41" s="79">
        <f>BX41+BZ41</f>
        <v>82.4</v>
      </c>
      <c r="BT41" s="115">
        <v>85.2</v>
      </c>
      <c r="BU41" s="115">
        <v>19714</v>
      </c>
      <c r="BV41" s="79">
        <f>100-BT41</f>
        <v>14.799999999999997</v>
      </c>
      <c r="BW41" s="79">
        <f>BY41+CA41+CC41</f>
        <v>21.362400000000001</v>
      </c>
      <c r="BX41" s="115">
        <v>32.5</v>
      </c>
      <c r="BY41" s="66">
        <f>BX41*AP41/100</f>
        <v>7.02</v>
      </c>
      <c r="BZ41" s="115">
        <v>49.9</v>
      </c>
      <c r="CA41" s="66">
        <f>BZ41*AP41/100</f>
        <v>10.778400000000001</v>
      </c>
      <c r="CB41" s="115">
        <v>16.5</v>
      </c>
      <c r="CC41" s="66">
        <f>CB41*AP41/100</f>
        <v>3.5640000000000005</v>
      </c>
      <c r="CD41" s="115">
        <v>0.04</v>
      </c>
      <c r="CL41" s="75">
        <f>BX41/BZ41</f>
        <v>0.65130260521042083</v>
      </c>
      <c r="CZ41" s="142">
        <v>4</v>
      </c>
      <c r="DA41" s="90" t="s">
        <v>180</v>
      </c>
      <c r="DB41" s="195" t="s">
        <v>180</v>
      </c>
      <c r="DC41" s="300"/>
      <c r="DD41" s="340" t="s">
        <v>732</v>
      </c>
      <c r="DE41" s="370"/>
      <c r="DF41" s="370"/>
      <c r="DG41" s="370"/>
      <c r="DH41" s="370"/>
      <c r="DI41" s="57" t="s">
        <v>163</v>
      </c>
      <c r="DJ41" s="557" t="s">
        <v>230</v>
      </c>
      <c r="DK41" s="92">
        <v>2</v>
      </c>
      <c r="DL41" s="581" t="s">
        <v>974</v>
      </c>
      <c r="DM41" s="581" t="s">
        <v>975</v>
      </c>
      <c r="DN41" s="92"/>
      <c r="DO41" s="629">
        <v>0</v>
      </c>
      <c r="DP41" s="614"/>
      <c r="DQ41" s="581"/>
      <c r="DR41" s="581"/>
      <c r="DS41" s="619"/>
      <c r="DT41" s="614"/>
      <c r="DU41" s="581"/>
      <c r="DV41" s="581"/>
      <c r="DW41" s="92"/>
      <c r="DX41" s="57" t="s">
        <v>157</v>
      </c>
      <c r="DY41" s="57" t="s">
        <v>157</v>
      </c>
      <c r="DZ41" s="57" t="s">
        <v>157</v>
      </c>
      <c r="EA41" s="57" t="s">
        <v>157</v>
      </c>
      <c r="EB41" s="57" t="s">
        <v>157</v>
      </c>
      <c r="EC41" s="57" t="s">
        <v>157</v>
      </c>
      <c r="ED41" s="57" t="s">
        <v>157</v>
      </c>
      <c r="EE41" s="57" t="s">
        <v>157</v>
      </c>
      <c r="EF41" s="57" t="s">
        <v>157</v>
      </c>
      <c r="EG41" s="57" t="s">
        <v>157</v>
      </c>
      <c r="EH41" s="850"/>
      <c r="EI41" s="117"/>
      <c r="EJ41" s="117"/>
      <c r="EK41" s="117"/>
      <c r="EL41" s="619"/>
      <c r="EM41" s="589">
        <v>10</v>
      </c>
      <c r="EN41" s="117"/>
      <c r="EO41" s="589"/>
      <c r="EP41" s="589">
        <v>154</v>
      </c>
      <c r="EQ41" s="589">
        <v>61</v>
      </c>
      <c r="ER41" s="582">
        <v>25.7</v>
      </c>
      <c r="ES41" s="592">
        <v>0</v>
      </c>
      <c r="ET41" s="592"/>
      <c r="EU41" s="592"/>
      <c r="EV41" s="589">
        <v>2</v>
      </c>
      <c r="EW41" s="589">
        <v>1</v>
      </c>
      <c r="EX41" s="432">
        <v>11052</v>
      </c>
      <c r="EY41" s="745">
        <v>75</v>
      </c>
      <c r="EZ41" s="434">
        <v>190894</v>
      </c>
      <c r="FA41" s="434">
        <v>4000</v>
      </c>
      <c r="FB41" s="434">
        <v>38220</v>
      </c>
      <c r="FC41" s="434">
        <v>28853</v>
      </c>
      <c r="FD41" s="437">
        <f>FC41/FA41*FB41/EY41</f>
        <v>3675.8722000000007</v>
      </c>
      <c r="FE41" s="438">
        <f>L41*FD41</f>
        <v>38596.658100000008</v>
      </c>
      <c r="FF41" s="394"/>
      <c r="FG41" s="394"/>
      <c r="FH41" s="394"/>
      <c r="FI41" s="394"/>
      <c r="FJ41" s="442"/>
      <c r="FK41" s="442"/>
      <c r="FL41" s="442"/>
      <c r="FM41" s="197"/>
      <c r="FN41" s="816"/>
      <c r="FO41" s="450"/>
      <c r="FP41" s="459"/>
      <c r="FQ41" s="64"/>
      <c r="FR41" s="65"/>
      <c r="FS41" s="56"/>
      <c r="FT41" s="242">
        <f>AC41/1000</f>
        <v>3.58</v>
      </c>
      <c r="FV41" s="73">
        <f>FC41*100/EZ41</f>
        <v>15.114670969228996</v>
      </c>
      <c r="FW41" s="351">
        <f>FD41/1000</f>
        <v>3.6758722000000006</v>
      </c>
      <c r="FX41" s="278"/>
      <c r="FY41" s="394"/>
      <c r="FZ41" s="605">
        <v>0</v>
      </c>
      <c r="GA41" s="605">
        <v>0</v>
      </c>
      <c r="GB41" s="627">
        <v>1</v>
      </c>
      <c r="GC41" s="605">
        <v>2</v>
      </c>
      <c r="GD41" s="605">
        <v>1</v>
      </c>
      <c r="GE41" s="606"/>
      <c r="GF41" s="605">
        <v>1</v>
      </c>
      <c r="GG41" s="863">
        <v>43609</v>
      </c>
      <c r="GH41" s="862" t="s">
        <v>976</v>
      </c>
      <c r="GI41" s="605">
        <v>1</v>
      </c>
      <c r="GJ41" s="857">
        <v>43622</v>
      </c>
      <c r="GK41" s="861" t="s">
        <v>977</v>
      </c>
      <c r="GL41" s="862" t="s">
        <v>973</v>
      </c>
    </row>
    <row r="42" spans="1:198" x14ac:dyDescent="0.25">
      <c r="A42" s="56">
        <v>41</v>
      </c>
      <c r="B42" s="859">
        <v>1</v>
      </c>
      <c r="C42" s="560">
        <v>10209</v>
      </c>
      <c r="D42" s="561" t="s">
        <v>613</v>
      </c>
      <c r="E42" s="562" t="s">
        <v>266</v>
      </c>
      <c r="F42" s="59">
        <v>425421408</v>
      </c>
      <c r="G42" s="57">
        <f>LEFT(H42,4)-CONCATENATE(19,LEFT(F42,2))</f>
        <v>77</v>
      </c>
      <c r="H42" s="584" t="s">
        <v>612</v>
      </c>
      <c r="I42" s="150" t="s">
        <v>503</v>
      </c>
      <c r="J42" s="572" t="s">
        <v>244</v>
      </c>
      <c r="K42" s="57" t="s">
        <v>156</v>
      </c>
      <c r="L42" s="57">
        <v>6</v>
      </c>
      <c r="M42" s="59" t="s">
        <v>614</v>
      </c>
      <c r="N42" s="59" t="s">
        <v>157</v>
      </c>
      <c r="O42" s="57"/>
      <c r="P42" s="59" t="s">
        <v>609</v>
      </c>
      <c r="Q42" s="57"/>
      <c r="R42" s="57"/>
      <c r="S42" s="231" t="s">
        <v>353</v>
      </c>
      <c r="T42" s="231" t="s">
        <v>353</v>
      </c>
      <c r="U42" s="231" t="s">
        <v>353</v>
      </c>
      <c r="V42" s="290" t="s">
        <v>526</v>
      </c>
      <c r="W42" s="231" t="s">
        <v>353</v>
      </c>
      <c r="X42" s="270" t="s">
        <v>353</v>
      </c>
      <c r="Y42" s="270" t="s">
        <v>353</v>
      </c>
      <c r="Z42" s="172"/>
      <c r="AA42" s="57"/>
      <c r="AB42" s="199"/>
      <c r="AC42" s="396" t="s">
        <v>353</v>
      </c>
      <c r="AD42" s="397" t="s">
        <v>353</v>
      </c>
      <c r="AE42" s="404"/>
      <c r="AF42" s="404"/>
      <c r="AG42" s="194" t="s">
        <v>184</v>
      </c>
      <c r="AH42" s="306">
        <v>100</v>
      </c>
      <c r="AI42"/>
      <c r="AJ42" s="65"/>
      <c r="AK42" s="56"/>
      <c r="AM42" s="181"/>
      <c r="AN42" s="126"/>
      <c r="AO42" s="145">
        <v>36.4</v>
      </c>
      <c r="AP42" s="69">
        <v>28.9</v>
      </c>
      <c r="AQ42" s="127">
        <v>31.1</v>
      </c>
      <c r="AR42" s="71">
        <f t="shared" si="17"/>
        <v>96.4</v>
      </c>
      <c r="AS42" s="72">
        <f t="shared" si="18"/>
        <v>1.259515570934256</v>
      </c>
      <c r="AT42" s="73">
        <f t="shared" si="19"/>
        <v>39.170934256055368</v>
      </c>
      <c r="AU42" s="74">
        <f t="shared" si="20"/>
        <v>0.60666666666666669</v>
      </c>
      <c r="AV42" s="321">
        <v>33.491640000000004</v>
      </c>
      <c r="AW42" s="75">
        <f t="shared" si="21"/>
        <v>92.01</v>
      </c>
      <c r="AX42" s="76">
        <v>1.08836</v>
      </c>
      <c r="AY42" s="66">
        <v>2.99</v>
      </c>
      <c r="AZ42" s="314" t="s">
        <v>158</v>
      </c>
      <c r="BA42" s="285">
        <v>22.4</v>
      </c>
      <c r="BB42" s="276" t="s">
        <v>158</v>
      </c>
      <c r="BC42" s="319"/>
      <c r="BD42" s="319"/>
      <c r="BE42" s="319"/>
      <c r="BF42" s="319"/>
      <c r="BG42" s="319"/>
      <c r="BI42" s="345"/>
      <c r="BJ42" s="89">
        <v>43.5</v>
      </c>
      <c r="BK42" s="89">
        <v>56.5</v>
      </c>
      <c r="BL42" s="82">
        <f>BJ42/BK42</f>
        <v>0.76991150442477874</v>
      </c>
      <c r="BM42" s="314" t="s">
        <v>158</v>
      </c>
      <c r="BN42" s="56" t="s">
        <v>158</v>
      </c>
      <c r="BO42" s="314" t="s">
        <v>158</v>
      </c>
      <c r="BP42" s="66">
        <v>3.35</v>
      </c>
      <c r="BQ42" s="279">
        <v>5.26</v>
      </c>
      <c r="BR42" s="115"/>
      <c r="BS42" s="79">
        <f>BX42+BZ42</f>
        <v>50.4</v>
      </c>
      <c r="BT42" s="314" t="s">
        <v>158</v>
      </c>
      <c r="BU42" s="339" t="s">
        <v>158</v>
      </c>
      <c r="BV42" s="314" t="s">
        <v>158</v>
      </c>
      <c r="BW42" s="416">
        <f>BY42+CA42+CC42</f>
        <v>28.899999999999995</v>
      </c>
      <c r="BX42" s="66">
        <v>35.299999999999997</v>
      </c>
      <c r="BY42" s="66">
        <f>BX42*AP42/(CB42+BZ42+BX42)</f>
        <v>10.92259100642398</v>
      </c>
      <c r="BZ42" s="66">
        <v>15.1</v>
      </c>
      <c r="CA42" s="66">
        <f>BZ42*AP42/(CB42+BZ42+BX42)</f>
        <v>4.6722698072805136</v>
      </c>
      <c r="CB42" s="66">
        <v>43</v>
      </c>
      <c r="CC42" s="66">
        <f>CB42*AP42/(CB42+BZ42+BX42)</f>
        <v>13.305139186295502</v>
      </c>
      <c r="CD42" s="314" t="s">
        <v>158</v>
      </c>
      <c r="CJ42" s="249"/>
      <c r="CK42" s="249"/>
      <c r="CL42" s="75">
        <f>BX42/BZ42</f>
        <v>2.3377483443708607</v>
      </c>
      <c r="CM42" s="60"/>
      <c r="CN42" s="60"/>
      <c r="CU42" s="56"/>
      <c r="CV42" s="56"/>
      <c r="CW42" s="425"/>
      <c r="CX42" s="142"/>
      <c r="CY42" s="75"/>
      <c r="CZ42" s="142">
        <v>3</v>
      </c>
      <c r="DA42" s="90" t="s">
        <v>180</v>
      </c>
      <c r="DB42" s="89" t="s">
        <v>180</v>
      </c>
      <c r="DC42" s="56"/>
      <c r="DE42" s="370"/>
      <c r="DF42" s="370"/>
      <c r="DG42" s="371"/>
      <c r="DH42" s="370"/>
      <c r="DI42" s="57" t="s">
        <v>163</v>
      </c>
      <c r="DJ42" s="576" t="s">
        <v>230</v>
      </c>
      <c r="DK42" s="92">
        <v>2</v>
      </c>
      <c r="DL42" s="581" t="s">
        <v>880</v>
      </c>
      <c r="DM42" s="581" t="s">
        <v>169</v>
      </c>
      <c r="DN42" s="92"/>
      <c r="DO42" s="629"/>
      <c r="DP42" s="623">
        <v>43500</v>
      </c>
      <c r="DQ42" s="581"/>
      <c r="DR42" s="581" t="s">
        <v>899</v>
      </c>
      <c r="DS42" s="619"/>
      <c r="DT42" s="614"/>
      <c r="DU42" s="581"/>
      <c r="DV42" s="581"/>
      <c r="DW42" s="92"/>
      <c r="DX42" s="57" t="s">
        <v>157</v>
      </c>
      <c r="DY42" s="57" t="s">
        <v>157</v>
      </c>
      <c r="DZ42" s="57" t="s">
        <v>157</v>
      </c>
      <c r="EA42" s="57" t="s">
        <v>157</v>
      </c>
      <c r="EB42" s="57" t="s">
        <v>157</v>
      </c>
      <c r="EC42" s="57" t="s">
        <v>157</v>
      </c>
      <c r="ED42" s="57" t="s">
        <v>157</v>
      </c>
      <c r="EE42" s="57" t="s">
        <v>157</v>
      </c>
      <c r="EF42" s="57" t="s">
        <v>157</v>
      </c>
      <c r="EG42" s="57" t="s">
        <v>157</v>
      </c>
      <c r="EH42" s="850"/>
      <c r="EI42" s="92" t="s">
        <v>193</v>
      </c>
      <c r="EJ42" s="92"/>
      <c r="EK42" s="92"/>
      <c r="EL42" s="619"/>
      <c r="EM42" s="581">
        <v>20</v>
      </c>
      <c r="EN42" s="92"/>
      <c r="EO42" s="581">
        <v>0</v>
      </c>
      <c r="EP42" s="581"/>
      <c r="EQ42" s="581">
        <v>72</v>
      </c>
      <c r="ER42" s="582"/>
      <c r="ES42" s="592">
        <v>0</v>
      </c>
      <c r="ET42" s="592">
        <v>61</v>
      </c>
      <c r="EU42" s="592">
        <v>40</v>
      </c>
      <c r="EV42" s="92">
        <v>3</v>
      </c>
      <c r="EW42" s="92">
        <v>2</v>
      </c>
      <c r="EX42" s="427">
        <v>10209</v>
      </c>
      <c r="EY42" s="736">
        <v>55</v>
      </c>
      <c r="EZ42" s="270">
        <v>9344</v>
      </c>
      <c r="FA42" s="270">
        <v>2</v>
      </c>
      <c r="FB42" s="240">
        <f>EZ42/EY42*FA42</f>
        <v>339.78181818181821</v>
      </c>
      <c r="FC42" s="270">
        <v>882</v>
      </c>
      <c r="FD42" s="281">
        <f>FC42/EY42*FA42</f>
        <v>32.072727272727271</v>
      </c>
      <c r="FE42" s="438" t="e">
        <f>#REF!*FD42</f>
        <v>#REF!</v>
      </c>
      <c r="FF42" s="444"/>
      <c r="FG42" s="445"/>
      <c r="FH42" s="445"/>
      <c r="FI42" s="442"/>
      <c r="FJ42" s="447"/>
      <c r="FK42" s="447"/>
      <c r="FL42" s="449"/>
      <c r="FM42" s="197"/>
      <c r="FN42" s="820"/>
      <c r="FO42" s="398"/>
      <c r="FP42" s="394"/>
      <c r="FQ42" s="370"/>
      <c r="FR42" s="65"/>
      <c r="FS42" s="149">
        <f>FC42*100/EZ42</f>
        <v>9.4392123287671232</v>
      </c>
      <c r="FT42" s="242">
        <f>FD42/1000</f>
        <v>3.2072727272727274E-2</v>
      </c>
      <c r="FV42" s="149">
        <v>9.4392123287671232</v>
      </c>
      <c r="FW42" s="242">
        <v>3.2072727272727274E-2</v>
      </c>
      <c r="FX42" s="466"/>
      <c r="FY42" s="467"/>
      <c r="FZ42" s="581">
        <v>0</v>
      </c>
      <c r="GA42" s="581">
        <v>0</v>
      </c>
      <c r="GB42" s="626">
        <v>1</v>
      </c>
      <c r="GC42" s="581">
        <v>5</v>
      </c>
      <c r="GD42" s="581">
        <v>1</v>
      </c>
      <c r="GE42" s="607"/>
      <c r="GF42" s="581"/>
      <c r="GG42" s="581"/>
      <c r="GH42" s="607"/>
      <c r="GI42" s="581">
        <v>1</v>
      </c>
      <c r="GJ42" s="604">
        <v>43500</v>
      </c>
      <c r="GK42" s="581" t="s">
        <v>956</v>
      </c>
      <c r="GL42" s="607" t="s">
        <v>918</v>
      </c>
      <c r="GM42" s="92"/>
      <c r="GN42" s="160">
        <v>2.6388670834500001</v>
      </c>
      <c r="GO42" s="92"/>
      <c r="GP42" s="266"/>
    </row>
    <row r="43" spans="1:198" x14ac:dyDescent="0.25">
      <c r="A43" s="56">
        <v>247</v>
      </c>
      <c r="B43" s="859">
        <v>1</v>
      </c>
      <c r="C43" s="560">
        <v>9456</v>
      </c>
      <c r="D43" s="561" t="s">
        <v>548</v>
      </c>
      <c r="E43" s="562" t="s">
        <v>325</v>
      </c>
      <c r="F43" s="310">
        <v>440515449</v>
      </c>
      <c r="G43" s="57">
        <v>74</v>
      </c>
      <c r="H43" s="584" t="s">
        <v>546</v>
      </c>
      <c r="I43" s="255" t="s">
        <v>549</v>
      </c>
      <c r="J43" s="572" t="s">
        <v>244</v>
      </c>
      <c r="K43" s="59" t="s">
        <v>156</v>
      </c>
      <c r="L43" s="59">
        <v>4</v>
      </c>
      <c r="M43" s="59" t="s">
        <v>486</v>
      </c>
      <c r="N43" s="59" t="s">
        <v>157</v>
      </c>
      <c r="O43" s="57"/>
      <c r="P43" s="130" t="s">
        <v>547</v>
      </c>
      <c r="Q43" s="57"/>
      <c r="R43" s="57"/>
      <c r="S43" s="231" t="s">
        <v>353</v>
      </c>
      <c r="T43" s="236" t="s">
        <v>353</v>
      </c>
      <c r="U43" s="231" t="s">
        <v>353</v>
      </c>
      <c r="V43" s="315" t="s">
        <v>526</v>
      </c>
      <c r="W43" s="231" t="s">
        <v>353</v>
      </c>
      <c r="X43" s="231" t="s">
        <v>353</v>
      </c>
      <c r="Y43" s="231" t="s">
        <v>353</v>
      </c>
      <c r="Z43" s="313"/>
      <c r="AA43" s="270"/>
      <c r="AB43" s="155"/>
      <c r="AC43" s="396" t="s">
        <v>353</v>
      </c>
      <c r="AD43" s="397" t="s">
        <v>353</v>
      </c>
      <c r="AE43" s="396" t="s">
        <v>353</v>
      </c>
      <c r="AF43" s="396" t="s">
        <v>353</v>
      </c>
      <c r="AG43" s="194" t="s">
        <v>230</v>
      </c>
      <c r="AH43" s="62"/>
      <c r="AK43" s="56"/>
      <c r="AL43" s="65"/>
      <c r="AM43" s="65"/>
      <c r="AN43" s="65"/>
      <c r="AO43" s="410">
        <v>47.1</v>
      </c>
      <c r="AP43" s="69">
        <v>37.200000000000003</v>
      </c>
      <c r="AQ43" s="127">
        <v>11.1</v>
      </c>
      <c r="AR43" s="71">
        <f t="shared" si="17"/>
        <v>95.4</v>
      </c>
      <c r="AS43" s="72">
        <f t="shared" si="18"/>
        <v>1.2661290322580645</v>
      </c>
      <c r="AT43" s="73">
        <f t="shared" si="19"/>
        <v>14.054032258064515</v>
      </c>
      <c r="AU43" s="74">
        <f t="shared" si="20"/>
        <v>0.97515527950310554</v>
      </c>
      <c r="AV43" s="75">
        <v>43.209539999999997</v>
      </c>
      <c r="AW43" s="75">
        <f t="shared" si="21"/>
        <v>91.74</v>
      </c>
      <c r="AX43" s="76">
        <v>1.5354599999999998</v>
      </c>
      <c r="AY43" s="75">
        <v>3.26</v>
      </c>
      <c r="AZ43" s="66" t="s">
        <v>158</v>
      </c>
      <c r="BA43" s="234">
        <v>10.7</v>
      </c>
      <c r="BB43" s="154" t="s">
        <v>158</v>
      </c>
      <c r="BC43" s="319"/>
      <c r="BD43" s="319"/>
      <c r="BE43" s="319"/>
      <c r="BF43" s="319"/>
      <c r="BI43" s="719"/>
      <c r="BJ43" s="89">
        <v>39.9</v>
      </c>
      <c r="BK43" s="89">
        <v>61.4</v>
      </c>
      <c r="BL43" s="82">
        <v>0.64983713355048855</v>
      </c>
      <c r="BM43" s="83" t="s">
        <v>158</v>
      </c>
      <c r="BN43" s="56" t="s">
        <v>158</v>
      </c>
      <c r="BO43" s="89" t="s">
        <v>158</v>
      </c>
      <c r="BP43" s="66">
        <v>6.36</v>
      </c>
      <c r="BQ43" s="279">
        <v>6.58</v>
      </c>
      <c r="BR43" s="115"/>
      <c r="BS43" s="79" t="s">
        <v>158</v>
      </c>
      <c r="BT43" s="79" t="s">
        <v>158</v>
      </c>
      <c r="BU43" s="277" t="s">
        <v>158</v>
      </c>
      <c r="BV43" s="79" t="s">
        <v>158</v>
      </c>
      <c r="BW43" s="79" t="s">
        <v>158</v>
      </c>
      <c r="BX43" s="79" t="s">
        <v>158</v>
      </c>
      <c r="BY43" s="79" t="s">
        <v>158</v>
      </c>
      <c r="BZ43" s="79" t="s">
        <v>158</v>
      </c>
      <c r="CA43" s="79" t="s">
        <v>158</v>
      </c>
      <c r="CB43" s="75" t="s">
        <v>158</v>
      </c>
      <c r="CC43" s="75" t="s">
        <v>158</v>
      </c>
      <c r="CD43" s="75" t="s">
        <v>158</v>
      </c>
      <c r="CL43" s="60"/>
      <c r="CM43" s="60"/>
      <c r="CN43" s="60"/>
      <c r="CT43" s="56"/>
      <c r="CU43" s="56"/>
      <c r="CV43" s="142"/>
      <c r="CW43" s="425"/>
      <c r="CX43" s="115"/>
      <c r="CY43" s="115"/>
      <c r="CZ43" s="142">
        <v>4</v>
      </c>
      <c r="DA43" s="90" t="s">
        <v>168</v>
      </c>
      <c r="DB43" s="115" t="s">
        <v>171</v>
      </c>
      <c r="DC43" s="56"/>
      <c r="DE43" s="370"/>
      <c r="DF43" s="371"/>
      <c r="DG43" s="370"/>
      <c r="DH43" s="370"/>
      <c r="DI43" s="57" t="s">
        <v>162</v>
      </c>
      <c r="DJ43" s="557" t="s">
        <v>230</v>
      </c>
      <c r="DK43" s="162">
        <v>2</v>
      </c>
      <c r="DL43" s="581" t="s">
        <v>880</v>
      </c>
      <c r="DM43" s="92" t="s">
        <v>343</v>
      </c>
      <c r="DN43" s="92">
        <v>0</v>
      </c>
      <c r="DO43" s="629">
        <v>1</v>
      </c>
      <c r="DP43" s="615">
        <v>34820</v>
      </c>
      <c r="DQ43" s="123">
        <v>43369</v>
      </c>
      <c r="DR43" s="603" t="s">
        <v>899</v>
      </c>
      <c r="DS43" s="618" t="s">
        <v>961</v>
      </c>
      <c r="DT43" s="613"/>
      <c r="DU43" s="603"/>
      <c r="DV43" s="603"/>
      <c r="DW43" s="92">
        <v>1</v>
      </c>
      <c r="DX43" s="57">
        <v>4.8</v>
      </c>
      <c r="DY43" s="57">
        <v>3.7</v>
      </c>
      <c r="DZ43" s="57">
        <v>579</v>
      </c>
      <c r="EA43" s="57">
        <v>25.7</v>
      </c>
      <c r="EB43" s="57">
        <v>74.3</v>
      </c>
      <c r="EC43" s="57" t="s">
        <v>157</v>
      </c>
      <c r="ED43" s="57" t="s">
        <v>157</v>
      </c>
      <c r="EE43" s="57" t="s">
        <v>157</v>
      </c>
      <c r="EF43" s="57" t="s">
        <v>157</v>
      </c>
      <c r="EG43" s="57">
        <v>0</v>
      </c>
      <c r="EH43" s="850"/>
      <c r="EI43" s="92"/>
      <c r="EJ43" s="92"/>
      <c r="EK43" s="92"/>
      <c r="EL43" s="618"/>
      <c r="EM43" s="581">
        <v>20</v>
      </c>
      <c r="EN43" s="92"/>
      <c r="EO43" s="92">
        <v>0</v>
      </c>
      <c r="EP43" s="92">
        <v>160</v>
      </c>
      <c r="EQ43" s="92">
        <v>70</v>
      </c>
      <c r="ER43" s="118">
        <f t="shared" ref="ER43:ER54" si="22">EQ43/(EP43*EP43*0.01*0.01)</f>
        <v>27.34375</v>
      </c>
      <c r="ES43" s="592">
        <v>0</v>
      </c>
      <c r="ET43" s="592">
        <v>64</v>
      </c>
      <c r="EU43" s="592">
        <v>60</v>
      </c>
      <c r="EV43" s="581"/>
      <c r="EW43" s="581"/>
      <c r="EX43" s="729">
        <v>9456</v>
      </c>
      <c r="EY43" s="304">
        <v>55</v>
      </c>
      <c r="EZ43" s="270">
        <v>16584</v>
      </c>
      <c r="FA43" s="270">
        <v>2</v>
      </c>
      <c r="FB43" s="240">
        <v>603.0545454545454</v>
      </c>
      <c r="FC43" s="270">
        <v>1317</v>
      </c>
      <c r="FD43" s="281">
        <v>47.890909090909091</v>
      </c>
      <c r="FE43" s="438">
        <v>191.56363636363636</v>
      </c>
      <c r="FF43" s="444" t="s">
        <v>158</v>
      </c>
      <c r="FG43" s="445" t="s">
        <v>158</v>
      </c>
      <c r="FH43" s="445">
        <v>100</v>
      </c>
      <c r="FI43" s="394"/>
      <c r="FJ43" s="447" t="s">
        <v>158</v>
      </c>
      <c r="FK43" s="447" t="s">
        <v>158</v>
      </c>
      <c r="FL43" s="449" t="s">
        <v>158</v>
      </c>
      <c r="FM43" s="197"/>
      <c r="FN43" s="398"/>
      <c r="FO43" s="394"/>
      <c r="FP43" s="370"/>
      <c r="FQ43" s="65"/>
      <c r="FR43" s="394"/>
      <c r="FS43" s="149">
        <v>7.9413892908827783</v>
      </c>
      <c r="FT43" s="242">
        <f>FD43/1000</f>
        <v>4.7890909090909088E-2</v>
      </c>
      <c r="FV43" s="149">
        <v>7.9413892908827783</v>
      </c>
      <c r="FW43" s="242">
        <v>4.7890909090909088E-2</v>
      </c>
      <c r="FX43" s="278">
        <f>DZ43/FD43</f>
        <v>12.089977220956721</v>
      </c>
      <c r="FY43" s="377"/>
      <c r="FZ43" s="581">
        <v>0</v>
      </c>
      <c r="GA43" s="581">
        <v>0</v>
      </c>
      <c r="GB43" s="626">
        <v>2</v>
      </c>
      <c r="GC43" s="581">
        <v>4</v>
      </c>
      <c r="GD43" s="581">
        <v>1</v>
      </c>
      <c r="GE43" s="607"/>
      <c r="GF43" s="581">
        <v>0</v>
      </c>
      <c r="GG43" s="581"/>
      <c r="GH43" s="607"/>
      <c r="GI43" s="581">
        <v>1</v>
      </c>
      <c r="GJ43" s="604">
        <v>43369</v>
      </c>
      <c r="GK43" s="581" t="s">
        <v>928</v>
      </c>
      <c r="GL43" s="607" t="s">
        <v>973</v>
      </c>
      <c r="GM43" s="92"/>
      <c r="GN43" s="92"/>
      <c r="GO43" s="92"/>
      <c r="GP43" s="266"/>
    </row>
    <row r="44" spans="1:198" x14ac:dyDescent="0.25">
      <c r="A44" s="56">
        <v>71</v>
      </c>
      <c r="B44" s="859">
        <v>1</v>
      </c>
      <c r="C44" s="565">
        <v>5138</v>
      </c>
      <c r="D44" s="561" t="s">
        <v>201</v>
      </c>
      <c r="E44" s="564" t="s">
        <v>228</v>
      </c>
      <c r="F44" s="59">
        <v>6011221436</v>
      </c>
      <c r="G44" s="57">
        <v>56</v>
      </c>
      <c r="H44" s="584" t="s">
        <v>202</v>
      </c>
      <c r="I44" s="375" t="s">
        <v>967</v>
      </c>
      <c r="J44" s="572" t="s">
        <v>215</v>
      </c>
      <c r="K44" s="105" t="s">
        <v>156</v>
      </c>
      <c r="L44" s="59">
        <v>9</v>
      </c>
      <c r="M44" s="59">
        <v>8</v>
      </c>
      <c r="N44" s="57"/>
      <c r="O44" s="57"/>
      <c r="P44" s="107"/>
      <c r="Q44" s="151"/>
      <c r="R44" s="151"/>
      <c r="S44" s="164"/>
      <c r="T44" s="164"/>
      <c r="U44" s="169"/>
      <c r="V44" s="164"/>
      <c r="W44" s="165"/>
      <c r="X44" s="164"/>
      <c r="Y44" s="164"/>
      <c r="Z44" s="172"/>
      <c r="AA44" s="57"/>
      <c r="AC44" s="370"/>
      <c r="AD44" s="370"/>
      <c r="AE44" s="370"/>
      <c r="AF44" s="370"/>
      <c r="AG44" s="194" t="s">
        <v>184</v>
      </c>
      <c r="AH44" s="394"/>
      <c r="AJ44" s="66">
        <v>2.92</v>
      </c>
      <c r="AK44" s="67"/>
      <c r="AM44" s="68"/>
      <c r="AO44" s="408">
        <v>70.2</v>
      </c>
      <c r="AP44" s="69">
        <v>12.2</v>
      </c>
      <c r="AQ44" s="70">
        <v>6.96</v>
      </c>
      <c r="AR44" s="112">
        <f t="shared" si="17"/>
        <v>89.36</v>
      </c>
      <c r="AS44" s="72">
        <f t="shared" si="18"/>
        <v>5.7540983606557381</v>
      </c>
      <c r="AT44" s="73">
        <f t="shared" si="19"/>
        <v>40.048524590163936</v>
      </c>
      <c r="AU44" s="74">
        <f t="shared" si="20"/>
        <v>3.6638830897703549</v>
      </c>
      <c r="AV44" s="66">
        <v>64.420000000000016</v>
      </c>
      <c r="AW44" s="75">
        <f t="shared" si="21"/>
        <v>91.76638176638177</v>
      </c>
      <c r="AX44" s="76">
        <v>2.27</v>
      </c>
      <c r="AY44" s="75">
        <f>AX44*100/AO44</f>
        <v>3.2336182336182335</v>
      </c>
      <c r="AZ44" s="75">
        <v>29.900000000000002</v>
      </c>
      <c r="BA44" s="77" t="s">
        <v>158</v>
      </c>
      <c r="BB44" s="78">
        <v>1.9E-2</v>
      </c>
      <c r="BC44" s="80">
        <v>3.3976800000000011</v>
      </c>
      <c r="BD44" s="79"/>
      <c r="BE44" s="56">
        <v>96.1</v>
      </c>
      <c r="BG44" s="66">
        <v>15</v>
      </c>
      <c r="BH44" s="75"/>
      <c r="BI44" s="81">
        <v>11.77</v>
      </c>
      <c r="BJ44" s="75">
        <v>42.084432717678105</v>
      </c>
      <c r="BK44" s="75">
        <v>57.915567282321902</v>
      </c>
      <c r="BL44" s="82">
        <v>0.72665148063781315</v>
      </c>
      <c r="BM44" s="83">
        <v>1.2074400000000001</v>
      </c>
      <c r="BN44" s="79">
        <f>BM44*100/AO44</f>
        <v>1.72</v>
      </c>
      <c r="BO44" s="75">
        <v>0.2457</v>
      </c>
      <c r="BP44" s="56">
        <v>7.87</v>
      </c>
      <c r="BQ44" s="84">
        <v>40.5</v>
      </c>
      <c r="BR44" s="85">
        <v>5.1461245235069883</v>
      </c>
      <c r="BS44" s="79">
        <f t="shared" ref="BS44:BS50" si="23">BX44+BZ44</f>
        <v>26.650000000000002</v>
      </c>
      <c r="BT44" s="86">
        <v>69.599999999999994</v>
      </c>
      <c r="BU44" s="86"/>
      <c r="BV44" s="86">
        <v>3.4000000000000004</v>
      </c>
      <c r="BW44" s="422">
        <v>10.9</v>
      </c>
      <c r="BX44" s="86">
        <v>4.55</v>
      </c>
      <c r="BY44" s="133">
        <f>BX44*AP44/100</f>
        <v>0.55509999999999993</v>
      </c>
      <c r="BZ44" s="86">
        <v>22.1</v>
      </c>
      <c r="CA44" s="133">
        <f>BZ44*AP44/100</f>
        <v>2.6962000000000002</v>
      </c>
      <c r="CB44" s="86">
        <v>72.599999999999994</v>
      </c>
      <c r="CC44" s="133">
        <f>CB44*AP44/100</f>
        <v>8.8571999999999989</v>
      </c>
      <c r="CD44" s="86">
        <v>0.3</v>
      </c>
      <c r="CE44" s="75"/>
      <c r="CJ44" s="86"/>
      <c r="CL44" s="75">
        <f t="shared" ref="CL44:CL50" si="24">BX44/BZ44</f>
        <v>0.20588235294117646</v>
      </c>
      <c r="CX44" s="89"/>
      <c r="CY44" s="89" t="s">
        <v>165</v>
      </c>
      <c r="CZ44" s="89">
        <v>4</v>
      </c>
      <c r="DA44" s="90" t="s">
        <v>171</v>
      </c>
      <c r="DB44" s="89" t="s">
        <v>171</v>
      </c>
      <c r="DE44" s="370"/>
      <c r="DF44" s="370"/>
      <c r="DG44" s="370"/>
      <c r="DH44" s="370"/>
      <c r="DI44" s="91" t="s">
        <v>162</v>
      </c>
      <c r="DJ44" s="580" t="s">
        <v>226</v>
      </c>
      <c r="DK44" s="92">
        <v>2</v>
      </c>
      <c r="DL44" s="581" t="s">
        <v>880</v>
      </c>
      <c r="DM44" s="581" t="s">
        <v>967</v>
      </c>
      <c r="DN44" s="92">
        <v>0</v>
      </c>
      <c r="DO44" s="629">
        <v>1</v>
      </c>
      <c r="DP44" s="615"/>
      <c r="DQ44" s="123"/>
      <c r="DR44" s="603"/>
      <c r="DS44" s="618"/>
      <c r="DT44" s="615">
        <v>35431</v>
      </c>
      <c r="DU44" s="123">
        <v>42487</v>
      </c>
      <c r="DV44" s="603" t="s">
        <v>899</v>
      </c>
      <c r="DW44" s="92">
        <v>1</v>
      </c>
      <c r="DX44" s="57" t="s">
        <v>157</v>
      </c>
      <c r="DY44" s="57" t="s">
        <v>157</v>
      </c>
      <c r="DZ44" s="57">
        <v>223</v>
      </c>
      <c r="EA44" s="57">
        <v>29.6</v>
      </c>
      <c r="EB44" s="57">
        <v>70.400000000000006</v>
      </c>
      <c r="EC44" s="57">
        <v>2.1</v>
      </c>
      <c r="ED44" s="57">
        <v>917.8</v>
      </c>
      <c r="EE44" s="57" t="s">
        <v>157</v>
      </c>
      <c r="EF44" s="57">
        <v>3.47</v>
      </c>
      <c r="EG44" s="57">
        <v>0</v>
      </c>
      <c r="EH44" s="850"/>
      <c r="EI44" s="92">
        <v>4</v>
      </c>
      <c r="EJ44" s="92">
        <v>8</v>
      </c>
      <c r="EK44" s="92">
        <v>9</v>
      </c>
      <c r="EL44" s="618" t="s">
        <v>930</v>
      </c>
      <c r="EM44" s="581">
        <v>40</v>
      </c>
      <c r="EN44" s="94">
        <v>1</v>
      </c>
      <c r="EO44" s="92">
        <v>1</v>
      </c>
      <c r="EP44" s="92">
        <v>172</v>
      </c>
      <c r="EQ44" s="92">
        <v>82</v>
      </c>
      <c r="ER44" s="118">
        <f t="shared" si="22"/>
        <v>27.717685235262298</v>
      </c>
      <c r="ES44" s="592">
        <v>0</v>
      </c>
      <c r="ET44" s="592">
        <v>41</v>
      </c>
      <c r="EU44" s="592">
        <v>60</v>
      </c>
      <c r="EV44" s="581"/>
      <c r="EW44" s="581"/>
      <c r="EX44" s="730">
        <v>5138</v>
      </c>
      <c r="EY44" s="740"/>
      <c r="EZ44" s="740"/>
      <c r="FA44" s="740"/>
      <c r="FB44" s="740"/>
      <c r="FC44" s="753"/>
      <c r="FD44" s="740"/>
      <c r="FE44" s="475"/>
      <c r="FF44" s="475"/>
      <c r="FG44" s="475"/>
      <c r="FH44" s="475"/>
      <c r="FI44" s="475"/>
      <c r="FJ44" s="475"/>
      <c r="FK44" s="475"/>
      <c r="FL44" s="477"/>
      <c r="FM44" s="454"/>
      <c r="FN44" s="477"/>
      <c r="FO44" s="477"/>
      <c r="FP44" s="829"/>
      <c r="FQ44" s="478"/>
      <c r="FR44" s="96"/>
      <c r="FS44" s="96"/>
      <c r="FV44" s="66">
        <v>2.92</v>
      </c>
      <c r="FW44" s="125">
        <f>DZ44/1000</f>
        <v>0.223</v>
      </c>
      <c r="FY44" s="394"/>
      <c r="FZ44" s="605">
        <v>1</v>
      </c>
      <c r="GA44" s="605">
        <v>1</v>
      </c>
      <c r="GB44" s="626">
        <v>0</v>
      </c>
      <c r="GC44" s="605">
        <v>1</v>
      </c>
      <c r="GD44" s="605">
        <v>1</v>
      </c>
      <c r="GE44" s="606"/>
      <c r="GF44" s="605">
        <v>0</v>
      </c>
      <c r="GG44" s="605"/>
      <c r="GH44" s="606"/>
      <c r="GI44" s="605">
        <v>0</v>
      </c>
      <c r="GJ44" s="605"/>
      <c r="GK44" s="605"/>
      <c r="GL44" s="606"/>
      <c r="GN44" s="135">
        <v>2.1</v>
      </c>
    </row>
    <row r="45" spans="1:198" ht="14.45" customHeight="1" x14ac:dyDescent="0.25">
      <c r="A45" s="56">
        <v>266</v>
      </c>
      <c r="B45" s="859">
        <v>1</v>
      </c>
      <c r="C45" s="566">
        <v>9551</v>
      </c>
      <c r="D45" s="561" t="s">
        <v>551</v>
      </c>
      <c r="E45" s="564" t="s">
        <v>227</v>
      </c>
      <c r="F45" s="310">
        <v>420304141</v>
      </c>
      <c r="G45" s="57">
        <v>76</v>
      </c>
      <c r="H45" s="584" t="s">
        <v>552</v>
      </c>
      <c r="I45" s="255" t="s">
        <v>553</v>
      </c>
      <c r="J45" s="572" t="s">
        <v>215</v>
      </c>
      <c r="K45" s="57" t="s">
        <v>156</v>
      </c>
      <c r="L45" s="59">
        <v>5</v>
      </c>
      <c r="M45" s="59">
        <v>3</v>
      </c>
      <c r="N45" s="59" t="s">
        <v>157</v>
      </c>
      <c r="O45" s="57"/>
      <c r="P45" s="59" t="s">
        <v>550</v>
      </c>
      <c r="Q45" s="57"/>
      <c r="R45" s="57"/>
      <c r="S45" s="231" t="s">
        <v>353</v>
      </c>
      <c r="T45" s="236" t="s">
        <v>353</v>
      </c>
      <c r="U45" s="231" t="s">
        <v>353</v>
      </c>
      <c r="V45" s="315" t="s">
        <v>526</v>
      </c>
      <c r="W45" s="315" t="s">
        <v>420</v>
      </c>
      <c r="X45" s="231" t="s">
        <v>353</v>
      </c>
      <c r="Y45" s="231" t="s">
        <v>353</v>
      </c>
      <c r="Z45" s="313"/>
      <c r="AA45" s="270"/>
      <c r="AB45" s="155"/>
      <c r="AC45" s="482">
        <v>22377</v>
      </c>
      <c r="AD45" s="396">
        <v>224</v>
      </c>
      <c r="AE45" s="396" t="s">
        <v>353</v>
      </c>
      <c r="AF45" s="396" t="s">
        <v>353</v>
      </c>
      <c r="AG45" s="194" t="s">
        <v>230</v>
      </c>
      <c r="AH45" s="56"/>
      <c r="AK45" s="56"/>
      <c r="AL45" s="65"/>
      <c r="AM45" s="65"/>
      <c r="AN45" s="65"/>
      <c r="AO45" s="410">
        <v>65.7</v>
      </c>
      <c r="AP45" s="69">
        <v>29.8</v>
      </c>
      <c r="AQ45" s="127">
        <v>1.69</v>
      </c>
      <c r="AR45" s="71">
        <f t="shared" si="17"/>
        <v>97.19</v>
      </c>
      <c r="AS45" s="72">
        <f t="shared" si="18"/>
        <v>2.2046979865771812</v>
      </c>
      <c r="AT45" s="73">
        <f t="shared" si="19"/>
        <v>3.7259395973154361</v>
      </c>
      <c r="AU45" s="74">
        <f t="shared" si="20"/>
        <v>2.086376627500794</v>
      </c>
      <c r="AV45" s="75">
        <v>62.001090000000005</v>
      </c>
      <c r="AW45" s="75">
        <f t="shared" si="21"/>
        <v>94.37</v>
      </c>
      <c r="AX45" s="76">
        <v>0.41391000000000006</v>
      </c>
      <c r="AY45" s="75">
        <v>0.63</v>
      </c>
      <c r="AZ45" s="66" t="s">
        <v>158</v>
      </c>
      <c r="BA45" s="234">
        <v>11.3</v>
      </c>
      <c r="BB45" s="154" t="s">
        <v>158</v>
      </c>
      <c r="BC45" s="319"/>
      <c r="BD45" s="319"/>
      <c r="BE45" s="319"/>
      <c r="BF45" s="319"/>
      <c r="BI45" s="719"/>
      <c r="BJ45" s="89">
        <v>42</v>
      </c>
      <c r="BK45" s="89">
        <v>58</v>
      </c>
      <c r="BL45" s="82">
        <v>0.72413793103448276</v>
      </c>
      <c r="BM45" s="83">
        <v>0.9</v>
      </c>
      <c r="BN45" s="79">
        <f>BM45*100/AO45</f>
        <v>1.3698630136986301</v>
      </c>
      <c r="BO45" s="89" t="s">
        <v>158</v>
      </c>
      <c r="BP45" s="66">
        <v>2.4300000000000002</v>
      </c>
      <c r="BQ45" s="279">
        <v>2.08</v>
      </c>
      <c r="BR45" s="66"/>
      <c r="BS45" s="79">
        <f t="shared" si="23"/>
        <v>44.3</v>
      </c>
      <c r="BT45" s="285" t="s">
        <v>158</v>
      </c>
      <c r="BU45" s="286" t="s">
        <v>158</v>
      </c>
      <c r="BV45" s="285" t="s">
        <v>158</v>
      </c>
      <c r="BW45" s="416">
        <v>29.419999999999998</v>
      </c>
      <c r="BX45" s="66">
        <v>24.3</v>
      </c>
      <c r="BY45" s="66">
        <v>7.26</v>
      </c>
      <c r="BZ45" s="66">
        <v>20</v>
      </c>
      <c r="CA45" s="66">
        <v>5.96</v>
      </c>
      <c r="CB45" s="66">
        <v>54.2</v>
      </c>
      <c r="CC45" s="66">
        <v>16.2</v>
      </c>
      <c r="CD45" s="75" t="s">
        <v>158</v>
      </c>
      <c r="CL45" s="75">
        <f t="shared" si="24"/>
        <v>1.2150000000000001</v>
      </c>
      <c r="CM45" s="60"/>
      <c r="CN45" s="60"/>
      <c r="CT45" s="56"/>
      <c r="CU45" s="56"/>
      <c r="CV45" s="142"/>
      <c r="CW45" s="425"/>
      <c r="CX45" s="115"/>
      <c r="CY45" s="115"/>
      <c r="CZ45" s="142">
        <v>4</v>
      </c>
      <c r="DA45" s="90" t="s">
        <v>168</v>
      </c>
      <c r="DB45" s="195" t="s">
        <v>171</v>
      </c>
      <c r="DC45" s="56"/>
      <c r="DE45" s="370"/>
      <c r="DF45" s="371"/>
      <c r="DG45" s="370"/>
      <c r="DH45" s="370"/>
      <c r="DI45" s="57" t="s">
        <v>162</v>
      </c>
      <c r="DJ45" s="557" t="s">
        <v>230</v>
      </c>
      <c r="DK45" s="162">
        <v>2</v>
      </c>
      <c r="DL45" s="581" t="s">
        <v>880</v>
      </c>
      <c r="DM45" s="581" t="s">
        <v>169</v>
      </c>
      <c r="DN45" s="92">
        <v>0</v>
      </c>
      <c r="DO45" s="629">
        <v>0</v>
      </c>
      <c r="DP45" s="614"/>
      <c r="DQ45" s="581"/>
      <c r="DR45" s="581"/>
      <c r="DS45" s="619"/>
      <c r="DT45" s="614"/>
      <c r="DU45" s="581"/>
      <c r="DV45" s="581"/>
      <c r="DW45" s="92" t="s">
        <v>157</v>
      </c>
      <c r="DX45" s="57">
        <v>0.6</v>
      </c>
      <c r="DY45" s="57" t="s">
        <v>157</v>
      </c>
      <c r="DZ45" s="57">
        <v>387</v>
      </c>
      <c r="EA45" s="57">
        <v>16.5</v>
      </c>
      <c r="EB45" s="57">
        <v>83.5</v>
      </c>
      <c r="EC45" s="57" t="s">
        <v>157</v>
      </c>
      <c r="ED45" s="57" t="s">
        <v>157</v>
      </c>
      <c r="EE45" s="57" t="s">
        <v>157</v>
      </c>
      <c r="EF45" s="57" t="s">
        <v>157</v>
      </c>
      <c r="EG45" s="57" t="s">
        <v>157</v>
      </c>
      <c r="EH45" s="850"/>
      <c r="EI45" s="92"/>
      <c r="EJ45" s="92">
        <v>5</v>
      </c>
      <c r="EK45" s="92">
        <v>3</v>
      </c>
      <c r="EL45" s="619"/>
      <c r="EM45" s="92">
        <v>10</v>
      </c>
      <c r="EN45" s="92">
        <v>2</v>
      </c>
      <c r="EO45" s="92">
        <v>1</v>
      </c>
      <c r="EP45" s="92">
        <v>185</v>
      </c>
      <c r="EQ45" s="92">
        <v>113</v>
      </c>
      <c r="ER45" s="118">
        <f t="shared" si="22"/>
        <v>33.016800584368156</v>
      </c>
      <c r="ES45" s="592">
        <v>0</v>
      </c>
      <c r="ET45" s="592"/>
      <c r="EU45" s="592"/>
      <c r="EV45" s="92">
        <v>3</v>
      </c>
      <c r="EW45" s="581">
        <v>2</v>
      </c>
      <c r="EX45" s="729">
        <v>9551</v>
      </c>
      <c r="EY45" s="304">
        <v>55</v>
      </c>
      <c r="EZ45" s="270">
        <v>15467</v>
      </c>
      <c r="FA45" s="270">
        <v>2</v>
      </c>
      <c r="FB45" s="240">
        <f>EZ45/EY45*FA45</f>
        <v>562.43636363636358</v>
      </c>
      <c r="FC45" s="270">
        <v>4684</v>
      </c>
      <c r="FD45" s="281">
        <f>FC45/EY45*FA45</f>
        <v>170.32727272727271</v>
      </c>
      <c r="FE45" s="438">
        <f>L45*FD45</f>
        <v>851.63636363636351</v>
      </c>
      <c r="FF45" s="444">
        <v>30</v>
      </c>
      <c r="FG45" s="445">
        <v>22377</v>
      </c>
      <c r="FH45" s="445">
        <v>400</v>
      </c>
      <c r="FI45" s="394"/>
      <c r="FJ45" s="447">
        <f>FG45/FF45</f>
        <v>745.9</v>
      </c>
      <c r="FK45" s="447">
        <f>FH45*FJ45/1000</f>
        <v>298.36</v>
      </c>
      <c r="FL45" s="449">
        <f>FE45/FK45</f>
        <v>2.8543918877743781</v>
      </c>
      <c r="FM45" s="197"/>
      <c r="FN45" s="398"/>
      <c r="FO45" s="394"/>
      <c r="FP45" s="370"/>
      <c r="FQ45" s="394"/>
      <c r="FR45" s="394"/>
      <c r="FS45" s="149">
        <f>FC45*100/EZ45</f>
        <v>30.283830089868754</v>
      </c>
      <c r="FT45" s="242">
        <f>FD45/1000</f>
        <v>0.17032727272727272</v>
      </c>
      <c r="FV45" s="149">
        <v>30.283830089868754</v>
      </c>
      <c r="FW45" s="242">
        <v>0.17032727272727272</v>
      </c>
      <c r="FX45" s="278">
        <f>DZ45/FD45</f>
        <v>2.2720964987190437</v>
      </c>
      <c r="FY45" s="641"/>
      <c r="FZ45" s="581">
        <v>0</v>
      </c>
      <c r="GA45" s="581">
        <v>0</v>
      </c>
      <c r="GB45" s="626">
        <v>1</v>
      </c>
      <c r="GC45" s="581">
        <v>2</v>
      </c>
      <c r="GD45" s="581">
        <v>1</v>
      </c>
      <c r="GE45" s="607"/>
      <c r="GF45" s="581">
        <v>1</v>
      </c>
      <c r="GG45" s="604">
        <v>43355</v>
      </c>
      <c r="GH45" s="607" t="s">
        <v>978</v>
      </c>
      <c r="GI45" s="581">
        <v>1</v>
      </c>
      <c r="GJ45" s="581" t="s">
        <v>979</v>
      </c>
      <c r="GK45" s="581" t="s">
        <v>980</v>
      </c>
      <c r="GL45" s="607"/>
      <c r="GM45" s="92"/>
      <c r="GN45" s="92"/>
      <c r="GO45" s="92"/>
      <c r="GP45" s="266"/>
    </row>
    <row r="46" spans="1:198" ht="14.45" customHeight="1" x14ac:dyDescent="0.25">
      <c r="A46" s="56">
        <v>47</v>
      </c>
      <c r="B46" s="859">
        <v>1</v>
      </c>
      <c r="C46" s="560">
        <v>8088</v>
      </c>
      <c r="D46" s="561" t="s">
        <v>470</v>
      </c>
      <c r="E46" s="562" t="s">
        <v>266</v>
      </c>
      <c r="F46" s="291">
        <v>485408423</v>
      </c>
      <c r="G46" s="57">
        <v>70</v>
      </c>
      <c r="H46" s="584" t="s">
        <v>471</v>
      </c>
      <c r="I46" s="255" t="s">
        <v>262</v>
      </c>
      <c r="J46" s="572" t="s">
        <v>244</v>
      </c>
      <c r="K46" s="101" t="s">
        <v>156</v>
      </c>
      <c r="L46" s="59">
        <v>7</v>
      </c>
      <c r="M46" s="59" t="s">
        <v>372</v>
      </c>
      <c r="N46" s="59" t="s">
        <v>436</v>
      </c>
      <c r="O46" s="57"/>
      <c r="P46" s="59" t="s">
        <v>461</v>
      </c>
      <c r="Q46" s="57"/>
      <c r="R46" s="57"/>
      <c r="S46" s="287" t="s">
        <v>418</v>
      </c>
      <c r="T46" s="236" t="s">
        <v>445</v>
      </c>
      <c r="U46" s="247" t="s">
        <v>353</v>
      </c>
      <c r="V46" s="290" t="s">
        <v>467</v>
      </c>
      <c r="W46" s="231" t="s">
        <v>420</v>
      </c>
      <c r="X46" s="231" t="s">
        <v>353</v>
      </c>
      <c r="Y46" s="231" t="s">
        <v>353</v>
      </c>
      <c r="Z46" s="257"/>
      <c r="AA46" s="237"/>
      <c r="AC46" s="370"/>
      <c r="AD46" s="370"/>
      <c r="AE46" s="370"/>
      <c r="AF46" s="370"/>
      <c r="AG46" s="267" t="s">
        <v>472</v>
      </c>
      <c r="AH46" s="374"/>
      <c r="AK46" s="67"/>
      <c r="AM46" s="68"/>
      <c r="AO46" s="145">
        <v>45</v>
      </c>
      <c r="AP46" s="69">
        <v>25.6</v>
      </c>
      <c r="AQ46" s="127">
        <v>27.8</v>
      </c>
      <c r="AR46" s="71">
        <f t="shared" si="17"/>
        <v>98.399999999999991</v>
      </c>
      <c r="AS46" s="72">
        <f t="shared" si="18"/>
        <v>1.7578125</v>
      </c>
      <c r="AT46" s="73">
        <f t="shared" si="19"/>
        <v>48.8671875</v>
      </c>
      <c r="AU46" s="74">
        <f t="shared" si="20"/>
        <v>0.84269662921348309</v>
      </c>
      <c r="AV46" s="75">
        <v>41.494499999999995</v>
      </c>
      <c r="AW46" s="75">
        <f t="shared" si="21"/>
        <v>92.21</v>
      </c>
      <c r="AX46" s="76">
        <v>1.2555000000000001</v>
      </c>
      <c r="AY46" s="66">
        <v>2.79</v>
      </c>
      <c r="AZ46" s="89" t="s">
        <v>158</v>
      </c>
      <c r="BA46" s="234">
        <v>1.1000000000000001</v>
      </c>
      <c r="BB46" s="78">
        <v>4.4999999999999998E-2</v>
      </c>
      <c r="BC46" s="80">
        <v>5.2799999999999994</v>
      </c>
      <c r="BD46" s="79"/>
      <c r="BE46" s="89"/>
      <c r="BF46" s="89"/>
      <c r="BG46" s="89"/>
      <c r="BH46" s="89"/>
      <c r="BJ46" s="89">
        <v>40</v>
      </c>
      <c r="BK46" s="89">
        <v>59.3</v>
      </c>
      <c r="BL46" s="82">
        <v>0.67453625632377745</v>
      </c>
      <c r="BM46" s="83">
        <v>9.4E-2</v>
      </c>
      <c r="BN46" s="79">
        <f>BM46*100/AO46</f>
        <v>0.2088888888888889</v>
      </c>
      <c r="BO46" s="89" t="s">
        <v>158</v>
      </c>
      <c r="BP46" s="66">
        <v>3.3</v>
      </c>
      <c r="BQ46" s="279">
        <v>8.6</v>
      </c>
      <c r="BR46" s="85"/>
      <c r="BS46" s="79">
        <f t="shared" si="23"/>
        <v>62.6</v>
      </c>
      <c r="BT46" s="79">
        <v>89.3</v>
      </c>
      <c r="BU46" s="277">
        <v>45189</v>
      </c>
      <c r="BV46" s="79">
        <v>10.700000000000003</v>
      </c>
      <c r="BW46" s="79">
        <v>21.71</v>
      </c>
      <c r="BX46" s="79">
        <v>12.1</v>
      </c>
      <c r="BY46" s="79">
        <v>3.15</v>
      </c>
      <c r="BZ46" s="79">
        <v>50.5</v>
      </c>
      <c r="CA46" s="79">
        <v>13.1</v>
      </c>
      <c r="CB46" s="79">
        <v>21</v>
      </c>
      <c r="CC46" s="79">
        <v>5.46</v>
      </c>
      <c r="CD46" s="79">
        <v>2.4300000000000002</v>
      </c>
      <c r="CL46" s="75">
        <f t="shared" si="24"/>
        <v>0.23960396039603959</v>
      </c>
      <c r="CO46" s="269">
        <v>0</v>
      </c>
      <c r="CP46" s="268"/>
      <c r="CQ46" s="268"/>
      <c r="CR46" s="268"/>
      <c r="CS46" s="268"/>
      <c r="CT46" s="268"/>
      <c r="CU46" s="268"/>
      <c r="CV46" s="272"/>
      <c r="CW46" s="725"/>
      <c r="CY46" s="142" t="s">
        <v>165</v>
      </c>
      <c r="CZ46" s="142">
        <v>4</v>
      </c>
      <c r="DA46" s="90" t="s">
        <v>155</v>
      </c>
      <c r="DB46" s="115" t="s">
        <v>154</v>
      </c>
      <c r="DE46" s="370"/>
      <c r="DF46" s="370"/>
      <c r="DG46" s="370"/>
      <c r="DH46" s="370"/>
      <c r="DI46" s="116" t="s">
        <v>163</v>
      </c>
      <c r="DJ46" s="554" t="s">
        <v>226</v>
      </c>
      <c r="DK46" s="92">
        <v>2</v>
      </c>
      <c r="DL46" s="581" t="s">
        <v>880</v>
      </c>
      <c r="DM46" s="581" t="s">
        <v>206</v>
      </c>
      <c r="DN46" s="92"/>
      <c r="DO46" s="629">
        <v>1</v>
      </c>
      <c r="DP46" s="614"/>
      <c r="DQ46" s="603"/>
      <c r="DR46" s="581"/>
      <c r="DS46" s="619"/>
      <c r="DT46" s="623">
        <v>42065</v>
      </c>
      <c r="DU46" s="123">
        <v>43167</v>
      </c>
      <c r="DV46" s="581" t="s">
        <v>899</v>
      </c>
      <c r="DW46" s="92"/>
      <c r="DX46" s="57">
        <v>3.4</v>
      </c>
      <c r="DY46" s="57">
        <v>4.4000000000000004</v>
      </c>
      <c r="DZ46" s="57" t="s">
        <v>157</v>
      </c>
      <c r="EA46" s="57" t="s">
        <v>157</v>
      </c>
      <c r="EB46" s="57" t="s">
        <v>157</v>
      </c>
      <c r="EC46" s="57" t="s">
        <v>157</v>
      </c>
      <c r="ED46" s="57" t="s">
        <v>157</v>
      </c>
      <c r="EE46" s="57" t="s">
        <v>157</v>
      </c>
      <c r="EF46" s="57" t="s">
        <v>157</v>
      </c>
      <c r="EG46" s="57">
        <v>0</v>
      </c>
      <c r="EH46" s="850"/>
      <c r="EI46" s="92"/>
      <c r="EJ46" s="92" t="s">
        <v>372</v>
      </c>
      <c r="EK46" s="92">
        <v>7</v>
      </c>
      <c r="EL46" s="619" t="s">
        <v>930</v>
      </c>
      <c r="EM46" s="581">
        <v>20</v>
      </c>
      <c r="EN46" s="92">
        <v>2</v>
      </c>
      <c r="EO46" s="92">
        <v>0</v>
      </c>
      <c r="EP46" s="92">
        <v>165</v>
      </c>
      <c r="EQ46" s="92">
        <v>100</v>
      </c>
      <c r="ER46" s="118">
        <f t="shared" si="22"/>
        <v>36.73094582185491</v>
      </c>
      <c r="ES46" s="592">
        <v>0</v>
      </c>
      <c r="ET46" s="592">
        <v>55</v>
      </c>
      <c r="EU46" s="592">
        <v>30</v>
      </c>
      <c r="EV46" s="581"/>
      <c r="EW46" s="581"/>
      <c r="EX46" s="371">
        <v>8088</v>
      </c>
      <c r="EY46" s="270">
        <v>75</v>
      </c>
      <c r="EZ46" s="237">
        <v>114952</v>
      </c>
      <c r="FA46" s="237">
        <v>2</v>
      </c>
      <c r="FB46" s="240">
        <v>3065.3866666666668</v>
      </c>
      <c r="FC46" s="237">
        <v>39082</v>
      </c>
      <c r="FD46" s="281">
        <v>1042.1866666666667</v>
      </c>
      <c r="FE46" s="438">
        <v>7295.3066666666673</v>
      </c>
      <c r="FF46" s="394"/>
      <c r="FG46" s="394"/>
      <c r="FH46" s="394"/>
      <c r="FI46" s="394"/>
      <c r="FJ46" s="442"/>
      <c r="FK46" s="442"/>
      <c r="FL46" s="442"/>
      <c r="FM46" s="197"/>
      <c r="FN46" s="457"/>
      <c r="FO46" s="450"/>
      <c r="FP46" s="459" t="s">
        <v>353</v>
      </c>
      <c r="FQ46" s="229" t="s">
        <v>473</v>
      </c>
      <c r="FR46" s="65"/>
      <c r="FS46" s="149">
        <v>33.998538520425917</v>
      </c>
      <c r="FT46" s="242">
        <f>FD46/1000</f>
        <v>1.0421866666666668</v>
      </c>
      <c r="FV46" s="149">
        <v>33.998538520425917</v>
      </c>
      <c r="FW46" s="242">
        <v>1.0421866666666668</v>
      </c>
      <c r="FY46" s="394"/>
      <c r="FZ46" s="605">
        <v>0</v>
      </c>
      <c r="GA46" s="605">
        <v>0</v>
      </c>
      <c r="GB46" s="626">
        <v>1</v>
      </c>
      <c r="GC46" s="605">
        <v>8</v>
      </c>
      <c r="GD46" s="605">
        <v>1</v>
      </c>
      <c r="GE46" s="606"/>
      <c r="GF46" s="605"/>
      <c r="GG46" s="605"/>
      <c r="GH46" s="606"/>
      <c r="GI46" s="605">
        <v>1</v>
      </c>
      <c r="GJ46" s="857">
        <v>43167</v>
      </c>
      <c r="GK46" s="861" t="s">
        <v>928</v>
      </c>
      <c r="GL46" s="606"/>
    </row>
    <row r="47" spans="1:198" ht="14.45" customHeight="1" x14ac:dyDescent="0.25">
      <c r="A47" s="56">
        <v>196</v>
      </c>
      <c r="B47" s="859">
        <v>1</v>
      </c>
      <c r="C47" s="560">
        <v>10900</v>
      </c>
      <c r="D47" s="561" t="s">
        <v>723</v>
      </c>
      <c r="E47" s="562" t="s">
        <v>222</v>
      </c>
      <c r="F47" s="59">
        <v>5459243240</v>
      </c>
      <c r="G47" s="57">
        <f>LEFT(H47,4)-CONCATENATE(19,LEFT(F47,2))</f>
        <v>65</v>
      </c>
      <c r="H47" s="584" t="s">
        <v>722</v>
      </c>
      <c r="I47" s="313" t="s">
        <v>169</v>
      </c>
      <c r="J47" s="572" t="s">
        <v>244</v>
      </c>
      <c r="K47" s="59" t="s">
        <v>156</v>
      </c>
      <c r="L47" s="57">
        <v>11</v>
      </c>
      <c r="M47" s="59" t="s">
        <v>403</v>
      </c>
      <c r="N47" s="59" t="s">
        <v>157</v>
      </c>
      <c r="O47" s="57"/>
      <c r="P47" s="57" t="s">
        <v>711</v>
      </c>
      <c r="Q47" s="151"/>
      <c r="R47" s="151"/>
      <c r="S47" s="171"/>
      <c r="T47" s="171"/>
      <c r="U47" s="171"/>
      <c r="V47" s="352" t="s">
        <v>716</v>
      </c>
      <c r="W47" s="352"/>
      <c r="X47" s="171"/>
      <c r="Y47" s="164"/>
      <c r="Z47" s="172"/>
      <c r="AA47" s="57" t="s">
        <v>678</v>
      </c>
      <c r="AC47" s="403">
        <v>203.5</v>
      </c>
      <c r="AD47" s="403">
        <v>2200</v>
      </c>
      <c r="AE47" s="404"/>
      <c r="AF47" s="404"/>
      <c r="AG47" s="313" t="s">
        <v>230</v>
      </c>
      <c r="AH47" s="403">
        <v>300</v>
      </c>
      <c r="AI47" t="s">
        <v>717</v>
      </c>
      <c r="AO47" s="145">
        <v>34.6</v>
      </c>
      <c r="AP47" s="69">
        <v>39.5</v>
      </c>
      <c r="AQ47" s="127">
        <v>25</v>
      </c>
      <c r="AR47" s="71">
        <f t="shared" si="17"/>
        <v>99.1</v>
      </c>
      <c r="AS47" s="72">
        <f t="shared" si="18"/>
        <v>0.8759493670886076</v>
      </c>
      <c r="AT47" s="73">
        <f t="shared" si="19"/>
        <v>21.898734177215189</v>
      </c>
      <c r="AU47" s="74">
        <f t="shared" si="20"/>
        <v>0.5364341085271318</v>
      </c>
      <c r="AV47" s="75">
        <v>30.482599999999998</v>
      </c>
      <c r="AW47" s="75">
        <f t="shared" si="21"/>
        <v>88.1</v>
      </c>
      <c r="AX47" s="76">
        <v>2.3874</v>
      </c>
      <c r="AY47" s="75">
        <v>6.9</v>
      </c>
      <c r="AZ47" s="56" t="s">
        <v>158</v>
      </c>
      <c r="BA47" s="77">
        <v>17.100000000000001</v>
      </c>
      <c r="BB47" s="84" t="s">
        <v>158</v>
      </c>
      <c r="BC47" s="115">
        <v>0.8</v>
      </c>
      <c r="BJ47" s="56">
        <v>46.1</v>
      </c>
      <c r="BK47" s="56">
        <v>53.9</v>
      </c>
      <c r="BL47" s="82">
        <f>BJ47/BK47</f>
        <v>0.85528756957328389</v>
      </c>
      <c r="BM47" s="83">
        <v>1.6</v>
      </c>
      <c r="BN47" s="79">
        <f>BM47*100/AO47</f>
        <v>4.6242774566473983</v>
      </c>
      <c r="BO47" s="56" t="s">
        <v>158</v>
      </c>
      <c r="BP47" s="56">
        <v>61</v>
      </c>
      <c r="BQ47" s="370">
        <v>50.7</v>
      </c>
      <c r="BS47" s="79">
        <f t="shared" si="23"/>
        <v>25.299999999999997</v>
      </c>
      <c r="BT47" s="115">
        <v>84.4</v>
      </c>
      <c r="BU47" s="115">
        <v>7852</v>
      </c>
      <c r="BV47" s="79">
        <f>100-BT47</f>
        <v>15.599999999999994</v>
      </c>
      <c r="BW47" s="79">
        <f>BY47+CA47+CC47</f>
        <v>38.828499999999998</v>
      </c>
      <c r="BX47" s="115">
        <v>7.4</v>
      </c>
      <c r="BY47" s="66">
        <f>BX47*AP47/100</f>
        <v>2.923</v>
      </c>
      <c r="BZ47" s="115">
        <v>17.899999999999999</v>
      </c>
      <c r="CA47" s="66">
        <f>BZ47*AP47/100</f>
        <v>7.0704999999999991</v>
      </c>
      <c r="CB47" s="115">
        <v>73</v>
      </c>
      <c r="CC47" s="66">
        <f>CB47*AP47/100</f>
        <v>28.835000000000001</v>
      </c>
      <c r="CD47" s="115">
        <v>1.9</v>
      </c>
      <c r="CL47" s="75">
        <f t="shared" si="24"/>
        <v>0.41340782122905034</v>
      </c>
      <c r="CZ47" s="142">
        <v>3</v>
      </c>
      <c r="DA47" s="90" t="s">
        <v>154</v>
      </c>
      <c r="DB47" s="195" t="s">
        <v>154</v>
      </c>
      <c r="DC47" s="300"/>
      <c r="DE47" s="370"/>
      <c r="DF47" s="370"/>
      <c r="DG47" s="370"/>
      <c r="DH47" s="370"/>
      <c r="DI47" s="57" t="s">
        <v>163</v>
      </c>
      <c r="DJ47" s="557" t="s">
        <v>230</v>
      </c>
      <c r="DK47" s="92">
        <v>2</v>
      </c>
      <c r="DL47" s="581" t="s">
        <v>880</v>
      </c>
      <c r="DM47" s="581" t="s">
        <v>169</v>
      </c>
      <c r="DN47" s="92"/>
      <c r="DO47" s="629">
        <v>0</v>
      </c>
      <c r="DP47" s="623">
        <v>43619</v>
      </c>
      <c r="DQ47" s="581"/>
      <c r="DR47" s="581" t="s">
        <v>899</v>
      </c>
      <c r="DS47" s="619"/>
      <c r="DT47" s="614"/>
      <c r="DU47" s="581"/>
      <c r="DV47" s="581"/>
      <c r="DW47" s="92"/>
      <c r="DX47" s="57" t="s">
        <v>157</v>
      </c>
      <c r="DY47" s="57" t="s">
        <v>157</v>
      </c>
      <c r="DZ47" s="57" t="s">
        <v>157</v>
      </c>
      <c r="EA47" s="57" t="s">
        <v>157</v>
      </c>
      <c r="EB47" s="57" t="s">
        <v>157</v>
      </c>
      <c r="EC47" s="57" t="s">
        <v>157</v>
      </c>
      <c r="ED47" s="57" t="s">
        <v>157</v>
      </c>
      <c r="EE47" s="57" t="s">
        <v>157</v>
      </c>
      <c r="EF47" s="57" t="s">
        <v>157</v>
      </c>
      <c r="EG47" s="57" t="s">
        <v>157</v>
      </c>
      <c r="EH47" s="850"/>
      <c r="EI47" s="117"/>
      <c r="EJ47" s="117"/>
      <c r="EK47" s="117"/>
      <c r="EL47" s="619"/>
      <c r="EM47" s="581">
        <v>10</v>
      </c>
      <c r="EN47" s="92"/>
      <c r="EO47" s="581">
        <v>0</v>
      </c>
      <c r="EP47" s="581">
        <v>170</v>
      </c>
      <c r="EQ47" s="581">
        <v>88</v>
      </c>
      <c r="ER47" s="582">
        <f t="shared" si="22"/>
        <v>30.449826989619375</v>
      </c>
      <c r="ES47" s="592">
        <v>0</v>
      </c>
      <c r="ET47" s="592">
        <v>44</v>
      </c>
      <c r="EU47" s="592">
        <v>15</v>
      </c>
      <c r="EV47" s="581">
        <v>3</v>
      </c>
      <c r="EW47" s="581">
        <v>2</v>
      </c>
      <c r="EX47" s="432">
        <v>10900</v>
      </c>
      <c r="EY47" s="434">
        <v>75</v>
      </c>
      <c r="EZ47" s="434">
        <v>16279</v>
      </c>
      <c r="FA47" s="434">
        <v>4000</v>
      </c>
      <c r="FB47" s="434">
        <v>38220</v>
      </c>
      <c r="FC47" s="434">
        <v>1693</v>
      </c>
      <c r="FD47" s="437">
        <f>FC47/FA47*FB47/EY47</f>
        <v>215.68819999999999</v>
      </c>
      <c r="FE47" s="438">
        <f>L47*FD47</f>
        <v>2372.5702000000001</v>
      </c>
      <c r="FF47" s="394"/>
      <c r="FG47" s="394"/>
      <c r="FH47" s="394"/>
      <c r="FI47" s="394"/>
      <c r="FJ47" s="442"/>
      <c r="FK47" s="442"/>
      <c r="FL47" s="442"/>
      <c r="FM47" s="197"/>
      <c r="FN47" s="450"/>
      <c r="FO47" s="450"/>
      <c r="FP47" s="459"/>
      <c r="FQ47" s="398"/>
      <c r="FR47" s="65"/>
      <c r="FS47" s="56"/>
      <c r="FT47" s="242">
        <f>AC47/1000</f>
        <v>0.20349999999999999</v>
      </c>
      <c r="FV47" s="73">
        <f>FC47*100/EZ47</f>
        <v>10.399901713864487</v>
      </c>
      <c r="FW47" s="351">
        <f>FD47/1000</f>
        <v>0.2156882</v>
      </c>
      <c r="FX47" s="278"/>
      <c r="FY47" s="503"/>
      <c r="FZ47" s="581">
        <v>0</v>
      </c>
      <c r="GA47" s="581">
        <v>0</v>
      </c>
      <c r="GB47" s="626">
        <v>3</v>
      </c>
      <c r="GC47" s="581">
        <v>8</v>
      </c>
      <c r="GD47" s="581">
        <v>0</v>
      </c>
      <c r="GE47" s="607"/>
      <c r="GF47" s="581"/>
      <c r="GG47" s="581"/>
      <c r="GH47" s="607"/>
      <c r="GI47" s="604"/>
      <c r="GJ47" s="604">
        <v>43619</v>
      </c>
      <c r="GK47" s="581" t="s">
        <v>981</v>
      </c>
      <c r="GL47" s="607" t="s">
        <v>973</v>
      </c>
      <c r="GM47" s="92"/>
      <c r="GN47" s="92"/>
      <c r="GO47" s="92"/>
      <c r="GP47" s="266"/>
    </row>
    <row r="48" spans="1:198" ht="14.45" customHeight="1" x14ac:dyDescent="0.25">
      <c r="A48" s="56">
        <v>64</v>
      </c>
      <c r="B48" s="859">
        <v>1</v>
      </c>
      <c r="C48" s="560">
        <v>8291</v>
      </c>
      <c r="D48" s="595" t="s">
        <v>484</v>
      </c>
      <c r="E48" s="599" t="s">
        <v>229</v>
      </c>
      <c r="F48" s="597">
        <v>460301447</v>
      </c>
      <c r="G48" s="57">
        <v>72</v>
      </c>
      <c r="H48" s="584" t="s">
        <v>485</v>
      </c>
      <c r="I48" s="255" t="s">
        <v>262</v>
      </c>
      <c r="J48" s="572" t="s">
        <v>244</v>
      </c>
      <c r="K48" s="101" t="s">
        <v>156</v>
      </c>
      <c r="L48" s="57">
        <v>5</v>
      </c>
      <c r="M48" s="59">
        <v>8</v>
      </c>
      <c r="N48" s="59" t="s">
        <v>157</v>
      </c>
      <c r="O48" s="59"/>
      <c r="P48" s="151" t="s">
        <v>461</v>
      </c>
      <c r="Q48" s="151"/>
      <c r="R48" s="151"/>
      <c r="S48" s="231" t="s">
        <v>483</v>
      </c>
      <c r="T48" s="236" t="s">
        <v>445</v>
      </c>
      <c r="U48" s="247" t="s">
        <v>353</v>
      </c>
      <c r="V48" s="231" t="s">
        <v>467</v>
      </c>
      <c r="W48" s="232" t="s">
        <v>420</v>
      </c>
      <c r="X48" s="231" t="s">
        <v>353</v>
      </c>
      <c r="Y48" s="231" t="s">
        <v>353</v>
      </c>
      <c r="Z48" s="257"/>
      <c r="AA48" s="237"/>
      <c r="AB48" s="217"/>
      <c r="AC48" s="390"/>
      <c r="AD48" s="390"/>
      <c r="AE48" s="390"/>
      <c r="AF48" s="390"/>
      <c r="AG48" s="194" t="s">
        <v>359</v>
      </c>
      <c r="AH48" s="394"/>
      <c r="AO48" s="145">
        <v>40.1</v>
      </c>
      <c r="AP48" s="69">
        <v>51</v>
      </c>
      <c r="AQ48" s="127">
        <v>6.2</v>
      </c>
      <c r="AR48" s="71">
        <f t="shared" si="17"/>
        <v>97.3</v>
      </c>
      <c r="AS48" s="72">
        <f t="shared" si="18"/>
        <v>0.78627450980392155</v>
      </c>
      <c r="AT48" s="73">
        <f t="shared" si="19"/>
        <v>4.8749019607843138</v>
      </c>
      <c r="AU48" s="74">
        <f t="shared" si="20"/>
        <v>0.70104895104895104</v>
      </c>
      <c r="AV48" s="75">
        <v>38.042870000000001</v>
      </c>
      <c r="AW48" s="75">
        <f t="shared" si="21"/>
        <v>94.87</v>
      </c>
      <c r="AX48" s="76">
        <v>5.2130000000000003E-2</v>
      </c>
      <c r="AY48" s="75">
        <v>0.13</v>
      </c>
      <c r="AZ48" s="89" t="s">
        <v>158</v>
      </c>
      <c r="BA48" s="234">
        <v>9.09</v>
      </c>
      <c r="BB48" s="78">
        <v>0.86</v>
      </c>
      <c r="BC48" s="80">
        <v>7.4060000000000006</v>
      </c>
      <c r="BD48" s="79"/>
      <c r="BJ48" s="56">
        <v>48.8</v>
      </c>
      <c r="BK48" s="56">
        <v>50.5</v>
      </c>
      <c r="BL48" s="82">
        <v>0.96633663366336631</v>
      </c>
      <c r="BM48" s="83">
        <v>0.22</v>
      </c>
      <c r="BN48" s="79">
        <f>BM48*100/AO48</f>
        <v>0.54862842892768082</v>
      </c>
      <c r="BO48" s="89" t="s">
        <v>158</v>
      </c>
      <c r="BP48" s="75">
        <v>6.63</v>
      </c>
      <c r="BQ48" s="81">
        <v>8</v>
      </c>
      <c r="BS48" s="79">
        <f t="shared" si="23"/>
        <v>55.7</v>
      </c>
      <c r="BT48" s="66">
        <v>86.8</v>
      </c>
      <c r="BU48" s="277">
        <v>33068</v>
      </c>
      <c r="BV48" s="66">
        <v>13.200000000000003</v>
      </c>
      <c r="BW48" s="66">
        <v>31.6</v>
      </c>
      <c r="BX48" s="66">
        <v>28.2</v>
      </c>
      <c r="BY48" s="66">
        <v>11</v>
      </c>
      <c r="BZ48" s="66">
        <v>27.5</v>
      </c>
      <c r="CA48" s="66">
        <v>10.7</v>
      </c>
      <c r="CB48" s="66">
        <v>25.3</v>
      </c>
      <c r="CC48" s="66">
        <v>9.9</v>
      </c>
      <c r="CD48" s="66">
        <v>0.57999999999999996</v>
      </c>
      <c r="CL48" s="75">
        <f t="shared" si="24"/>
        <v>1.0254545454545454</v>
      </c>
      <c r="CO48" s="269">
        <v>22.15</v>
      </c>
      <c r="CP48" s="268">
        <v>11.2</v>
      </c>
      <c r="CQ48" s="268">
        <v>3.27</v>
      </c>
      <c r="CR48" s="268">
        <v>32.200000000000003</v>
      </c>
      <c r="CS48" s="268">
        <v>9.42</v>
      </c>
      <c r="CT48" s="268">
        <v>32.299999999999997</v>
      </c>
      <c r="CU48" s="268">
        <v>9.4600000000000009</v>
      </c>
      <c r="CV48" s="272">
        <v>3.94</v>
      </c>
      <c r="CW48" s="725"/>
      <c r="CY48" s="142" t="s">
        <v>165</v>
      </c>
      <c r="CZ48" s="142">
        <v>4</v>
      </c>
      <c r="DA48" s="90" t="s">
        <v>168</v>
      </c>
      <c r="DB48" s="89" t="s">
        <v>168</v>
      </c>
      <c r="DE48" s="370"/>
      <c r="DF48" s="370"/>
      <c r="DG48" s="370"/>
      <c r="DH48" s="370"/>
      <c r="DI48" s="116" t="s">
        <v>162</v>
      </c>
      <c r="DJ48" s="554" t="s">
        <v>226</v>
      </c>
      <c r="DK48" s="92">
        <v>2</v>
      </c>
      <c r="DL48" s="581" t="s">
        <v>880</v>
      </c>
      <c r="DM48" s="581" t="s">
        <v>206</v>
      </c>
      <c r="DN48" s="92"/>
      <c r="DO48" s="629">
        <v>1</v>
      </c>
      <c r="DP48" s="614"/>
      <c r="DQ48" s="603"/>
      <c r="DR48" s="581"/>
      <c r="DS48" s="619"/>
      <c r="DT48" s="623">
        <v>37438</v>
      </c>
      <c r="DU48" s="123">
        <v>43194</v>
      </c>
      <c r="DV48" s="581" t="s">
        <v>899</v>
      </c>
      <c r="DW48" s="92"/>
      <c r="DX48" s="57">
        <v>63.8</v>
      </c>
      <c r="DY48" s="57">
        <v>6</v>
      </c>
      <c r="DZ48" s="57">
        <v>1117</v>
      </c>
      <c r="EA48" s="57">
        <v>37.799999999999997</v>
      </c>
      <c r="EB48" s="57">
        <v>62.2</v>
      </c>
      <c r="EC48" s="57">
        <v>2.2999999999999998</v>
      </c>
      <c r="ED48" s="57">
        <v>360.8</v>
      </c>
      <c r="EE48" s="57" t="s">
        <v>157</v>
      </c>
      <c r="EF48" s="57">
        <v>7.1</v>
      </c>
      <c r="EG48" s="57">
        <v>0</v>
      </c>
      <c r="EH48" s="850"/>
      <c r="EI48" s="92"/>
      <c r="EJ48" s="92">
        <v>8</v>
      </c>
      <c r="EK48" s="92">
        <v>5</v>
      </c>
      <c r="EL48" s="619" t="s">
        <v>930</v>
      </c>
      <c r="EM48" s="581">
        <v>20</v>
      </c>
      <c r="EN48" s="92">
        <v>2</v>
      </c>
      <c r="EO48" s="92">
        <v>0</v>
      </c>
      <c r="EP48" s="92">
        <v>176</v>
      </c>
      <c r="EQ48" s="92">
        <v>112</v>
      </c>
      <c r="ER48" s="118">
        <f t="shared" si="22"/>
        <v>36.15702479338843</v>
      </c>
      <c r="ES48" s="592">
        <v>0</v>
      </c>
      <c r="ET48" s="592">
        <v>35</v>
      </c>
      <c r="EU48" s="592">
        <v>30</v>
      </c>
      <c r="EV48" s="581"/>
      <c r="EW48" s="581"/>
      <c r="EX48" s="371">
        <v>8291</v>
      </c>
      <c r="EY48" s="270">
        <v>75</v>
      </c>
      <c r="EZ48" s="237">
        <v>5078</v>
      </c>
      <c r="FA48" s="237">
        <v>2</v>
      </c>
      <c r="FB48" s="240">
        <v>135.41333333333333</v>
      </c>
      <c r="FC48" s="237">
        <v>793</v>
      </c>
      <c r="FD48" s="281">
        <v>21.146666666666668</v>
      </c>
      <c r="FE48" s="438">
        <v>105.73333333333335</v>
      </c>
      <c r="FF48" s="394"/>
      <c r="FG48" s="394"/>
      <c r="FH48" s="394"/>
      <c r="FI48" s="394"/>
      <c r="FJ48" s="442"/>
      <c r="FK48" s="442"/>
      <c r="FL48" s="442"/>
      <c r="FM48" s="197"/>
      <c r="FN48" s="457">
        <v>52.821563682219413</v>
      </c>
      <c r="FO48" s="450"/>
      <c r="FP48" s="459">
        <v>1117</v>
      </c>
      <c r="FQ48" s="64"/>
      <c r="FR48" s="65"/>
      <c r="FS48" s="149">
        <v>15.616384403308389</v>
      </c>
      <c r="FT48" s="242">
        <f>FD48/1000</f>
        <v>2.1146666666666668E-2</v>
      </c>
      <c r="FV48" s="149">
        <v>15.616384403308389</v>
      </c>
      <c r="FW48" s="242">
        <v>2.1146666666666668E-2</v>
      </c>
      <c r="FX48" s="278">
        <f>DZ48/FD48</f>
        <v>52.821563682219413</v>
      </c>
      <c r="FY48" s="394"/>
      <c r="FZ48" s="605">
        <v>0</v>
      </c>
      <c r="GA48" s="605">
        <v>0</v>
      </c>
      <c r="GB48" s="626">
        <v>2</v>
      </c>
      <c r="GC48" s="605">
        <v>8</v>
      </c>
      <c r="GD48" s="605">
        <v>1</v>
      </c>
      <c r="GE48" s="606"/>
      <c r="GF48" s="605"/>
      <c r="GG48" s="605"/>
      <c r="GH48" s="606"/>
      <c r="GI48" s="605">
        <v>1</v>
      </c>
      <c r="GJ48" s="857">
        <v>43194</v>
      </c>
      <c r="GK48" s="861" t="s">
        <v>928</v>
      </c>
      <c r="GL48" s="862" t="s">
        <v>982</v>
      </c>
      <c r="GN48" s="135">
        <v>2.2999999999999998</v>
      </c>
    </row>
    <row r="49" spans="1:198" x14ac:dyDescent="0.25">
      <c r="A49" s="56">
        <v>138</v>
      </c>
      <c r="B49" s="859">
        <v>2</v>
      </c>
      <c r="C49" s="566">
        <v>10627</v>
      </c>
      <c r="D49" s="595" t="s">
        <v>484</v>
      </c>
      <c r="E49" s="596" t="s">
        <v>229</v>
      </c>
      <c r="F49" s="597">
        <v>460301447</v>
      </c>
      <c r="G49" s="57">
        <v>73</v>
      </c>
      <c r="H49" s="584" t="s">
        <v>682</v>
      </c>
      <c r="I49" s="313" t="s">
        <v>316</v>
      </c>
      <c r="J49" s="572" t="s">
        <v>215</v>
      </c>
      <c r="K49" s="59" t="s">
        <v>156</v>
      </c>
      <c r="L49" s="57">
        <v>21</v>
      </c>
      <c r="M49" s="59" t="s">
        <v>600</v>
      </c>
      <c r="N49" s="59" t="s">
        <v>157</v>
      </c>
      <c r="O49" s="57"/>
      <c r="P49" s="57" t="s">
        <v>662</v>
      </c>
      <c r="Q49" s="57"/>
      <c r="R49" s="57"/>
      <c r="S49" s="231" t="s">
        <v>353</v>
      </c>
      <c r="T49" s="231" t="s">
        <v>353</v>
      </c>
      <c r="U49" s="231" t="s">
        <v>353</v>
      </c>
      <c r="V49" s="315" t="s">
        <v>526</v>
      </c>
      <c r="W49" s="231" t="s">
        <v>353</v>
      </c>
      <c r="X49" s="270" t="s">
        <v>353</v>
      </c>
      <c r="Y49" s="270" t="s">
        <v>353</v>
      </c>
      <c r="Z49" s="172"/>
      <c r="AA49" s="57" t="s">
        <v>678</v>
      </c>
      <c r="AC49" s="396">
        <v>7212</v>
      </c>
      <c r="AD49" s="397">
        <v>72</v>
      </c>
      <c r="AE49" s="306" t="s">
        <v>353</v>
      </c>
      <c r="AF49" s="306" t="s">
        <v>353</v>
      </c>
      <c r="AG49" s="194" t="s">
        <v>304</v>
      </c>
      <c r="AH49" s="396">
        <v>400</v>
      </c>
      <c r="AO49" s="145">
        <v>59</v>
      </c>
      <c r="AP49" s="69">
        <v>22</v>
      </c>
      <c r="AQ49" s="127">
        <v>16.2</v>
      </c>
      <c r="AR49" s="71">
        <f t="shared" si="17"/>
        <v>97.2</v>
      </c>
      <c r="AS49" s="72">
        <f t="shared" si="18"/>
        <v>2.6818181818181817</v>
      </c>
      <c r="AT49" s="73">
        <f t="shared" si="19"/>
        <v>43.445454545454538</v>
      </c>
      <c r="AU49" s="74">
        <f t="shared" si="20"/>
        <v>1.544502617801047</v>
      </c>
      <c r="AV49" s="75">
        <v>51.802</v>
      </c>
      <c r="AW49" s="75">
        <f t="shared" si="21"/>
        <v>87.8</v>
      </c>
      <c r="AX49" s="76">
        <v>4.2480000000000002</v>
      </c>
      <c r="AY49" s="75">
        <v>7.2</v>
      </c>
      <c r="AZ49" s="89" t="s">
        <v>158</v>
      </c>
      <c r="BA49" s="77">
        <v>0.5</v>
      </c>
      <c r="BB49" s="154" t="s">
        <v>158</v>
      </c>
      <c r="BC49" s="298" t="s">
        <v>158</v>
      </c>
      <c r="BJ49" s="56">
        <v>53.4</v>
      </c>
      <c r="BK49" s="56">
        <v>46.6</v>
      </c>
      <c r="BL49" s="82">
        <f>BJ49/BK49</f>
        <v>1.1459227467811157</v>
      </c>
      <c r="BM49" s="153" t="s">
        <v>158</v>
      </c>
      <c r="BN49" s="56" t="s">
        <v>158</v>
      </c>
      <c r="BO49" s="89" t="s">
        <v>158</v>
      </c>
      <c r="BP49" s="56">
        <v>2.6</v>
      </c>
      <c r="BQ49" s="84">
        <v>2</v>
      </c>
      <c r="BS49" s="79">
        <f t="shared" si="23"/>
        <v>40.299999999999997</v>
      </c>
      <c r="BT49" s="314" t="s">
        <v>158</v>
      </c>
      <c r="BU49" s="339" t="s">
        <v>158</v>
      </c>
      <c r="BV49" s="314" t="s">
        <v>158</v>
      </c>
      <c r="BW49" s="79">
        <f>BY49+CA49+CC49</f>
        <v>22</v>
      </c>
      <c r="BX49" s="115">
        <v>9</v>
      </c>
      <c r="BY49" s="66">
        <f>BX49*AP49/(CB49+BZ49+BX49)</f>
        <v>1.9469026548672566</v>
      </c>
      <c r="BZ49" s="115">
        <v>31.3</v>
      </c>
      <c r="CA49" s="66">
        <f>BZ49*AP49/(CB49+BZ49+BX49)</f>
        <v>6.7708947885939033</v>
      </c>
      <c r="CB49" s="115">
        <v>61.4</v>
      </c>
      <c r="CC49" s="66">
        <f>CB49*AP49/(CB49+BZ49+BX49)</f>
        <v>13.28220255653884</v>
      </c>
      <c r="CD49" s="314" t="s">
        <v>158</v>
      </c>
      <c r="CL49" s="75">
        <f t="shared" si="24"/>
        <v>0.28753993610223644</v>
      </c>
      <c r="CZ49" s="142">
        <v>4</v>
      </c>
      <c r="DA49" s="90" t="s">
        <v>168</v>
      </c>
      <c r="DB49" s="89" t="s">
        <v>171</v>
      </c>
      <c r="DC49" s="300">
        <f>AP49-(BY49+CA49+CC49)</f>
        <v>0</v>
      </c>
      <c r="DD49" s="266" t="s">
        <v>585</v>
      </c>
      <c r="DE49" s="370"/>
      <c r="DF49" s="370"/>
      <c r="DG49" s="370"/>
      <c r="DH49" s="370"/>
      <c r="DI49" s="57" t="s">
        <v>162</v>
      </c>
      <c r="DJ49" s="554" t="s">
        <v>226</v>
      </c>
      <c r="DK49" s="92">
        <v>2</v>
      </c>
      <c r="DL49" s="581" t="s">
        <v>880</v>
      </c>
      <c r="DM49" s="581" t="s">
        <v>316</v>
      </c>
      <c r="DN49" s="92"/>
      <c r="DO49" s="629">
        <v>1</v>
      </c>
      <c r="DP49" s="614"/>
      <c r="DQ49" s="581"/>
      <c r="DR49" s="581"/>
      <c r="DS49" s="619"/>
      <c r="DT49" s="623">
        <v>37438</v>
      </c>
      <c r="DU49" s="123">
        <v>43195</v>
      </c>
      <c r="DV49" s="581" t="s">
        <v>899</v>
      </c>
      <c r="DW49" s="92"/>
      <c r="DX49" s="57">
        <v>45.5</v>
      </c>
      <c r="DY49" s="57" t="s">
        <v>157</v>
      </c>
      <c r="DZ49" s="57">
        <v>634</v>
      </c>
      <c r="EA49" s="57">
        <v>39.6</v>
      </c>
      <c r="EB49" s="57">
        <v>60.4</v>
      </c>
      <c r="EC49" s="57">
        <v>1.7</v>
      </c>
      <c r="ED49" s="57" t="s">
        <v>426</v>
      </c>
      <c r="EE49" s="57" t="s">
        <v>157</v>
      </c>
      <c r="EF49" s="57">
        <v>5.96</v>
      </c>
      <c r="EG49" s="57">
        <v>0</v>
      </c>
      <c r="EH49" s="850"/>
      <c r="EI49" s="117"/>
      <c r="EJ49" s="117"/>
      <c r="EK49" s="117"/>
      <c r="EL49" s="619" t="s">
        <v>930</v>
      </c>
      <c r="EM49" s="581">
        <v>35</v>
      </c>
      <c r="EN49" s="92"/>
      <c r="EO49" s="581">
        <v>1</v>
      </c>
      <c r="EP49" s="92">
        <v>176</v>
      </c>
      <c r="EQ49" s="92">
        <v>112</v>
      </c>
      <c r="ER49" s="118">
        <f t="shared" si="22"/>
        <v>36.15702479338843</v>
      </c>
      <c r="ES49" s="592">
        <v>0</v>
      </c>
      <c r="ET49" s="592">
        <v>50</v>
      </c>
      <c r="EU49" s="592">
        <v>60</v>
      </c>
      <c r="EV49" s="581"/>
      <c r="EW49" s="581"/>
      <c r="EX49" s="427">
        <v>10627</v>
      </c>
      <c r="EY49" s="304">
        <v>55</v>
      </c>
      <c r="EZ49" s="270">
        <v>623542</v>
      </c>
      <c r="FA49" s="270">
        <v>2</v>
      </c>
      <c r="FB49" s="240">
        <v>22674.254545454547</v>
      </c>
      <c r="FC49" s="270">
        <v>1429</v>
      </c>
      <c r="FD49" s="281">
        <v>51.963636363636361</v>
      </c>
      <c r="FE49" s="438">
        <v>1091.2363636363636</v>
      </c>
      <c r="FF49" s="394"/>
      <c r="FG49" s="394"/>
      <c r="FH49" s="394"/>
      <c r="FI49" s="394"/>
      <c r="FJ49" s="442"/>
      <c r="FK49" s="442"/>
      <c r="FL49" s="442"/>
      <c r="FM49" s="197"/>
      <c r="FN49" s="450"/>
      <c r="FO49" s="450"/>
      <c r="FP49" s="459"/>
      <c r="FQ49" s="64"/>
      <c r="FR49" s="65"/>
      <c r="FS49" s="149">
        <f>FC49*100/EZ49</f>
        <v>0.22917461855015381</v>
      </c>
      <c r="FT49" s="242">
        <f>FD49/1000</f>
        <v>5.1963636363636365E-2</v>
      </c>
      <c r="FV49" s="149">
        <v>0.22917461855015381</v>
      </c>
      <c r="FW49" s="242">
        <v>5.1963636363636365E-2</v>
      </c>
      <c r="FX49" s="278">
        <f>DZ49/FD49</f>
        <v>12.200839748075579</v>
      </c>
      <c r="FY49" s="503"/>
      <c r="FZ49" s="581">
        <v>1</v>
      </c>
      <c r="GA49" s="581">
        <v>1</v>
      </c>
      <c r="GB49" s="626">
        <v>2</v>
      </c>
      <c r="GC49" s="581">
        <v>5</v>
      </c>
      <c r="GD49" s="581">
        <v>1</v>
      </c>
      <c r="GE49" s="607"/>
      <c r="GF49" s="581">
        <v>1</v>
      </c>
      <c r="GG49" s="581"/>
      <c r="GH49" s="607"/>
      <c r="GI49" s="581">
        <v>1</v>
      </c>
      <c r="GJ49" s="604">
        <v>43664</v>
      </c>
      <c r="GK49" s="581" t="s">
        <v>983</v>
      </c>
      <c r="GL49" s="607"/>
      <c r="GM49" s="308"/>
      <c r="GN49" s="135">
        <v>1.7</v>
      </c>
      <c r="GO49" s="308"/>
      <c r="GP49" s="309"/>
    </row>
    <row r="50" spans="1:198" ht="14.45" customHeight="1" x14ac:dyDescent="0.25">
      <c r="A50" s="56">
        <v>33</v>
      </c>
      <c r="B50" s="859">
        <v>1</v>
      </c>
      <c r="C50" s="560">
        <v>10159</v>
      </c>
      <c r="D50" s="561" t="s">
        <v>584</v>
      </c>
      <c r="E50" s="562" t="s">
        <v>189</v>
      </c>
      <c r="F50" s="130">
        <v>450501500</v>
      </c>
      <c r="G50" s="57">
        <f>LEFT(H50,4)-CONCATENATE(19,LEFT(F50,2))</f>
        <v>74</v>
      </c>
      <c r="H50" s="585" t="s">
        <v>611</v>
      </c>
      <c r="I50" s="104" t="s">
        <v>169</v>
      </c>
      <c r="J50" s="571" t="s">
        <v>244</v>
      </c>
      <c r="K50" s="103" t="s">
        <v>156</v>
      </c>
      <c r="L50" s="103">
        <v>7</v>
      </c>
      <c r="M50" s="130" t="s">
        <v>600</v>
      </c>
      <c r="N50" s="130" t="s">
        <v>157</v>
      </c>
      <c r="O50" s="103"/>
      <c r="P50" s="130" t="s">
        <v>609</v>
      </c>
      <c r="Q50" s="103"/>
      <c r="R50" s="103"/>
      <c r="S50" s="246" t="s">
        <v>353</v>
      </c>
      <c r="T50" s="231" t="s">
        <v>353</v>
      </c>
      <c r="U50" s="246" t="s">
        <v>353</v>
      </c>
      <c r="V50" s="315" t="s">
        <v>526</v>
      </c>
      <c r="W50" s="246" t="s">
        <v>353</v>
      </c>
      <c r="X50" s="679" t="s">
        <v>353</v>
      </c>
      <c r="Y50" s="679" t="s">
        <v>353</v>
      </c>
      <c r="Z50" s="347" t="s">
        <v>216</v>
      </c>
      <c r="AA50" s="103"/>
      <c r="AB50" s="394"/>
      <c r="AC50" s="701">
        <v>16682</v>
      </c>
      <c r="AD50" s="397">
        <v>166</v>
      </c>
      <c r="AE50" s="404"/>
      <c r="AF50" s="404"/>
      <c r="AG50" s="194" t="s">
        <v>226</v>
      </c>
      <c r="AH50" s="396">
        <v>400</v>
      </c>
      <c r="AI50"/>
      <c r="AJ50" s="65"/>
      <c r="AK50" s="56"/>
      <c r="AM50" s="181"/>
      <c r="AN50" s="126"/>
      <c r="AO50" s="410">
        <v>3.11</v>
      </c>
      <c r="AP50" s="69">
        <v>21.3</v>
      </c>
      <c r="AQ50" s="127">
        <v>71.400000000000006</v>
      </c>
      <c r="AR50" s="71">
        <f t="shared" si="17"/>
        <v>95.81</v>
      </c>
      <c r="AS50" s="72">
        <f t="shared" si="18"/>
        <v>0.14600938967136148</v>
      </c>
      <c r="AT50" s="73">
        <f t="shared" si="19"/>
        <v>10.42507042253521</v>
      </c>
      <c r="AU50" s="74">
        <f t="shared" si="20"/>
        <v>3.3549083063646165E-2</v>
      </c>
      <c r="AV50" s="321">
        <v>2.2920699999999998</v>
      </c>
      <c r="AW50" s="75">
        <f t="shared" si="21"/>
        <v>73.7</v>
      </c>
      <c r="AX50" s="76">
        <v>0.66242999999999996</v>
      </c>
      <c r="AY50" s="66">
        <v>21.3</v>
      </c>
      <c r="AZ50" s="314" t="s">
        <v>158</v>
      </c>
      <c r="BA50" s="285">
        <v>0.68</v>
      </c>
      <c r="BB50" s="276" t="s">
        <v>158</v>
      </c>
      <c r="BC50" s="319"/>
      <c r="BD50" s="319"/>
      <c r="BE50" s="319"/>
      <c r="BF50" s="319"/>
      <c r="BG50" s="319"/>
      <c r="BI50" s="345"/>
      <c r="BJ50" s="89">
        <v>58.4</v>
      </c>
      <c r="BK50" s="89">
        <v>40.799999999999997</v>
      </c>
      <c r="BL50" s="82">
        <f>BJ50/BK50</f>
        <v>1.4313725490196079</v>
      </c>
      <c r="BM50" s="314" t="s">
        <v>158</v>
      </c>
      <c r="BN50" s="56" t="s">
        <v>158</v>
      </c>
      <c r="BO50" s="314" t="s">
        <v>158</v>
      </c>
      <c r="BP50" s="66">
        <v>0</v>
      </c>
      <c r="BQ50" s="279">
        <v>0</v>
      </c>
      <c r="BR50" s="115"/>
      <c r="BS50" s="79">
        <f t="shared" si="23"/>
        <v>50.51</v>
      </c>
      <c r="BT50" s="314" t="s">
        <v>158</v>
      </c>
      <c r="BU50" s="339" t="s">
        <v>158</v>
      </c>
      <c r="BV50" s="314" t="s">
        <v>158</v>
      </c>
      <c r="BW50" s="416">
        <f>BY50+CA50+CC50</f>
        <v>21.300000000000004</v>
      </c>
      <c r="BX50" s="66">
        <v>8.7100000000000009</v>
      </c>
      <c r="BY50" s="66">
        <f>BX50*AP50/(CB50+BZ50+BX50)</f>
        <v>1.9734389958515055</v>
      </c>
      <c r="BZ50" s="66">
        <v>41.8</v>
      </c>
      <c r="CA50" s="66">
        <f>BZ50*AP50/(CB50+BZ50+BX50)</f>
        <v>9.4706946069567071</v>
      </c>
      <c r="CB50" s="66">
        <v>43.5</v>
      </c>
      <c r="CC50" s="66">
        <f>CB50*AP50/(CB50+BZ50+BX50)</f>
        <v>9.8558663971917895</v>
      </c>
      <c r="CD50" s="314" t="s">
        <v>158</v>
      </c>
      <c r="CJ50" s="249"/>
      <c r="CK50" s="249"/>
      <c r="CL50" s="75">
        <f t="shared" si="24"/>
        <v>0.20837320574162682</v>
      </c>
      <c r="CM50" s="60"/>
      <c r="CN50" s="60"/>
      <c r="CU50" s="56"/>
      <c r="CV50" s="56"/>
      <c r="CW50" s="425"/>
      <c r="CX50" s="142"/>
      <c r="CY50" s="75"/>
      <c r="CZ50" s="142">
        <v>3</v>
      </c>
      <c r="DA50" s="90" t="s">
        <v>160</v>
      </c>
      <c r="DB50" s="195" t="s">
        <v>287</v>
      </c>
      <c r="DC50" s="56"/>
      <c r="DD50" s="340"/>
      <c r="DE50" s="370"/>
      <c r="DF50" s="370"/>
      <c r="DG50" s="371"/>
      <c r="DH50" s="370"/>
      <c r="DI50" s="57" t="s">
        <v>162</v>
      </c>
      <c r="DJ50" s="554" t="s">
        <v>226</v>
      </c>
      <c r="DK50" s="92">
        <v>2</v>
      </c>
      <c r="DL50" s="581" t="s">
        <v>880</v>
      </c>
      <c r="DM50" s="92" t="s">
        <v>169</v>
      </c>
      <c r="DN50" s="92"/>
      <c r="DO50" s="629">
        <v>0</v>
      </c>
      <c r="DP50" s="614"/>
      <c r="DQ50" s="581"/>
      <c r="DR50" s="581"/>
      <c r="DS50" s="619"/>
      <c r="DT50" s="623">
        <v>43493</v>
      </c>
      <c r="DU50" s="581"/>
      <c r="DV50" s="581" t="s">
        <v>915</v>
      </c>
      <c r="DW50" s="92"/>
      <c r="DX50" s="57">
        <v>22.5</v>
      </c>
      <c r="DY50" s="57" t="s">
        <v>157</v>
      </c>
      <c r="DZ50" s="57" t="s">
        <v>157</v>
      </c>
      <c r="EA50" s="57" t="s">
        <v>157</v>
      </c>
      <c r="EB50" s="57" t="s">
        <v>157</v>
      </c>
      <c r="EC50" s="57" t="s">
        <v>157</v>
      </c>
      <c r="ED50" s="57" t="s">
        <v>157</v>
      </c>
      <c r="EE50" s="57" t="s">
        <v>157</v>
      </c>
      <c r="EF50" s="57" t="s">
        <v>157</v>
      </c>
      <c r="EG50" s="57">
        <v>0</v>
      </c>
      <c r="EH50" s="850"/>
      <c r="EI50" s="92" t="s">
        <v>516</v>
      </c>
      <c r="EJ50" s="92"/>
      <c r="EK50" s="92"/>
      <c r="EL50" s="619"/>
      <c r="EM50" s="92">
        <v>10</v>
      </c>
      <c r="EN50" s="92">
        <v>2</v>
      </c>
      <c r="EO50" s="92">
        <v>0</v>
      </c>
      <c r="EP50" s="92">
        <v>178</v>
      </c>
      <c r="EQ50" s="92">
        <v>87</v>
      </c>
      <c r="ER50" s="118">
        <f t="shared" si="22"/>
        <v>27.458654210326973</v>
      </c>
      <c r="ES50" s="592">
        <v>0</v>
      </c>
      <c r="ET50" s="592">
        <v>34</v>
      </c>
      <c r="EU50" s="592">
        <v>40</v>
      </c>
      <c r="EV50" s="92">
        <v>4</v>
      </c>
      <c r="EW50" s="92">
        <v>2</v>
      </c>
      <c r="EX50" s="320">
        <v>10159</v>
      </c>
      <c r="EY50" s="304">
        <v>75</v>
      </c>
      <c r="EZ50" s="270">
        <v>633733</v>
      </c>
      <c r="FA50" s="270">
        <v>2</v>
      </c>
      <c r="FB50" s="240">
        <f>EZ50/EY50*FA50</f>
        <v>16899.546666666665</v>
      </c>
      <c r="FC50" s="270">
        <v>272999</v>
      </c>
      <c r="FD50" s="281">
        <f>FC50/EY50*FA50</f>
        <v>7279.9733333333334</v>
      </c>
      <c r="FE50" s="438">
        <f>L50*FD50</f>
        <v>50959.813333333332</v>
      </c>
      <c r="FF50" s="444"/>
      <c r="FG50" s="445"/>
      <c r="FH50" s="445"/>
      <c r="FI50" s="442"/>
      <c r="FJ50" s="447"/>
      <c r="FK50" s="447"/>
      <c r="FL50" s="449"/>
      <c r="FM50" s="197"/>
      <c r="FN50" s="459"/>
      <c r="FO50" s="398"/>
      <c r="FP50" s="394"/>
      <c r="FQ50" s="370"/>
      <c r="FR50" s="65"/>
      <c r="FS50" s="149">
        <f>FC50*100/EZ50</f>
        <v>43.077920827856524</v>
      </c>
      <c r="FT50" s="242">
        <f>FD50/1000</f>
        <v>7.2799733333333334</v>
      </c>
      <c r="FV50" s="149">
        <v>43.077920827856524</v>
      </c>
      <c r="FW50" s="242">
        <v>7.2799733333333334</v>
      </c>
      <c r="FX50" s="466"/>
      <c r="FY50" s="503" t="s">
        <v>459</v>
      </c>
      <c r="FZ50" s="581">
        <v>0</v>
      </c>
      <c r="GA50" s="581">
        <v>0</v>
      </c>
      <c r="GB50" s="626">
        <v>3</v>
      </c>
      <c r="GC50" s="581">
        <v>7</v>
      </c>
      <c r="GD50" s="581">
        <v>0</v>
      </c>
      <c r="GE50" s="607"/>
      <c r="GF50" s="581"/>
      <c r="GG50" s="581"/>
      <c r="GH50" s="607"/>
      <c r="GI50" s="581">
        <v>1</v>
      </c>
      <c r="GJ50" s="604">
        <v>43128</v>
      </c>
      <c r="GK50" s="581" t="s">
        <v>917</v>
      </c>
      <c r="GL50" s="607"/>
      <c r="GM50" s="95">
        <v>9.3123251706999994</v>
      </c>
      <c r="GN50" s="282">
        <v>3.75560113823424</v>
      </c>
      <c r="GO50" s="95">
        <v>0.57500569999999929</v>
      </c>
      <c r="GP50" s="309"/>
    </row>
    <row r="51" spans="1:198" ht="14.45" customHeight="1" x14ac:dyDescent="0.25">
      <c r="A51" s="56">
        <v>28</v>
      </c>
      <c r="B51" s="859">
        <v>1</v>
      </c>
      <c r="C51" s="560">
        <v>5785</v>
      </c>
      <c r="D51" s="595" t="s">
        <v>243</v>
      </c>
      <c r="E51" s="599" t="s">
        <v>233</v>
      </c>
      <c r="F51" s="597">
        <v>530211088</v>
      </c>
      <c r="G51" s="57">
        <v>64</v>
      </c>
      <c r="H51" s="584" t="s">
        <v>241</v>
      </c>
      <c r="I51" s="150" t="s">
        <v>223</v>
      </c>
      <c r="J51" s="572" t="s">
        <v>244</v>
      </c>
      <c r="K51" s="101" t="s">
        <v>156</v>
      </c>
      <c r="L51" s="57">
        <v>5</v>
      </c>
      <c r="M51" s="57">
        <v>10</v>
      </c>
      <c r="N51" s="57"/>
      <c r="O51" s="57"/>
      <c r="P51" s="151" t="s">
        <v>245</v>
      </c>
      <c r="Q51" s="151"/>
      <c r="R51" s="151"/>
      <c r="S51" s="164"/>
      <c r="T51" s="164"/>
      <c r="U51" s="169"/>
      <c r="V51" s="164"/>
      <c r="W51" s="165"/>
      <c r="X51" s="164"/>
      <c r="Y51" s="164"/>
      <c r="Z51" s="172"/>
      <c r="AA51" s="57"/>
      <c r="AB51" s="376">
        <v>1004</v>
      </c>
      <c r="AC51" s="166"/>
      <c r="AD51" s="166"/>
      <c r="AE51" s="376"/>
      <c r="AF51" s="376"/>
      <c r="AG51" s="318" t="s">
        <v>230</v>
      </c>
      <c r="AH51" s="711" t="s">
        <v>239</v>
      </c>
      <c r="AI51" s="180" t="s">
        <v>158</v>
      </c>
      <c r="AJ51" s="180" t="s">
        <v>158</v>
      </c>
      <c r="AK51" s="180" t="s">
        <v>158</v>
      </c>
      <c r="AL51" s="180" t="s">
        <v>158</v>
      </c>
      <c r="AM51" s="180" t="s">
        <v>158</v>
      </c>
      <c r="AN51" s="180" t="s">
        <v>158</v>
      </c>
      <c r="AO51" s="406" t="s">
        <v>158</v>
      </c>
      <c r="AP51" s="126" t="s">
        <v>158</v>
      </c>
      <c r="AQ51" s="127" t="s">
        <v>158</v>
      </c>
      <c r="AR51" s="71" t="s">
        <v>158</v>
      </c>
      <c r="AS51" s="72" t="s">
        <v>158</v>
      </c>
      <c r="AT51" s="73" t="s">
        <v>158</v>
      </c>
      <c r="AU51" s="74" t="s">
        <v>158</v>
      </c>
      <c r="AV51" s="180" t="s">
        <v>158</v>
      </c>
      <c r="AW51" s="66" t="s">
        <v>158</v>
      </c>
      <c r="AX51" s="182" t="s">
        <v>158</v>
      </c>
      <c r="AY51" s="180" t="s">
        <v>158</v>
      </c>
      <c r="AZ51" s="180" t="s">
        <v>158</v>
      </c>
      <c r="BA51" s="77" t="s">
        <v>158</v>
      </c>
      <c r="BB51" s="183" t="s">
        <v>158</v>
      </c>
      <c r="BC51" s="80" t="s">
        <v>158</v>
      </c>
      <c r="BD51" s="80"/>
      <c r="BE51" s="180" t="s">
        <v>158</v>
      </c>
      <c r="BF51" s="180" t="s">
        <v>158</v>
      </c>
      <c r="BG51" s="180" t="s">
        <v>158</v>
      </c>
      <c r="BH51" s="180" t="s">
        <v>158</v>
      </c>
      <c r="BI51" s="81" t="s">
        <v>158</v>
      </c>
      <c r="BJ51" s="75" t="s">
        <v>158</v>
      </c>
      <c r="BK51" s="75" t="s">
        <v>158</v>
      </c>
      <c r="BL51" s="82" t="s">
        <v>158</v>
      </c>
      <c r="BM51" s="83" t="s">
        <v>158</v>
      </c>
      <c r="BN51" s="56" t="s">
        <v>158</v>
      </c>
      <c r="BO51" s="56" t="s">
        <v>158</v>
      </c>
      <c r="BP51" s="56" t="s">
        <v>158</v>
      </c>
      <c r="BQ51" s="84" t="s">
        <v>158</v>
      </c>
      <c r="BR51" s="85" t="s">
        <v>158</v>
      </c>
      <c r="BS51" s="86" t="s">
        <v>158</v>
      </c>
      <c r="BT51" s="120" t="s">
        <v>158</v>
      </c>
      <c r="BU51" s="120" t="s">
        <v>158</v>
      </c>
      <c r="BV51" s="120" t="s">
        <v>158</v>
      </c>
      <c r="BW51" s="474" t="s">
        <v>158</v>
      </c>
      <c r="BX51" s="120" t="s">
        <v>158</v>
      </c>
      <c r="BY51" s="120" t="s">
        <v>158</v>
      </c>
      <c r="BZ51" s="120" t="s">
        <v>158</v>
      </c>
      <c r="CA51" s="120" t="s">
        <v>158</v>
      </c>
      <c r="CB51" s="120" t="s">
        <v>158</v>
      </c>
      <c r="CC51" s="120" t="s">
        <v>158</v>
      </c>
      <c r="CD51" s="120" t="s">
        <v>158</v>
      </c>
      <c r="CE51" s="120" t="s">
        <v>158</v>
      </c>
      <c r="CF51" s="120" t="s">
        <v>158</v>
      </c>
      <c r="CG51" s="120" t="s">
        <v>158</v>
      </c>
      <c r="CH51" s="120" t="s">
        <v>158</v>
      </c>
      <c r="CI51" s="120" t="s">
        <v>158</v>
      </c>
      <c r="CJ51" s="120" t="s">
        <v>158</v>
      </c>
      <c r="CK51" s="120" t="s">
        <v>158</v>
      </c>
      <c r="CL51" s="180"/>
      <c r="CM51" s="180"/>
      <c r="CN51" s="180"/>
      <c r="CO51" s="184"/>
      <c r="CP51" s="185"/>
      <c r="CQ51" s="185"/>
      <c r="CR51" s="185"/>
      <c r="CS51" s="185"/>
      <c r="CT51" s="185"/>
      <c r="CU51" s="185"/>
      <c r="CV51" s="185"/>
      <c r="CW51" s="186" t="s">
        <v>158</v>
      </c>
      <c r="CX51" s="180" t="s">
        <v>158</v>
      </c>
      <c r="CY51" s="180"/>
      <c r="CZ51" s="195" t="s">
        <v>158</v>
      </c>
      <c r="DA51" s="187" t="s">
        <v>158</v>
      </c>
      <c r="DB51" s="180" t="s">
        <v>158</v>
      </c>
      <c r="DC51" s="188"/>
      <c r="DD51" s="188"/>
      <c r="DE51" s="428"/>
      <c r="DF51" s="428"/>
      <c r="DG51" s="428"/>
      <c r="DH51" s="428"/>
      <c r="DI51" s="94" t="s">
        <v>162</v>
      </c>
      <c r="DJ51" s="557" t="s">
        <v>230</v>
      </c>
      <c r="DK51" s="94">
        <v>2</v>
      </c>
      <c r="DL51" s="588" t="s">
        <v>880</v>
      </c>
      <c r="DM51" s="581" t="s">
        <v>322</v>
      </c>
      <c r="DN51" s="94">
        <v>1</v>
      </c>
      <c r="DO51" s="630">
        <v>1</v>
      </c>
      <c r="DP51" s="615">
        <v>41233</v>
      </c>
      <c r="DQ51" s="123">
        <v>42767</v>
      </c>
      <c r="DR51" s="603" t="s">
        <v>899</v>
      </c>
      <c r="DS51" s="618" t="s">
        <v>984</v>
      </c>
      <c r="DT51" s="613"/>
      <c r="DU51" s="603"/>
      <c r="DV51" s="603"/>
      <c r="DW51" s="94">
        <v>1</v>
      </c>
      <c r="DX51" s="57">
        <v>0.8</v>
      </c>
      <c r="DY51" s="57">
        <v>10.199999999999999</v>
      </c>
      <c r="DZ51" s="57">
        <v>1004</v>
      </c>
      <c r="EA51" s="57">
        <v>66.5</v>
      </c>
      <c r="EB51" s="57">
        <v>33.5</v>
      </c>
      <c r="EC51" s="57" t="s">
        <v>157</v>
      </c>
      <c r="ED51" s="57" t="s">
        <v>157</v>
      </c>
      <c r="EE51" s="57" t="s">
        <v>157</v>
      </c>
      <c r="EF51" s="57" t="s">
        <v>157</v>
      </c>
      <c r="EG51" s="57">
        <v>0</v>
      </c>
      <c r="EH51" s="851"/>
      <c r="EI51" s="163">
        <v>6</v>
      </c>
      <c r="EJ51" s="163">
        <v>10</v>
      </c>
      <c r="EK51" s="163">
        <v>5</v>
      </c>
      <c r="EL51" s="618"/>
      <c r="EM51" s="588">
        <v>10</v>
      </c>
      <c r="EN51" s="94">
        <v>2</v>
      </c>
      <c r="EO51" s="94">
        <v>1</v>
      </c>
      <c r="EP51" s="94">
        <v>175</v>
      </c>
      <c r="EQ51" s="94">
        <v>118</v>
      </c>
      <c r="ER51" s="118">
        <f t="shared" si="22"/>
        <v>38.530612244897959</v>
      </c>
      <c r="ES51" s="592">
        <v>2</v>
      </c>
      <c r="ET51" s="592">
        <v>23</v>
      </c>
      <c r="EU51" s="592">
        <v>25</v>
      </c>
      <c r="EV51" s="590"/>
      <c r="EW51" s="588"/>
      <c r="EX51" s="189">
        <v>5785</v>
      </c>
      <c r="EY51" s="179"/>
      <c r="EZ51" s="179"/>
      <c r="FA51" s="179"/>
      <c r="FB51" s="179"/>
      <c r="FC51" s="179"/>
      <c r="FD51" s="191"/>
      <c r="FE51" s="777"/>
      <c r="FF51" s="435"/>
      <c r="FG51" s="435"/>
      <c r="FH51" s="435"/>
      <c r="FI51" s="435"/>
      <c r="FJ51" s="777"/>
      <c r="FK51" s="777"/>
      <c r="FL51" s="777"/>
      <c r="FM51" s="813"/>
      <c r="FN51" s="821"/>
      <c r="FO51" s="460"/>
      <c r="FP51" s="831">
        <v>1004</v>
      </c>
      <c r="FQ51" s="400" t="s">
        <v>239</v>
      </c>
      <c r="FR51" s="200"/>
      <c r="FS51" s="180" t="s">
        <v>158</v>
      </c>
      <c r="FT51" s="193"/>
      <c r="FU51" s="192"/>
      <c r="FV51" s="149" t="s">
        <v>158</v>
      </c>
      <c r="FW51" s="125">
        <f>DZ51/1000</f>
        <v>1.004</v>
      </c>
      <c r="FX51" s="192"/>
      <c r="FY51" s="190"/>
      <c r="FZ51" s="605">
        <v>1</v>
      </c>
      <c r="GA51" s="605">
        <v>1</v>
      </c>
      <c r="GB51" s="628">
        <v>2</v>
      </c>
      <c r="GC51" s="605">
        <v>6</v>
      </c>
      <c r="GD51" s="605">
        <v>1</v>
      </c>
      <c r="GE51" s="606"/>
      <c r="GF51" s="605"/>
      <c r="GG51" s="605"/>
      <c r="GH51" s="862"/>
      <c r="GI51" s="605">
        <v>1</v>
      </c>
      <c r="GJ51" s="857">
        <v>42767</v>
      </c>
      <c r="GK51" s="861" t="s">
        <v>928</v>
      </c>
      <c r="GL51" s="864" t="s">
        <v>918</v>
      </c>
      <c r="GM51" s="178"/>
      <c r="GN51" s="178"/>
      <c r="GO51" s="178"/>
      <c r="GP51" s="192"/>
    </row>
    <row r="52" spans="1:198" ht="14.45" customHeight="1" x14ac:dyDescent="0.25">
      <c r="A52" s="56">
        <v>31</v>
      </c>
      <c r="B52" s="859">
        <v>2</v>
      </c>
      <c r="C52" s="566">
        <v>7994</v>
      </c>
      <c r="D52" s="595" t="s">
        <v>243</v>
      </c>
      <c r="E52" s="596" t="s">
        <v>233</v>
      </c>
      <c r="F52" s="597">
        <v>530211088</v>
      </c>
      <c r="G52" s="57">
        <v>65</v>
      </c>
      <c r="H52" s="584" t="s">
        <v>462</v>
      </c>
      <c r="I52" s="255" t="s">
        <v>463</v>
      </c>
      <c r="J52" s="572" t="s">
        <v>215</v>
      </c>
      <c r="K52" s="101" t="s">
        <v>156</v>
      </c>
      <c r="L52" s="57">
        <v>10</v>
      </c>
      <c r="M52" s="59">
        <v>10</v>
      </c>
      <c r="N52" s="59" t="s">
        <v>436</v>
      </c>
      <c r="O52" s="59"/>
      <c r="P52" s="151" t="s">
        <v>461</v>
      </c>
      <c r="Q52" s="151"/>
      <c r="R52" s="151"/>
      <c r="S52" s="231" t="s">
        <v>418</v>
      </c>
      <c r="T52" s="236" t="s">
        <v>445</v>
      </c>
      <c r="U52" s="247" t="s">
        <v>353</v>
      </c>
      <c r="V52" s="231" t="s">
        <v>419</v>
      </c>
      <c r="W52" s="232" t="s">
        <v>420</v>
      </c>
      <c r="X52" s="231" t="s">
        <v>353</v>
      </c>
      <c r="Y52" s="231" t="s">
        <v>353</v>
      </c>
      <c r="Z52" s="257"/>
      <c r="AA52" s="237"/>
      <c r="AB52" s="390"/>
      <c r="AC52" s="390"/>
      <c r="AD52" s="390"/>
      <c r="AE52" s="390"/>
      <c r="AF52" s="390"/>
      <c r="AG52" s="194" t="s">
        <v>230</v>
      </c>
      <c r="AH52" s="394" t="s">
        <v>346</v>
      </c>
      <c r="AK52" s="67"/>
      <c r="AM52" s="68"/>
      <c r="AO52" s="487" t="s">
        <v>158</v>
      </c>
      <c r="AP52" s="283" t="s">
        <v>158</v>
      </c>
      <c r="AQ52" s="284" t="s">
        <v>158</v>
      </c>
      <c r="AR52" s="71" t="s">
        <v>158</v>
      </c>
      <c r="AS52" s="72" t="s">
        <v>158</v>
      </c>
      <c r="AT52" s="73" t="s">
        <v>158</v>
      </c>
      <c r="AU52" s="74" t="s">
        <v>158</v>
      </c>
      <c r="AV52" s="75">
        <v>6.19</v>
      </c>
      <c r="AW52" s="75">
        <f t="shared" ref="AW52:AW64" si="25">95-AY52</f>
        <v>93.08</v>
      </c>
      <c r="AX52" s="75">
        <v>0.13</v>
      </c>
      <c r="AY52" s="66">
        <v>1.92</v>
      </c>
      <c r="AZ52" s="89" t="s">
        <v>158</v>
      </c>
      <c r="BA52" s="234">
        <v>1.1599999999999999</v>
      </c>
      <c r="BB52" s="78">
        <v>0.1</v>
      </c>
      <c r="BC52" s="80" t="s">
        <v>158</v>
      </c>
      <c r="BD52" s="79"/>
      <c r="BE52" s="89"/>
      <c r="BF52" s="89"/>
      <c r="BG52" s="89"/>
      <c r="BH52" s="89"/>
      <c r="BI52" s="81" t="s">
        <v>158</v>
      </c>
      <c r="BJ52" s="89">
        <v>51.7</v>
      </c>
      <c r="BK52" s="89">
        <v>48.1</v>
      </c>
      <c r="BL52" s="82">
        <v>1.0748440748440748</v>
      </c>
      <c r="BM52" s="83">
        <v>0</v>
      </c>
      <c r="BN52" s="79" t="s">
        <v>158</v>
      </c>
      <c r="BO52" s="89" t="s">
        <v>158</v>
      </c>
      <c r="BP52" s="66">
        <v>11.6</v>
      </c>
      <c r="BQ52" s="279">
        <v>12.5</v>
      </c>
      <c r="BR52" s="85" t="s">
        <v>158</v>
      </c>
      <c r="BS52" s="285" t="s">
        <v>158</v>
      </c>
      <c r="BT52" s="285" t="s">
        <v>158</v>
      </c>
      <c r="BU52" s="286" t="s">
        <v>158</v>
      </c>
      <c r="BV52" s="285" t="s">
        <v>158</v>
      </c>
      <c r="BW52" s="488" t="s">
        <v>158</v>
      </c>
      <c r="BX52" s="285" t="s">
        <v>158</v>
      </c>
      <c r="BY52" s="285" t="s">
        <v>158</v>
      </c>
      <c r="BZ52" s="285" t="s">
        <v>158</v>
      </c>
      <c r="CA52" s="285" t="s">
        <v>158</v>
      </c>
      <c r="CB52" s="285" t="s">
        <v>158</v>
      </c>
      <c r="CC52" s="285" t="s">
        <v>158</v>
      </c>
      <c r="CD52" s="285" t="s">
        <v>158</v>
      </c>
      <c r="CE52" s="120" t="s">
        <v>158</v>
      </c>
      <c r="CF52" s="120" t="s">
        <v>158</v>
      </c>
      <c r="CG52" s="120" t="s">
        <v>158</v>
      </c>
      <c r="CH52" s="120" t="s">
        <v>158</v>
      </c>
      <c r="CI52" s="120" t="s">
        <v>158</v>
      </c>
      <c r="CJ52" s="120" t="s">
        <v>158</v>
      </c>
      <c r="CK52" s="120" t="s">
        <v>158</v>
      </c>
      <c r="CO52" s="269">
        <v>7.25</v>
      </c>
      <c r="CP52" s="268">
        <v>37.6</v>
      </c>
      <c r="CQ52" s="268">
        <v>3.31</v>
      </c>
      <c r="CR52" s="268">
        <v>15.3</v>
      </c>
      <c r="CS52" s="268">
        <v>1.35</v>
      </c>
      <c r="CT52" s="268">
        <v>29.4</v>
      </c>
      <c r="CU52" s="268">
        <v>2.59</v>
      </c>
      <c r="CV52" s="272">
        <v>0</v>
      </c>
      <c r="CY52" s="142" t="s">
        <v>159</v>
      </c>
      <c r="CZ52" s="142">
        <v>4</v>
      </c>
      <c r="DA52" s="90" t="s">
        <v>158</v>
      </c>
      <c r="DB52" s="115" t="s">
        <v>158</v>
      </c>
      <c r="DC52" s="122" t="s">
        <v>464</v>
      </c>
      <c r="DE52" s="370"/>
      <c r="DF52" s="370"/>
      <c r="DG52" s="370"/>
      <c r="DH52" s="370"/>
      <c r="DI52" s="92" t="s">
        <v>162</v>
      </c>
      <c r="DJ52" s="557" t="s">
        <v>230</v>
      </c>
      <c r="DK52" s="162">
        <v>2</v>
      </c>
      <c r="DL52" s="581" t="s">
        <v>880</v>
      </c>
      <c r="DM52" s="581" t="s">
        <v>316</v>
      </c>
      <c r="DN52" s="92"/>
      <c r="DO52" s="629">
        <v>1</v>
      </c>
      <c r="DP52" s="615">
        <v>41233</v>
      </c>
      <c r="DQ52" s="123">
        <v>42767</v>
      </c>
      <c r="DR52" s="603" t="s">
        <v>899</v>
      </c>
      <c r="DS52" s="618" t="s">
        <v>984</v>
      </c>
      <c r="DT52" s="614"/>
      <c r="DU52" s="603"/>
      <c r="DV52" s="581"/>
      <c r="DW52" s="92"/>
      <c r="DX52" s="57" t="s">
        <v>157</v>
      </c>
      <c r="DY52" s="57" t="s">
        <v>157</v>
      </c>
      <c r="DZ52" s="57">
        <v>188</v>
      </c>
      <c r="EA52" s="57">
        <v>60.6</v>
      </c>
      <c r="EB52" s="57">
        <v>39.4</v>
      </c>
      <c r="EC52" s="57">
        <v>0.3</v>
      </c>
      <c r="ED52" s="57">
        <v>252.4</v>
      </c>
      <c r="EE52" s="57" t="s">
        <v>157</v>
      </c>
      <c r="EF52" s="57">
        <v>5</v>
      </c>
      <c r="EG52" s="57">
        <v>0</v>
      </c>
      <c r="EH52" s="850"/>
      <c r="EI52" s="92"/>
      <c r="EJ52" s="92">
        <v>10</v>
      </c>
      <c r="EK52" s="92">
        <v>10</v>
      </c>
      <c r="EL52" s="619"/>
      <c r="EM52" s="581">
        <v>25</v>
      </c>
      <c r="EN52" s="92">
        <v>2</v>
      </c>
      <c r="EO52" s="92">
        <v>1</v>
      </c>
      <c r="EP52" s="92">
        <v>175</v>
      </c>
      <c r="EQ52" s="92">
        <v>118</v>
      </c>
      <c r="ER52" s="118">
        <f t="shared" si="22"/>
        <v>38.530612244897959</v>
      </c>
      <c r="ES52" s="592">
        <v>2</v>
      </c>
      <c r="ET52" s="592">
        <v>60</v>
      </c>
      <c r="EU52" s="592">
        <v>65</v>
      </c>
      <c r="EV52" s="581"/>
      <c r="EW52" s="581"/>
      <c r="EX52" s="216">
        <v>7994</v>
      </c>
      <c r="EY52" s="270">
        <v>75</v>
      </c>
      <c r="EZ52" s="237">
        <v>784000</v>
      </c>
      <c r="FA52" s="237">
        <v>2</v>
      </c>
      <c r="FB52" s="240">
        <v>20906.666666666668</v>
      </c>
      <c r="FC52" s="237">
        <v>1351</v>
      </c>
      <c r="FD52" s="281">
        <v>36.026666666666664</v>
      </c>
      <c r="FE52" s="438">
        <v>360.26666666666665</v>
      </c>
      <c r="FF52" s="389"/>
      <c r="FG52" s="389"/>
      <c r="FH52" s="389"/>
      <c r="FI52" s="389"/>
      <c r="FJ52" s="389"/>
      <c r="FK52" s="389"/>
      <c r="FL52" s="389"/>
      <c r="FM52" s="452"/>
      <c r="FN52" s="457">
        <v>5.2183567727609184</v>
      </c>
      <c r="FO52" s="389"/>
      <c r="FP52" s="462">
        <v>188</v>
      </c>
      <c r="FQ52" s="251" t="s">
        <v>230</v>
      </c>
      <c r="FR52" s="65" t="s">
        <v>346</v>
      </c>
      <c r="FS52" s="149">
        <v>0.17232142857142857</v>
      </c>
      <c r="FT52" s="242">
        <f>FD52/1000</f>
        <v>3.6026666666666665E-2</v>
      </c>
      <c r="FV52" s="149">
        <v>0.17232142857142857</v>
      </c>
      <c r="FW52" s="242">
        <v>3.6026666666666665E-2</v>
      </c>
      <c r="FX52" s="278">
        <f>DZ52/FD52</f>
        <v>5.2183567727609184</v>
      </c>
      <c r="FY52" s="176"/>
      <c r="FZ52" s="605">
        <v>0</v>
      </c>
      <c r="GA52" s="605">
        <v>0</v>
      </c>
      <c r="GB52" s="626">
        <v>0</v>
      </c>
      <c r="GC52" s="605">
        <v>1</v>
      </c>
      <c r="GD52" s="605">
        <v>0</v>
      </c>
      <c r="GE52" s="606"/>
      <c r="GF52" s="605"/>
      <c r="GG52" s="605"/>
      <c r="GH52" s="606"/>
      <c r="GI52" s="605">
        <v>1</v>
      </c>
      <c r="GJ52" s="863" t="s">
        <v>986</v>
      </c>
      <c r="GK52" s="861" t="s">
        <v>985</v>
      </c>
      <c r="GL52" s="862" t="s">
        <v>918</v>
      </c>
      <c r="GN52" s="135">
        <v>0.3</v>
      </c>
    </row>
    <row r="53" spans="1:198" ht="14.45" customHeight="1" x14ac:dyDescent="0.25">
      <c r="A53" s="56">
        <v>338</v>
      </c>
      <c r="B53" s="859">
        <v>3</v>
      </c>
      <c r="C53" s="566">
        <v>9976</v>
      </c>
      <c r="D53" s="595" t="s">
        <v>243</v>
      </c>
      <c r="E53" s="596" t="s">
        <v>233</v>
      </c>
      <c r="F53" s="597">
        <v>530211088</v>
      </c>
      <c r="G53" s="57">
        <f>LEFT(H53,4)-CONCATENATE(19,LEFT(F53,2))</f>
        <v>65</v>
      </c>
      <c r="H53" s="584" t="s">
        <v>590</v>
      </c>
      <c r="I53" s="150" t="s">
        <v>591</v>
      </c>
      <c r="J53" s="572" t="s">
        <v>215</v>
      </c>
      <c r="K53" s="57" t="s">
        <v>156</v>
      </c>
      <c r="L53" s="57">
        <v>11</v>
      </c>
      <c r="M53" s="59" t="s">
        <v>448</v>
      </c>
      <c r="N53" s="57" t="s">
        <v>157</v>
      </c>
      <c r="O53" s="57"/>
      <c r="P53" s="57" t="s">
        <v>581</v>
      </c>
      <c r="Q53" s="57"/>
      <c r="R53" s="57"/>
      <c r="S53" s="231" t="s">
        <v>353</v>
      </c>
      <c r="T53" s="231" t="s">
        <v>353</v>
      </c>
      <c r="U53" s="231" t="s">
        <v>353</v>
      </c>
      <c r="V53" s="315" t="s">
        <v>526</v>
      </c>
      <c r="W53" s="231" t="s">
        <v>353</v>
      </c>
      <c r="X53" s="231" t="s">
        <v>353</v>
      </c>
      <c r="Y53" s="231" t="s">
        <v>353</v>
      </c>
      <c r="Z53" s="387"/>
      <c r="AA53" s="370"/>
      <c r="AB53" s="199"/>
      <c r="AC53" s="396">
        <v>21922</v>
      </c>
      <c r="AD53" s="397">
        <v>146</v>
      </c>
      <c r="AE53" s="396" t="s">
        <v>353</v>
      </c>
      <c r="AF53" s="396" t="s">
        <v>353</v>
      </c>
      <c r="AG53" s="194" t="s">
        <v>307</v>
      </c>
      <c r="AH53" s="394"/>
      <c r="AK53" s="56"/>
      <c r="AM53" s="181"/>
      <c r="AN53" s="126"/>
      <c r="AO53" s="145">
        <v>31.5</v>
      </c>
      <c r="AP53" s="69">
        <v>23.5</v>
      </c>
      <c r="AQ53" s="127">
        <v>41.3</v>
      </c>
      <c r="AR53" s="71">
        <f t="shared" ref="AR53:AR64" si="26">AO53+AP53+AQ53</f>
        <v>96.3</v>
      </c>
      <c r="AS53" s="72">
        <f t="shared" ref="AS53:AS64" si="27">AO53/AP53</f>
        <v>1.3404255319148937</v>
      </c>
      <c r="AT53" s="73">
        <f t="shared" ref="AT53:AT64" si="28">AO53/AP53*AQ53</f>
        <v>55.359574468085107</v>
      </c>
      <c r="AU53" s="74">
        <f t="shared" ref="AU53:AU64" si="29">AO53/(AP53+AQ53)</f>
        <v>0.4861111111111111</v>
      </c>
      <c r="AV53" s="321">
        <v>28.255500000000001</v>
      </c>
      <c r="AW53" s="75">
        <f t="shared" si="25"/>
        <v>89.7</v>
      </c>
      <c r="AX53" s="76">
        <v>1.6695</v>
      </c>
      <c r="AY53" s="330">
        <v>5.3</v>
      </c>
      <c r="AZ53" s="326" t="s">
        <v>158</v>
      </c>
      <c r="BA53" s="329">
        <v>0.5</v>
      </c>
      <c r="BB53" s="412" t="s">
        <v>158</v>
      </c>
      <c r="BC53" s="319"/>
      <c r="BD53" s="319"/>
      <c r="BE53" s="319"/>
      <c r="BF53" s="319"/>
      <c r="BG53" s="319"/>
      <c r="BJ53" s="56">
        <v>60.2</v>
      </c>
      <c r="BK53" s="66">
        <v>39.799999999999997</v>
      </c>
      <c r="BL53" s="82">
        <f>BJ53/BK53</f>
        <v>1.512562814070352</v>
      </c>
      <c r="BM53" s="83" t="s">
        <v>158</v>
      </c>
      <c r="BN53" s="56" t="s">
        <v>158</v>
      </c>
      <c r="BO53" s="89" t="s">
        <v>158</v>
      </c>
      <c r="BP53" s="56">
        <v>3.7</v>
      </c>
      <c r="BQ53" s="417">
        <v>3.3</v>
      </c>
      <c r="BR53" s="115"/>
      <c r="BS53" s="115" t="s">
        <v>158</v>
      </c>
      <c r="BT53" s="115" t="s">
        <v>158</v>
      </c>
      <c r="BU53" s="249" t="s">
        <v>158</v>
      </c>
      <c r="BV53" s="115" t="s">
        <v>158</v>
      </c>
      <c r="BW53" s="79" t="s">
        <v>158</v>
      </c>
      <c r="BX53" s="79" t="s">
        <v>158</v>
      </c>
      <c r="BY53" s="79" t="s">
        <v>158</v>
      </c>
      <c r="BZ53" s="79" t="s">
        <v>158</v>
      </c>
      <c r="CA53" s="79" t="s">
        <v>158</v>
      </c>
      <c r="CB53" s="79" t="s">
        <v>158</v>
      </c>
      <c r="CC53" s="75" t="s">
        <v>158</v>
      </c>
      <c r="CD53" s="56" t="s">
        <v>158</v>
      </c>
      <c r="CL53" s="56" t="s">
        <v>158</v>
      </c>
      <c r="CM53" s="60"/>
      <c r="CN53" s="60"/>
      <c r="CU53" s="56"/>
      <c r="CV53" s="56"/>
      <c r="CW53" s="425"/>
      <c r="CX53" s="142"/>
      <c r="CY53" s="115"/>
      <c r="CZ53" s="142">
        <v>4</v>
      </c>
      <c r="DA53" s="90" t="s">
        <v>161</v>
      </c>
      <c r="DB53" s="89" t="s">
        <v>161</v>
      </c>
      <c r="DC53" s="56"/>
      <c r="DD53" s="266" t="s">
        <v>592</v>
      </c>
      <c r="DE53" s="370"/>
      <c r="DF53" s="370"/>
      <c r="DG53" s="371"/>
      <c r="DH53" s="370"/>
      <c r="DI53" s="57" t="s">
        <v>162</v>
      </c>
      <c r="DJ53" s="557" t="s">
        <v>230</v>
      </c>
      <c r="DK53" s="162">
        <v>2</v>
      </c>
      <c r="DL53" s="581" t="s">
        <v>880</v>
      </c>
      <c r="DM53" s="92" t="s">
        <v>316</v>
      </c>
      <c r="DN53" s="92">
        <v>1</v>
      </c>
      <c r="DO53" s="629">
        <v>1</v>
      </c>
      <c r="DP53" s="615">
        <v>41233</v>
      </c>
      <c r="DQ53" s="123">
        <v>42767</v>
      </c>
      <c r="DR53" s="603" t="s">
        <v>899</v>
      </c>
      <c r="DS53" s="618" t="s">
        <v>984</v>
      </c>
      <c r="DT53" s="613"/>
      <c r="DU53" s="603"/>
      <c r="DV53" s="603"/>
      <c r="DW53" s="92">
        <v>1</v>
      </c>
      <c r="DX53" s="57">
        <v>1.9</v>
      </c>
      <c r="DY53" s="57">
        <v>2.1</v>
      </c>
      <c r="DZ53" s="57">
        <v>242</v>
      </c>
      <c r="EA53" s="57">
        <v>17.8</v>
      </c>
      <c r="EB53" s="57">
        <v>82.2</v>
      </c>
      <c r="EC53" s="57">
        <v>0.8</v>
      </c>
      <c r="ED53" s="57">
        <v>442.4</v>
      </c>
      <c r="EE53" s="57">
        <v>52.4</v>
      </c>
      <c r="EF53" s="57">
        <v>4.3899999999999997</v>
      </c>
      <c r="EG53" s="57" t="s">
        <v>593</v>
      </c>
      <c r="EH53" s="850"/>
      <c r="EI53" s="92"/>
      <c r="EJ53" s="92"/>
      <c r="EK53" s="92"/>
      <c r="EL53" s="618"/>
      <c r="EM53" s="581">
        <v>45</v>
      </c>
      <c r="EN53" s="92"/>
      <c r="EO53" s="92">
        <v>1</v>
      </c>
      <c r="EP53" s="92">
        <v>175</v>
      </c>
      <c r="EQ53" s="92">
        <v>118</v>
      </c>
      <c r="ER53" s="118">
        <f t="shared" si="22"/>
        <v>38.530612244897959</v>
      </c>
      <c r="ES53" s="592">
        <v>2</v>
      </c>
      <c r="ET53" s="592">
        <v>60</v>
      </c>
      <c r="EU53" s="592">
        <v>65</v>
      </c>
      <c r="EV53" s="581"/>
      <c r="EW53" s="581"/>
      <c r="EX53" s="320">
        <v>9976</v>
      </c>
      <c r="EY53" s="304">
        <v>71</v>
      </c>
      <c r="EZ53" s="270">
        <v>466229</v>
      </c>
      <c r="FA53" s="270">
        <v>2</v>
      </c>
      <c r="FB53" s="240">
        <f>EZ53/EY53*FA53</f>
        <v>13133.211267605633</v>
      </c>
      <c r="FC53" s="270">
        <v>1008</v>
      </c>
      <c r="FD53" s="281">
        <f>FC53/EY53*FA53</f>
        <v>28.3943661971831</v>
      </c>
      <c r="FE53" s="438">
        <f>L53*FD53</f>
        <v>312.33802816901408</v>
      </c>
      <c r="FF53" s="444">
        <v>32</v>
      </c>
      <c r="FG53" s="445">
        <v>18832</v>
      </c>
      <c r="FH53" s="445">
        <v>300</v>
      </c>
      <c r="FI53" s="442"/>
      <c r="FJ53" s="447">
        <f>FG53/FF53</f>
        <v>588.5</v>
      </c>
      <c r="FK53" s="447">
        <f>FH53*FJ53/1000</f>
        <v>176.55</v>
      </c>
      <c r="FL53" s="449">
        <f>FE53/FK53</f>
        <v>1.7691193892325916</v>
      </c>
      <c r="FM53" s="197"/>
      <c r="FN53" s="459"/>
      <c r="FO53" s="398"/>
      <c r="FP53" s="394"/>
      <c r="FQ53" s="56"/>
      <c r="FR53" s="65"/>
      <c r="FS53" s="149">
        <f>FC53*100/EZ53</f>
        <v>0.21620276730962681</v>
      </c>
      <c r="FT53" s="242">
        <f>FD53/1000</f>
        <v>2.83943661971831E-2</v>
      </c>
      <c r="FV53" s="149">
        <v>0.21620276730962681</v>
      </c>
      <c r="FW53" s="242">
        <v>2.83943661971831E-2</v>
      </c>
      <c r="FX53" s="466">
        <f>DZ53/FD53</f>
        <v>8.5228174603174605</v>
      </c>
      <c r="FY53" s="176"/>
      <c r="FZ53" s="605">
        <v>0</v>
      </c>
      <c r="GA53" s="605">
        <v>0</v>
      </c>
      <c r="GB53" s="626">
        <v>2</v>
      </c>
      <c r="GC53" s="605">
        <v>4</v>
      </c>
      <c r="GD53" s="605">
        <v>0</v>
      </c>
      <c r="GE53" s="606"/>
      <c r="GF53" s="605"/>
      <c r="GG53" s="605"/>
      <c r="GH53" s="606"/>
      <c r="GI53" s="605">
        <v>1</v>
      </c>
      <c r="GJ53" s="861" t="s">
        <v>986</v>
      </c>
      <c r="GK53" s="861" t="s">
        <v>985</v>
      </c>
      <c r="GL53" s="862" t="s">
        <v>987</v>
      </c>
      <c r="GN53" s="135">
        <v>0.8</v>
      </c>
    </row>
    <row r="54" spans="1:198" ht="14.45" customHeight="1" x14ac:dyDescent="0.25">
      <c r="A54" s="56">
        <v>318</v>
      </c>
      <c r="B54" s="859">
        <v>4</v>
      </c>
      <c r="C54" s="566">
        <v>11828</v>
      </c>
      <c r="D54" s="595" t="s">
        <v>243</v>
      </c>
      <c r="E54" s="596" t="s">
        <v>233</v>
      </c>
      <c r="F54" s="596">
        <v>530211088</v>
      </c>
      <c r="G54" s="57">
        <f>LEFT(H54,4)-CONCATENATE(IF(LEFT(F54, 2)&lt;MID(H54, 3, 4), 20, 19),LEFT(F54,2))</f>
        <v>66</v>
      </c>
      <c r="H54" s="585" t="s">
        <v>822</v>
      </c>
      <c r="I54" s="347" t="s">
        <v>463</v>
      </c>
      <c r="J54" s="571" t="s">
        <v>215</v>
      </c>
      <c r="K54" s="130" t="s">
        <v>156</v>
      </c>
      <c r="L54" s="103">
        <v>24</v>
      </c>
      <c r="M54" s="130" t="s">
        <v>805</v>
      </c>
      <c r="N54" s="130" t="s">
        <v>157</v>
      </c>
      <c r="O54" s="103"/>
      <c r="P54" s="103" t="s">
        <v>817</v>
      </c>
      <c r="Q54" s="107"/>
      <c r="R54" s="107"/>
      <c r="S54" s="130"/>
      <c r="T54" s="380" t="s">
        <v>780</v>
      </c>
      <c r="U54" s="380"/>
      <c r="V54" s="668" t="s">
        <v>792</v>
      </c>
      <c r="W54" s="676"/>
      <c r="X54" s="668"/>
      <c r="Y54" s="668"/>
      <c r="Z54" s="374"/>
      <c r="AA54" s="370" t="s">
        <v>788</v>
      </c>
      <c r="AB54" s="370"/>
      <c r="AC54" s="111">
        <v>21</v>
      </c>
      <c r="AD54" s="111">
        <v>500</v>
      </c>
      <c r="AE54"/>
      <c r="AF54"/>
      <c r="AG54" s="313" t="s">
        <v>307</v>
      </c>
      <c r="AH54" s="111">
        <v>50</v>
      </c>
      <c r="AO54" s="145">
        <v>38.700000000000003</v>
      </c>
      <c r="AP54" s="69">
        <v>38.6</v>
      </c>
      <c r="AQ54" s="127">
        <v>21.4</v>
      </c>
      <c r="AR54" s="71">
        <f t="shared" si="26"/>
        <v>98.700000000000017</v>
      </c>
      <c r="AS54" s="72">
        <f t="shared" si="27"/>
        <v>1.0025906735751295</v>
      </c>
      <c r="AT54" s="73">
        <f t="shared" si="28"/>
        <v>21.45544041450777</v>
      </c>
      <c r="AU54" s="74">
        <f t="shared" si="29"/>
        <v>0.64500000000000002</v>
      </c>
      <c r="AV54" s="75">
        <v>32.701500000000003</v>
      </c>
      <c r="AW54" s="75">
        <f t="shared" si="25"/>
        <v>84.5</v>
      </c>
      <c r="AX54" s="76">
        <v>4.0635000000000003</v>
      </c>
      <c r="AY54" s="75">
        <v>10.5</v>
      </c>
      <c r="AZ54" s="56" t="s">
        <v>158</v>
      </c>
      <c r="BA54" s="77">
        <v>5.0999999999999996</v>
      </c>
      <c r="BB54" s="370" t="s">
        <v>158</v>
      </c>
      <c r="BC54" s="79">
        <v>1.6</v>
      </c>
      <c r="BD54" s="79"/>
      <c r="BE54" s="75"/>
      <c r="BF54" s="75"/>
      <c r="BG54" s="75"/>
      <c r="BH54" s="75"/>
      <c r="BI54" s="405">
        <v>0.66</v>
      </c>
      <c r="BJ54" s="75">
        <v>56.9</v>
      </c>
      <c r="BK54" s="56">
        <v>43.1</v>
      </c>
      <c r="BL54" s="82">
        <f>BJ54/BK54</f>
        <v>1.3201856148491879</v>
      </c>
      <c r="BM54" s="83">
        <v>0.6</v>
      </c>
      <c r="BN54" s="79">
        <f>BM54*100/AO54</f>
        <v>1.5503875968992247</v>
      </c>
      <c r="BO54" s="56" t="s">
        <v>158</v>
      </c>
      <c r="BP54" s="56">
        <v>22</v>
      </c>
      <c r="BQ54" s="370">
        <v>34</v>
      </c>
      <c r="BS54" s="79">
        <f>BX54+BZ54</f>
        <v>57.199999999999996</v>
      </c>
      <c r="BT54" s="115">
        <v>88.5</v>
      </c>
      <c r="BU54" s="115">
        <v>3333</v>
      </c>
      <c r="BV54" s="79">
        <f>100-BT54</f>
        <v>11.5</v>
      </c>
      <c r="BW54" s="79">
        <f>BY54+CA54+CC54</f>
        <v>37.866599999999998</v>
      </c>
      <c r="BX54" s="115">
        <v>4.3</v>
      </c>
      <c r="BY54" s="66">
        <f>BX54*AP54/100</f>
        <v>1.6597999999999999</v>
      </c>
      <c r="BZ54" s="115">
        <v>52.9</v>
      </c>
      <c r="CA54" s="66">
        <f>BZ54*AP54/100</f>
        <v>20.4194</v>
      </c>
      <c r="CB54" s="115">
        <v>40.9</v>
      </c>
      <c r="CC54" s="66">
        <f>CB54*AP54/100</f>
        <v>15.7874</v>
      </c>
      <c r="CD54" s="79">
        <v>0.5</v>
      </c>
      <c r="CE54" s="153" t="s">
        <v>158</v>
      </c>
      <c r="CF54" s="153" t="s">
        <v>158</v>
      </c>
      <c r="CG54" s="153" t="s">
        <v>158</v>
      </c>
      <c r="CH54" s="153" t="s">
        <v>158</v>
      </c>
      <c r="CI54" s="153" t="s">
        <v>158</v>
      </c>
      <c r="CJ54" s="153" t="s">
        <v>158</v>
      </c>
      <c r="CK54" s="153" t="s">
        <v>158</v>
      </c>
      <c r="CL54" s="75">
        <f>BX54/BZ54</f>
        <v>8.1285444234404536E-2</v>
      </c>
      <c r="CZ54" s="142">
        <v>4</v>
      </c>
      <c r="DA54" s="90" t="s">
        <v>168</v>
      </c>
      <c r="DB54" s="195" t="s">
        <v>168</v>
      </c>
      <c r="DC54" s="288"/>
      <c r="DD54" s="266" t="s">
        <v>823</v>
      </c>
      <c r="DI54" s="57" t="s">
        <v>162</v>
      </c>
      <c r="DJ54" s="557" t="s">
        <v>230</v>
      </c>
      <c r="DK54" s="92">
        <v>2</v>
      </c>
      <c r="DL54" s="581" t="s">
        <v>880</v>
      </c>
      <c r="DM54" s="581" t="s">
        <v>316</v>
      </c>
      <c r="DN54" s="92"/>
      <c r="DO54" s="629">
        <v>1</v>
      </c>
      <c r="DP54" s="615">
        <v>41233</v>
      </c>
      <c r="DQ54" s="123">
        <v>42767</v>
      </c>
      <c r="DR54" s="603" t="s">
        <v>899</v>
      </c>
      <c r="DS54" s="618" t="s">
        <v>984</v>
      </c>
      <c r="DT54" s="614"/>
      <c r="DU54" s="581"/>
      <c r="DV54" s="581"/>
      <c r="DW54" s="92"/>
      <c r="DX54" s="57" t="s">
        <v>157</v>
      </c>
      <c r="DY54" s="57" t="s">
        <v>157</v>
      </c>
      <c r="DZ54" s="57">
        <v>744</v>
      </c>
      <c r="EA54" s="57">
        <v>9.4</v>
      </c>
      <c r="EB54" s="57">
        <v>90.6</v>
      </c>
      <c r="EC54" s="57">
        <v>0.4</v>
      </c>
      <c r="ED54" s="57">
        <v>556.9</v>
      </c>
      <c r="EE54" s="57" t="s">
        <v>157</v>
      </c>
      <c r="EF54" s="57">
        <v>5.78</v>
      </c>
      <c r="EG54" s="57">
        <v>0</v>
      </c>
      <c r="EH54" s="850" t="s">
        <v>741</v>
      </c>
      <c r="EI54" s="117"/>
      <c r="EJ54" s="117"/>
      <c r="EK54" s="117"/>
      <c r="EL54" s="619"/>
      <c r="EM54" s="589">
        <v>45</v>
      </c>
      <c r="EN54" s="117"/>
      <c r="EO54" s="589"/>
      <c r="EP54" s="589">
        <v>175</v>
      </c>
      <c r="EQ54" s="589">
        <v>118</v>
      </c>
      <c r="ER54" s="582">
        <f t="shared" si="22"/>
        <v>38.530612244897959</v>
      </c>
      <c r="ES54" s="592">
        <v>2</v>
      </c>
      <c r="ET54" s="592">
        <v>60</v>
      </c>
      <c r="EU54" s="592">
        <v>65</v>
      </c>
      <c r="EV54" s="589"/>
      <c r="EW54" s="589"/>
      <c r="EX54" s="158">
        <v>11828</v>
      </c>
      <c r="EY54" s="434">
        <v>75</v>
      </c>
      <c r="EZ54" s="434">
        <v>265795</v>
      </c>
      <c r="FA54" s="434">
        <v>16003</v>
      </c>
      <c r="FB54" s="434">
        <v>42120</v>
      </c>
      <c r="FC54" s="434">
        <v>541</v>
      </c>
      <c r="FD54" s="437">
        <f>FC54/FA54*FB54/EY54</f>
        <v>18.985540211210399</v>
      </c>
      <c r="FE54" s="438">
        <f>L54*FD54</f>
        <v>455.65296506904957</v>
      </c>
      <c r="FF54" s="394"/>
      <c r="FG54" s="394"/>
      <c r="FH54" s="394"/>
      <c r="FI54" s="394"/>
      <c r="FJ54" s="442"/>
      <c r="FK54" s="442"/>
      <c r="FL54" s="442"/>
      <c r="FM54" s="197"/>
      <c r="FN54" s="450"/>
      <c r="FO54" s="450"/>
      <c r="FP54" s="459"/>
      <c r="FQ54" s="64"/>
      <c r="FR54" s="65"/>
      <c r="FS54" s="56"/>
      <c r="FT54" s="242">
        <f>AC54/1000</f>
        <v>2.1000000000000001E-2</v>
      </c>
      <c r="FV54" s="73">
        <f>FC54*100/EZ54</f>
        <v>0.2035403224289396</v>
      </c>
      <c r="FW54" s="351">
        <f>FD54/1000</f>
        <v>1.8985540211210399E-2</v>
      </c>
      <c r="FY54" s="176"/>
      <c r="FZ54" s="605">
        <v>0</v>
      </c>
      <c r="GA54" s="605">
        <v>0</v>
      </c>
      <c r="GB54" s="627">
        <v>1</v>
      </c>
      <c r="GC54" s="605">
        <v>2</v>
      </c>
      <c r="GD54" s="605">
        <v>0</v>
      </c>
      <c r="GE54" s="606"/>
      <c r="GF54" s="605"/>
      <c r="GG54" s="605"/>
      <c r="GH54" s="606"/>
      <c r="GI54" s="605">
        <v>1</v>
      </c>
      <c r="GJ54" s="861" t="s">
        <v>988</v>
      </c>
      <c r="GK54" s="861" t="s">
        <v>985</v>
      </c>
      <c r="GL54" s="862" t="s">
        <v>987</v>
      </c>
      <c r="GN54" s="135">
        <v>0.4</v>
      </c>
    </row>
    <row r="55" spans="1:198" ht="14.45" customHeight="1" x14ac:dyDescent="0.25">
      <c r="A55" s="56">
        <v>36</v>
      </c>
      <c r="B55" s="859">
        <v>1</v>
      </c>
      <c r="C55" s="560">
        <v>5836</v>
      </c>
      <c r="D55" s="595" t="s">
        <v>250</v>
      </c>
      <c r="E55" s="599" t="s">
        <v>251</v>
      </c>
      <c r="F55" s="597">
        <v>375207456</v>
      </c>
      <c r="G55" s="57">
        <f>LEFT(H55,4)-CONCATENATE(IF(LEFT(F55, 2)&lt;MID(H55, 3, 4), 20, 19),LEFT(F55,2))</f>
        <v>80</v>
      </c>
      <c r="H55" s="584" t="s">
        <v>252</v>
      </c>
      <c r="I55" s="150" t="s">
        <v>253</v>
      </c>
      <c r="J55" s="572" t="s">
        <v>254</v>
      </c>
      <c r="K55" s="101" t="s">
        <v>156</v>
      </c>
      <c r="L55" s="57">
        <v>15</v>
      </c>
      <c r="M55" s="59" t="s">
        <v>255</v>
      </c>
      <c r="N55" s="57"/>
      <c r="O55" s="57"/>
      <c r="P55" s="151" t="s">
        <v>235</v>
      </c>
      <c r="Q55" s="151"/>
      <c r="R55" s="151"/>
      <c r="S55" s="164" t="s">
        <v>216</v>
      </c>
      <c r="T55" s="164"/>
      <c r="U55" s="169" t="s">
        <v>256</v>
      </c>
      <c r="V55" s="164"/>
      <c r="W55" s="165"/>
      <c r="X55" s="164" t="s">
        <v>242</v>
      </c>
      <c r="Y55" s="164" t="s">
        <v>247</v>
      </c>
      <c r="Z55" s="387"/>
      <c r="AA55" s="370"/>
      <c r="AB55" s="376">
        <v>81879</v>
      </c>
      <c r="AC55" s="376"/>
      <c r="AD55" s="376"/>
      <c r="AE55" s="376"/>
      <c r="AF55" s="376"/>
      <c r="AG55" s="167" t="s">
        <v>226</v>
      </c>
      <c r="AH55" s="472"/>
      <c r="AI55" s="173" t="s">
        <v>158</v>
      </c>
      <c r="AJ55" s="56">
        <v>48.2</v>
      </c>
      <c r="AK55" s="173" t="s">
        <v>158</v>
      </c>
      <c r="AL55" s="173" t="s">
        <v>158</v>
      </c>
      <c r="AM55" s="173" t="s">
        <v>158</v>
      </c>
      <c r="AN55" s="146">
        <v>3</v>
      </c>
      <c r="AO55" s="501">
        <v>7.8</v>
      </c>
      <c r="AP55" s="206">
        <v>0.4</v>
      </c>
      <c r="AQ55" s="207">
        <v>87.9</v>
      </c>
      <c r="AR55" s="71">
        <f t="shared" si="26"/>
        <v>96.100000000000009</v>
      </c>
      <c r="AS55" s="72">
        <f t="shared" si="27"/>
        <v>19.5</v>
      </c>
      <c r="AT55" s="73">
        <f t="shared" si="28"/>
        <v>1714.0500000000002</v>
      </c>
      <c r="AU55" s="74">
        <f t="shared" si="29"/>
        <v>8.8335220838052078E-2</v>
      </c>
      <c r="AV55" s="208">
        <v>6.91</v>
      </c>
      <c r="AW55" s="75">
        <f t="shared" si="25"/>
        <v>88.589743589743591</v>
      </c>
      <c r="AX55" s="209">
        <v>0.5</v>
      </c>
      <c r="AY55" s="75">
        <f>AX55*100/AO55</f>
        <v>6.4102564102564106</v>
      </c>
      <c r="AZ55" s="173" t="s">
        <v>158</v>
      </c>
      <c r="BA55" s="77" t="s">
        <v>158</v>
      </c>
      <c r="BB55" s="415" t="s">
        <v>158</v>
      </c>
      <c r="BC55" s="80">
        <v>0.47999999999999987</v>
      </c>
      <c r="BD55" s="80"/>
      <c r="BE55" s="173" t="s">
        <v>158</v>
      </c>
      <c r="BF55" s="173" t="s">
        <v>158</v>
      </c>
      <c r="BG55" s="173" t="s">
        <v>158</v>
      </c>
      <c r="BH55" s="173" t="s">
        <v>158</v>
      </c>
      <c r="BI55" s="201" t="s">
        <v>158</v>
      </c>
      <c r="BJ55" s="173" t="s">
        <v>158</v>
      </c>
      <c r="BK55" s="173" t="s">
        <v>158</v>
      </c>
      <c r="BL55" s="202" t="s">
        <v>158</v>
      </c>
      <c r="BM55" s="203" t="s">
        <v>158</v>
      </c>
      <c r="BN55" s="56" t="s">
        <v>158</v>
      </c>
      <c r="BO55" s="173" t="s">
        <v>158</v>
      </c>
      <c r="BP55" s="173" t="s">
        <v>158</v>
      </c>
      <c r="BQ55" s="415" t="s">
        <v>158</v>
      </c>
      <c r="BR55" s="210"/>
      <c r="BS55" s="89" t="s">
        <v>158</v>
      </c>
      <c r="BT55" s="89" t="s">
        <v>158</v>
      </c>
      <c r="BU55" s="89" t="s">
        <v>158</v>
      </c>
      <c r="BV55" s="89" t="s">
        <v>158</v>
      </c>
      <c r="BW55" s="372" t="s">
        <v>158</v>
      </c>
      <c r="BX55" s="89" t="s">
        <v>158</v>
      </c>
      <c r="BY55" s="89" t="s">
        <v>158</v>
      </c>
      <c r="BZ55" s="89" t="s">
        <v>158</v>
      </c>
      <c r="CA55" s="89" t="s">
        <v>158</v>
      </c>
      <c r="CB55" s="89" t="s">
        <v>158</v>
      </c>
      <c r="CC55" s="89" t="s">
        <v>158</v>
      </c>
      <c r="CD55" s="211"/>
      <c r="CE55" s="173"/>
      <c r="CF55"/>
      <c r="CG55" s="173"/>
      <c r="CH55" s="173"/>
      <c r="CI55" s="173"/>
      <c r="CJ55" s="173"/>
      <c r="CK55" s="173"/>
      <c r="CL55" s="173"/>
      <c r="CM55" s="173"/>
      <c r="CN55" s="173"/>
      <c r="CO55" s="212"/>
      <c r="CP55" s="213"/>
      <c r="CQ55" s="213"/>
      <c r="CR55" s="213"/>
      <c r="CS55" s="213"/>
      <c r="CT55" s="213"/>
      <c r="CU55" s="213"/>
      <c r="CV55" s="213"/>
      <c r="CW55" s="214"/>
      <c r="CX55" s="173"/>
      <c r="CY55" s="89" t="s">
        <v>159</v>
      </c>
      <c r="CZ55" s="56">
        <v>6</v>
      </c>
      <c r="DA55" s="90" t="s">
        <v>179</v>
      </c>
      <c r="DB55" s="89" t="s">
        <v>179</v>
      </c>
      <c r="DE55" s="428"/>
      <c r="DF55" s="428"/>
      <c r="DG55" s="428"/>
      <c r="DH55" s="428"/>
      <c r="DI55" s="116" t="s">
        <v>163</v>
      </c>
      <c r="DJ55" s="554" t="s">
        <v>226</v>
      </c>
      <c r="DK55" s="162">
        <v>2</v>
      </c>
      <c r="DL55" s="588" t="s">
        <v>880</v>
      </c>
      <c r="DM55" s="581" t="s">
        <v>322</v>
      </c>
      <c r="DN55" s="94">
        <v>1</v>
      </c>
      <c r="DO55" s="630">
        <v>1</v>
      </c>
      <c r="DP55" s="615">
        <v>41188</v>
      </c>
      <c r="DQ55" s="123">
        <v>42472</v>
      </c>
      <c r="DR55" s="603" t="s">
        <v>899</v>
      </c>
      <c r="DS55" s="618" t="s">
        <v>984</v>
      </c>
      <c r="DT55" s="615">
        <v>41606</v>
      </c>
      <c r="DU55" s="123">
        <v>42718</v>
      </c>
      <c r="DV55" s="603" t="s">
        <v>899</v>
      </c>
      <c r="DW55" s="94">
        <v>1</v>
      </c>
      <c r="DX55" s="57">
        <v>67.900000000000006</v>
      </c>
      <c r="DY55" s="57">
        <v>98.1</v>
      </c>
      <c r="DZ55" s="57">
        <v>338905</v>
      </c>
      <c r="EA55" s="57">
        <v>87.4</v>
      </c>
      <c r="EB55" s="57">
        <v>12.6</v>
      </c>
      <c r="EC55" s="57">
        <v>32.9</v>
      </c>
      <c r="ED55" s="57">
        <v>5000</v>
      </c>
      <c r="EE55" s="57">
        <v>5000</v>
      </c>
      <c r="EF55" s="57">
        <v>17.64</v>
      </c>
      <c r="EG55" s="57">
        <v>1</v>
      </c>
      <c r="EH55" s="852" t="s">
        <v>257</v>
      </c>
      <c r="EI55" s="163">
        <v>6</v>
      </c>
      <c r="EJ55" s="163">
        <v>8</v>
      </c>
      <c r="EK55" s="163">
        <v>15</v>
      </c>
      <c r="EL55" s="618" t="s">
        <v>984</v>
      </c>
      <c r="EM55" s="588"/>
      <c r="EN55" s="94">
        <v>3</v>
      </c>
      <c r="EO55" s="94">
        <v>1</v>
      </c>
      <c r="EP55" s="94">
        <v>168</v>
      </c>
      <c r="EQ55" s="94">
        <v>92</v>
      </c>
      <c r="ER55" s="118">
        <f t="shared" ref="ER55:ER62" si="30">EQ55/(EP55*EP55*0.01*0.01)</f>
        <v>32.596371882086167</v>
      </c>
      <c r="ES55" s="592">
        <v>0</v>
      </c>
      <c r="ET55" s="592"/>
      <c r="EU55" s="592"/>
      <c r="EV55" s="590"/>
      <c r="EW55" s="588"/>
      <c r="EX55" s="175">
        <v>5836</v>
      </c>
      <c r="EY55" s="57"/>
      <c r="EZ55" s="57"/>
      <c r="FA55" s="57"/>
      <c r="FB55" s="57"/>
      <c r="FC55" s="57"/>
      <c r="FD55" s="141"/>
      <c r="FE55" s="371"/>
      <c r="FF55" s="370"/>
      <c r="FG55" s="370"/>
      <c r="FH55" s="370"/>
      <c r="FI55" s="370"/>
      <c r="FJ55" s="371"/>
      <c r="FK55" s="371"/>
      <c r="FL55" s="371"/>
      <c r="FM55" s="218"/>
      <c r="FN55" s="451"/>
      <c r="FO55" s="460"/>
      <c r="FP55" s="461">
        <v>81879</v>
      </c>
      <c r="FQ55" s="398"/>
      <c r="FR55" s="394"/>
      <c r="FS55" s="180" t="s">
        <v>158</v>
      </c>
      <c r="FV55" s="149" t="s">
        <v>158</v>
      </c>
      <c r="FW55" s="125">
        <f>DZ55/1000</f>
        <v>338.90499999999997</v>
      </c>
      <c r="FY55" s="176"/>
      <c r="FZ55" s="605">
        <v>1</v>
      </c>
      <c r="GA55" s="605">
        <v>1</v>
      </c>
      <c r="GB55" s="628">
        <v>1</v>
      </c>
      <c r="GC55" s="605">
        <v>3</v>
      </c>
      <c r="GD55" s="605">
        <v>1</v>
      </c>
      <c r="GE55" s="606"/>
      <c r="GF55" s="605"/>
      <c r="GG55" s="605"/>
      <c r="GH55" s="606"/>
      <c r="GI55" s="605">
        <v>1</v>
      </c>
      <c r="GJ55" s="857">
        <v>42774</v>
      </c>
      <c r="GK55" s="861" t="s">
        <v>989</v>
      </c>
      <c r="GL55" s="862" t="s">
        <v>990</v>
      </c>
      <c r="GN55" s="135">
        <v>32.9</v>
      </c>
    </row>
    <row r="56" spans="1:198" x14ac:dyDescent="0.25">
      <c r="A56" s="56">
        <v>37</v>
      </c>
      <c r="B56" s="859">
        <v>2</v>
      </c>
      <c r="C56" s="560">
        <v>5837</v>
      </c>
      <c r="D56" s="595" t="s">
        <v>250</v>
      </c>
      <c r="E56" s="599" t="s">
        <v>251</v>
      </c>
      <c r="F56" s="597">
        <v>375207456</v>
      </c>
      <c r="G56" s="57">
        <f>LEFT(H56,4)-CONCATENATE(IF(LEFT(F56, 2)&lt;MID(H56, 3, 4), 20, 19),LEFT(F56,2))</f>
        <v>80</v>
      </c>
      <c r="H56" s="584" t="s">
        <v>252</v>
      </c>
      <c r="I56" s="150" t="s">
        <v>253</v>
      </c>
      <c r="J56" s="572" t="s">
        <v>254</v>
      </c>
      <c r="K56" s="101" t="s">
        <v>156</v>
      </c>
      <c r="L56" s="57">
        <v>15</v>
      </c>
      <c r="M56" s="59" t="s">
        <v>258</v>
      </c>
      <c r="N56" s="57"/>
      <c r="O56" s="57"/>
      <c r="P56" s="151" t="s">
        <v>259</v>
      </c>
      <c r="Q56" s="151"/>
      <c r="R56" s="378"/>
      <c r="S56" s="164" t="s">
        <v>216</v>
      </c>
      <c r="T56" s="164"/>
      <c r="U56" s="169" t="s">
        <v>256</v>
      </c>
      <c r="V56" s="109"/>
      <c r="W56" s="165"/>
      <c r="X56" s="164" t="s">
        <v>242</v>
      </c>
      <c r="Y56" s="164" t="s">
        <v>247</v>
      </c>
      <c r="Z56" s="387"/>
      <c r="AA56" s="370"/>
      <c r="AB56" s="376">
        <v>338905</v>
      </c>
      <c r="AC56" s="376"/>
      <c r="AD56" s="376"/>
      <c r="AE56" s="376"/>
      <c r="AF56" s="376"/>
      <c r="AG56" s="167" t="s">
        <v>230</v>
      </c>
      <c r="AH56" s="472"/>
      <c r="AI56" s="173" t="s">
        <v>158</v>
      </c>
      <c r="AJ56" s="56">
        <v>68.3</v>
      </c>
      <c r="AK56" s="173" t="s">
        <v>158</v>
      </c>
      <c r="AL56" s="173" t="s">
        <v>158</v>
      </c>
      <c r="AM56" s="173" t="s">
        <v>158</v>
      </c>
      <c r="AN56" s="173" t="s">
        <v>158</v>
      </c>
      <c r="AO56" s="501">
        <v>0.4</v>
      </c>
      <c r="AP56" s="206">
        <v>0.1</v>
      </c>
      <c r="AQ56" s="207">
        <v>98.8</v>
      </c>
      <c r="AR56" s="71">
        <f t="shared" si="26"/>
        <v>99.3</v>
      </c>
      <c r="AS56" s="72">
        <f t="shared" si="27"/>
        <v>4</v>
      </c>
      <c r="AT56" s="73">
        <f t="shared" si="28"/>
        <v>395.2</v>
      </c>
      <c r="AU56" s="74">
        <f t="shared" si="29"/>
        <v>4.0444893832153692E-3</v>
      </c>
      <c r="AV56" s="76">
        <v>0.38</v>
      </c>
      <c r="AW56" s="75">
        <f t="shared" si="25"/>
        <v>95</v>
      </c>
      <c r="AX56" s="209">
        <v>0</v>
      </c>
      <c r="AY56" s="75">
        <f>AX56*100/AO56</f>
        <v>0</v>
      </c>
      <c r="AZ56" s="173" t="s">
        <v>158</v>
      </c>
      <c r="BA56" s="77" t="s">
        <v>158</v>
      </c>
      <c r="BB56" s="415" t="s">
        <v>158</v>
      </c>
      <c r="BC56" s="80">
        <v>6.0000000000000012E-2</v>
      </c>
      <c r="BD56" s="80"/>
      <c r="BE56" s="173" t="s">
        <v>158</v>
      </c>
      <c r="BF56" s="173" t="s">
        <v>158</v>
      </c>
      <c r="BG56" s="173" t="s">
        <v>158</v>
      </c>
      <c r="BH56" s="173" t="s">
        <v>158</v>
      </c>
      <c r="BI56" s="415" t="s">
        <v>158</v>
      </c>
      <c r="BJ56" s="173" t="s">
        <v>158</v>
      </c>
      <c r="BK56" s="173" t="s">
        <v>158</v>
      </c>
      <c r="BL56" s="202" t="s">
        <v>158</v>
      </c>
      <c r="BM56" s="215">
        <v>0</v>
      </c>
      <c r="BN56" s="79">
        <f>BM56*100/AO56</f>
        <v>0</v>
      </c>
      <c r="BO56" s="173" t="s">
        <v>158</v>
      </c>
      <c r="BP56" s="173" t="s">
        <v>158</v>
      </c>
      <c r="BQ56" s="415" t="s">
        <v>158</v>
      </c>
      <c r="BR56" s="210"/>
      <c r="BS56" s="89" t="s">
        <v>158</v>
      </c>
      <c r="BT56" s="89" t="s">
        <v>158</v>
      </c>
      <c r="BU56" s="89" t="s">
        <v>158</v>
      </c>
      <c r="BV56" s="89" t="s">
        <v>158</v>
      </c>
      <c r="BW56" s="372" t="s">
        <v>158</v>
      </c>
      <c r="BX56" s="89" t="s">
        <v>158</v>
      </c>
      <c r="BY56" s="89" t="s">
        <v>158</v>
      </c>
      <c r="BZ56" s="89" t="s">
        <v>158</v>
      </c>
      <c r="CA56" s="89" t="s">
        <v>158</v>
      </c>
      <c r="CB56" s="89" t="s">
        <v>158</v>
      </c>
      <c r="CC56" s="89" t="s">
        <v>158</v>
      </c>
      <c r="CD56" s="211"/>
      <c r="CE56" s="173"/>
      <c r="CF56"/>
      <c r="CG56" s="173"/>
      <c r="CH56" s="173"/>
      <c r="CI56" s="173"/>
      <c r="CJ56" s="173"/>
      <c r="CK56" s="173"/>
      <c r="CL56" s="173"/>
      <c r="CM56" s="173"/>
      <c r="CN56" s="173"/>
      <c r="CO56" s="724"/>
      <c r="CP56" s="213"/>
      <c r="CQ56" s="213"/>
      <c r="CR56" s="213"/>
      <c r="CS56" s="213"/>
      <c r="CT56" s="213"/>
      <c r="CU56" s="213"/>
      <c r="CV56" s="213"/>
      <c r="CW56" s="415" t="s">
        <v>158</v>
      </c>
      <c r="CX56" s="173"/>
      <c r="CY56" s="89" t="s">
        <v>159</v>
      </c>
      <c r="CZ56" s="56">
        <v>6</v>
      </c>
      <c r="DA56" s="90" t="s">
        <v>179</v>
      </c>
      <c r="DB56" s="89" t="s">
        <v>179</v>
      </c>
      <c r="DE56" s="428"/>
      <c r="DF56" s="428"/>
      <c r="DG56" s="428"/>
      <c r="DH56" s="428"/>
      <c r="DI56" s="116" t="s">
        <v>163</v>
      </c>
      <c r="DJ56" s="557" t="s">
        <v>226</v>
      </c>
      <c r="DK56" s="162">
        <v>2</v>
      </c>
      <c r="DL56" s="588" t="s">
        <v>880</v>
      </c>
      <c r="DM56" s="581" t="s">
        <v>322</v>
      </c>
      <c r="DN56" s="94">
        <v>1</v>
      </c>
      <c r="DO56" s="630">
        <v>1</v>
      </c>
      <c r="DP56" s="615">
        <v>41188</v>
      </c>
      <c r="DQ56" s="123">
        <v>42472</v>
      </c>
      <c r="DR56" s="603" t="s">
        <v>899</v>
      </c>
      <c r="DS56" s="618" t="s">
        <v>984</v>
      </c>
      <c r="DT56" s="615">
        <v>41606</v>
      </c>
      <c r="DU56" s="123">
        <v>42718</v>
      </c>
      <c r="DV56" s="603" t="s">
        <v>899</v>
      </c>
      <c r="DW56" s="94">
        <v>1</v>
      </c>
      <c r="DX56" s="57">
        <v>67.900000000000006</v>
      </c>
      <c r="DY56" s="57">
        <v>98.1</v>
      </c>
      <c r="DZ56" s="57">
        <v>81879</v>
      </c>
      <c r="EA56" s="57">
        <v>87.7</v>
      </c>
      <c r="EB56" s="57">
        <v>12.3</v>
      </c>
      <c r="EC56" s="57" t="s">
        <v>157</v>
      </c>
      <c r="ED56" s="57" t="s">
        <v>157</v>
      </c>
      <c r="EE56" s="57" t="s">
        <v>157</v>
      </c>
      <c r="EF56" s="57" t="s">
        <v>157</v>
      </c>
      <c r="EG56" s="57">
        <v>1</v>
      </c>
      <c r="EH56" s="852" t="s">
        <v>260</v>
      </c>
      <c r="EI56" s="163">
        <v>6</v>
      </c>
      <c r="EJ56" s="163">
        <v>10</v>
      </c>
      <c r="EK56" s="163">
        <v>15</v>
      </c>
      <c r="EL56" s="618" t="s">
        <v>984</v>
      </c>
      <c r="EM56" s="588"/>
      <c r="EN56" s="94">
        <v>3</v>
      </c>
      <c r="EO56" s="94">
        <v>1</v>
      </c>
      <c r="EP56" s="94">
        <v>168</v>
      </c>
      <c r="EQ56" s="94">
        <v>92</v>
      </c>
      <c r="ER56" s="118">
        <f t="shared" si="30"/>
        <v>32.596371882086167</v>
      </c>
      <c r="ES56" s="592">
        <v>0</v>
      </c>
      <c r="ET56" s="592"/>
      <c r="EU56" s="592"/>
      <c r="EV56" s="590"/>
      <c r="EW56" s="588"/>
      <c r="EX56" s="175">
        <v>5837</v>
      </c>
      <c r="EY56" s="57"/>
      <c r="EZ56" s="57"/>
      <c r="FA56" s="57"/>
      <c r="FB56" s="57"/>
      <c r="FC56" s="57"/>
      <c r="FD56" s="141"/>
      <c r="FE56" s="371"/>
      <c r="FF56" s="370"/>
      <c r="FG56" s="370"/>
      <c r="FH56" s="370"/>
      <c r="FI56" s="370"/>
      <c r="FJ56" s="371"/>
      <c r="FK56" s="371"/>
      <c r="FL56" s="371"/>
      <c r="FM56" s="218"/>
      <c r="FN56" s="451"/>
      <c r="FO56" s="460"/>
      <c r="FP56" s="461">
        <v>338905</v>
      </c>
      <c r="FQ56" s="398"/>
      <c r="FR56" s="65"/>
      <c r="FS56" s="180" t="s">
        <v>158</v>
      </c>
      <c r="FV56" s="149" t="s">
        <v>158</v>
      </c>
      <c r="FW56" s="125">
        <f>DZ56/1000</f>
        <v>81.879000000000005</v>
      </c>
      <c r="FY56" s="394"/>
      <c r="FZ56" s="605">
        <v>1</v>
      </c>
      <c r="GA56" s="605">
        <v>1</v>
      </c>
      <c r="GB56" s="628">
        <v>1</v>
      </c>
      <c r="GC56" s="605">
        <v>3</v>
      </c>
      <c r="GD56" s="605">
        <v>1</v>
      </c>
      <c r="GE56" s="606"/>
      <c r="GF56" s="605"/>
      <c r="GG56" s="605"/>
      <c r="GH56" s="606"/>
      <c r="GI56" s="605">
        <v>1</v>
      </c>
      <c r="GJ56" s="857">
        <v>42774</v>
      </c>
      <c r="GK56" s="861" t="s">
        <v>989</v>
      </c>
      <c r="GL56" s="862" t="s">
        <v>990</v>
      </c>
    </row>
    <row r="57" spans="1:198" x14ac:dyDescent="0.25">
      <c r="A57" s="56">
        <v>117</v>
      </c>
      <c r="B57" s="859">
        <v>1</v>
      </c>
      <c r="C57" s="560">
        <v>10508</v>
      </c>
      <c r="D57" s="561" t="s">
        <v>664</v>
      </c>
      <c r="E57" s="562" t="s">
        <v>274</v>
      </c>
      <c r="F57" s="59">
        <v>405728476</v>
      </c>
      <c r="G57" s="57">
        <f>LEFT(H57,4)-CONCATENATE(19,LEFT(F57,2))</f>
        <v>79</v>
      </c>
      <c r="H57" s="584" t="s">
        <v>663</v>
      </c>
      <c r="I57" s="313" t="s">
        <v>665</v>
      </c>
      <c r="J57" s="572" t="s">
        <v>244</v>
      </c>
      <c r="K57" s="59" t="s">
        <v>156</v>
      </c>
      <c r="L57" s="57">
        <v>12</v>
      </c>
      <c r="M57" s="59" t="s">
        <v>387</v>
      </c>
      <c r="N57" s="59" t="s">
        <v>157</v>
      </c>
      <c r="O57" s="57"/>
      <c r="P57" s="57" t="s">
        <v>662</v>
      </c>
      <c r="Q57" s="57"/>
      <c r="R57" s="124"/>
      <c r="S57" s="231" t="s">
        <v>242</v>
      </c>
      <c r="T57" s="231" t="s">
        <v>445</v>
      </c>
      <c r="U57" s="231" t="s">
        <v>353</v>
      </c>
      <c r="V57" s="293" t="s">
        <v>467</v>
      </c>
      <c r="W57" s="231" t="s">
        <v>420</v>
      </c>
      <c r="X57" s="270" t="s">
        <v>353</v>
      </c>
      <c r="Y57" s="270" t="s">
        <v>353</v>
      </c>
      <c r="Z57" s="374" t="s">
        <v>216</v>
      </c>
      <c r="AA57" s="370"/>
      <c r="AB57" s="370"/>
      <c r="AC57" s="396">
        <v>3907</v>
      </c>
      <c r="AD57" s="397">
        <v>52</v>
      </c>
      <c r="AE57" s="396" t="s">
        <v>353</v>
      </c>
      <c r="AF57" s="396" t="s">
        <v>353</v>
      </c>
      <c r="AG57" s="194" t="s">
        <v>184</v>
      </c>
      <c r="AH57" s="396">
        <v>3000</v>
      </c>
      <c r="AK57" s="67"/>
      <c r="AO57" s="410">
        <v>17.100000000000001</v>
      </c>
      <c r="AP57" s="69">
        <v>20.3</v>
      </c>
      <c r="AQ57" s="127">
        <v>61.3</v>
      </c>
      <c r="AR57" s="71">
        <f t="shared" si="26"/>
        <v>98.7</v>
      </c>
      <c r="AS57" s="72">
        <f t="shared" si="27"/>
        <v>0.84236453201970451</v>
      </c>
      <c r="AT57" s="73">
        <f t="shared" si="28"/>
        <v>51.636945812807888</v>
      </c>
      <c r="AU57" s="74">
        <f t="shared" si="29"/>
        <v>0.2095588235294118</v>
      </c>
      <c r="AV57" s="66">
        <v>15.270299999999999</v>
      </c>
      <c r="AW57" s="75">
        <f t="shared" si="25"/>
        <v>89.3</v>
      </c>
      <c r="AX57" s="76">
        <v>0.97470000000000012</v>
      </c>
      <c r="AY57" s="66">
        <v>5.7</v>
      </c>
      <c r="AZ57" s="89" t="s">
        <v>158</v>
      </c>
      <c r="BA57" s="329">
        <v>13.5</v>
      </c>
      <c r="BB57" s="372">
        <v>7.0000000000000007E-2</v>
      </c>
      <c r="BC57" s="344" t="s">
        <v>158</v>
      </c>
      <c r="BD57" s="99"/>
      <c r="BE57"/>
      <c r="BF57"/>
      <c r="BG57"/>
      <c r="BH57"/>
      <c r="BI57" s="404"/>
      <c r="BJ57" s="56">
        <v>46.2</v>
      </c>
      <c r="BK57" s="56">
        <v>53.8</v>
      </c>
      <c r="BL57" s="82">
        <f>BJ57/BK57</f>
        <v>0.858736059479554</v>
      </c>
      <c r="BM57" s="83">
        <v>0.2</v>
      </c>
      <c r="BN57" s="79">
        <f>BM57*100/AO57</f>
        <v>1.1695906432748537</v>
      </c>
      <c r="BO57" s="89" t="s">
        <v>158</v>
      </c>
      <c r="BP57" s="56">
        <v>21.8</v>
      </c>
      <c r="BQ57" s="370">
        <v>28.3</v>
      </c>
      <c r="BS57" s="79">
        <f>BX57+BZ57</f>
        <v>45.3</v>
      </c>
      <c r="BT57" s="115">
        <v>90.9</v>
      </c>
      <c r="BU57" s="249">
        <v>54984</v>
      </c>
      <c r="BV57" s="79">
        <f>100-BT57</f>
        <v>9.0999999999999943</v>
      </c>
      <c r="BW57" s="79">
        <f>BY57+CA57+CC57</f>
        <v>18.021137037037036</v>
      </c>
      <c r="BX57" s="66">
        <v>23.4</v>
      </c>
      <c r="BY57" s="66">
        <f>BX57*AP57/(CB57+BZ57+BX57+BV57)</f>
        <v>4.8870370370370377</v>
      </c>
      <c r="BZ57" s="66">
        <v>21.9</v>
      </c>
      <c r="CA57" s="66">
        <f>BZ57*AP57/100</f>
        <v>4.4456999999999995</v>
      </c>
      <c r="CB57" s="66">
        <v>42.8</v>
      </c>
      <c r="CC57" s="66">
        <f>CB57*AP57/100</f>
        <v>8.6883999999999997</v>
      </c>
      <c r="CD57" s="115">
        <v>0.59</v>
      </c>
      <c r="CL57" s="75">
        <f>BX57/BZ57</f>
        <v>1.0684931506849316</v>
      </c>
      <c r="CO57" s="378"/>
      <c r="CW57" s="370"/>
      <c r="DA57" s="90" t="s">
        <v>179</v>
      </c>
      <c r="DB57" s="89" t="s">
        <v>194</v>
      </c>
      <c r="DD57" s="266"/>
      <c r="DE57" s="370"/>
      <c r="DF57" s="370"/>
      <c r="DG57" s="370"/>
      <c r="DH57" s="370"/>
      <c r="DI57" s="57" t="s">
        <v>163</v>
      </c>
      <c r="DJ57" s="576" t="s">
        <v>226</v>
      </c>
      <c r="DK57" s="92">
        <v>2</v>
      </c>
      <c r="DL57" s="581" t="s">
        <v>974</v>
      </c>
      <c r="DM57" s="92" t="s">
        <v>991</v>
      </c>
      <c r="DN57" s="92"/>
      <c r="DO57" s="629">
        <v>0</v>
      </c>
      <c r="DP57" s="614"/>
      <c r="DQ57" s="581"/>
      <c r="DR57" s="581"/>
      <c r="DS57" s="619"/>
      <c r="DT57" s="623">
        <v>43132</v>
      </c>
      <c r="DU57" s="581"/>
      <c r="DV57" s="581" t="s">
        <v>915</v>
      </c>
      <c r="DW57" s="92"/>
      <c r="DX57" s="57" t="s">
        <v>157</v>
      </c>
      <c r="DY57" s="57" t="s">
        <v>157</v>
      </c>
      <c r="DZ57" s="57" t="s">
        <v>157</v>
      </c>
      <c r="EA57" s="57" t="s">
        <v>157</v>
      </c>
      <c r="EB57" s="57" t="s">
        <v>157</v>
      </c>
      <c r="EC57" s="57" t="s">
        <v>157</v>
      </c>
      <c r="ED57" s="57" t="s">
        <v>157</v>
      </c>
      <c r="EE57" s="57" t="s">
        <v>157</v>
      </c>
      <c r="EF57" s="57" t="s">
        <v>157</v>
      </c>
      <c r="EG57" s="57" t="s">
        <v>157</v>
      </c>
      <c r="EH57" s="850"/>
      <c r="EI57" s="117"/>
      <c r="EJ57" s="117"/>
      <c r="EK57" s="117"/>
      <c r="EL57" s="619"/>
      <c r="EM57" s="92">
        <v>10</v>
      </c>
      <c r="EN57" s="92">
        <v>2</v>
      </c>
      <c r="EO57" s="92">
        <v>0</v>
      </c>
      <c r="EP57" s="92">
        <v>168</v>
      </c>
      <c r="EQ57" s="92">
        <v>59</v>
      </c>
      <c r="ER57" s="118">
        <f t="shared" si="30"/>
        <v>20.904195011337869</v>
      </c>
      <c r="ES57" s="592">
        <v>1</v>
      </c>
      <c r="ET57" s="592">
        <v>33</v>
      </c>
      <c r="EU57" s="592">
        <v>30</v>
      </c>
      <c r="EV57" s="92">
        <v>3</v>
      </c>
      <c r="EW57" s="92">
        <v>3</v>
      </c>
      <c r="EX57" s="320">
        <v>10508</v>
      </c>
      <c r="EY57" s="304">
        <v>55</v>
      </c>
      <c r="EZ57" s="270">
        <v>91954</v>
      </c>
      <c r="FA57" s="270">
        <v>2</v>
      </c>
      <c r="FB57" s="240">
        <v>3343.7818181818184</v>
      </c>
      <c r="FC57" s="270">
        <v>6135</v>
      </c>
      <c r="FD57" s="281">
        <v>223.09090909090909</v>
      </c>
      <c r="FE57" s="438">
        <v>2677.090909090909</v>
      </c>
      <c r="FF57" s="394"/>
      <c r="FG57" s="394"/>
      <c r="FH57" s="394"/>
      <c r="FI57" s="394"/>
      <c r="FJ57" s="442"/>
      <c r="FK57" s="442"/>
      <c r="FL57" s="442"/>
      <c r="FM57" s="197"/>
      <c r="FN57" s="450"/>
      <c r="FO57" s="450"/>
      <c r="FP57" s="459"/>
      <c r="FQ57" s="398"/>
      <c r="FR57" s="65"/>
      <c r="FS57" s="149">
        <f>FC57*100/EZ57</f>
        <v>6.6718141679535421</v>
      </c>
      <c r="FT57" s="242">
        <f>FD57/1000</f>
        <v>0.22309090909090909</v>
      </c>
      <c r="FV57" s="149">
        <v>6.6718141679535421</v>
      </c>
      <c r="FW57" s="242">
        <v>0.22309090909090909</v>
      </c>
      <c r="FX57" s="278"/>
      <c r="FY57" s="467" t="s">
        <v>459</v>
      </c>
      <c r="FZ57" s="581">
        <v>0</v>
      </c>
      <c r="GA57" s="581">
        <v>0</v>
      </c>
      <c r="GB57" s="626">
        <v>3</v>
      </c>
      <c r="GC57" s="581">
        <v>8</v>
      </c>
      <c r="GD57" s="581">
        <v>0</v>
      </c>
      <c r="GE57" s="607"/>
      <c r="GF57" s="581"/>
      <c r="GG57" s="581"/>
      <c r="GH57" s="607"/>
      <c r="GI57" s="581">
        <v>1</v>
      </c>
      <c r="GJ57" s="604">
        <v>43184</v>
      </c>
      <c r="GK57" s="581" t="s">
        <v>917</v>
      </c>
      <c r="GL57" s="607" t="s">
        <v>918</v>
      </c>
      <c r="GM57" s="95">
        <v>2.4998170032</v>
      </c>
      <c r="GN57" s="282">
        <v>3.6555255331985186</v>
      </c>
      <c r="GO57" s="95">
        <v>0.54779635199999988</v>
      </c>
      <c r="GP57" s="309"/>
    </row>
    <row r="58" spans="1:198" x14ac:dyDescent="0.25">
      <c r="A58" s="56">
        <v>21</v>
      </c>
      <c r="B58" s="859">
        <v>1</v>
      </c>
      <c r="C58" s="560">
        <v>7877</v>
      </c>
      <c r="D58" s="561" t="s">
        <v>452</v>
      </c>
      <c r="E58" s="562" t="s">
        <v>302</v>
      </c>
      <c r="F58" s="59">
        <v>475326115</v>
      </c>
      <c r="G58" s="57">
        <v>71</v>
      </c>
      <c r="H58" s="584" t="s">
        <v>453</v>
      </c>
      <c r="I58" s="255" t="s">
        <v>375</v>
      </c>
      <c r="J58" s="572" t="s">
        <v>244</v>
      </c>
      <c r="K58" s="101" t="s">
        <v>156</v>
      </c>
      <c r="L58" s="57">
        <v>2</v>
      </c>
      <c r="M58" s="59" t="s">
        <v>372</v>
      </c>
      <c r="N58" s="59" t="s">
        <v>435</v>
      </c>
      <c r="O58" s="59"/>
      <c r="P58" s="151" t="s">
        <v>444</v>
      </c>
      <c r="Q58" s="151"/>
      <c r="R58" s="656"/>
      <c r="S58" s="231" t="s">
        <v>454</v>
      </c>
      <c r="T58" s="236" t="s">
        <v>445</v>
      </c>
      <c r="U58" s="247" t="s">
        <v>353</v>
      </c>
      <c r="V58" s="231" t="s">
        <v>419</v>
      </c>
      <c r="W58" s="232" t="s">
        <v>242</v>
      </c>
      <c r="X58" s="231" t="s">
        <v>353</v>
      </c>
      <c r="Y58" s="231" t="s">
        <v>353</v>
      </c>
      <c r="Z58" s="386"/>
      <c r="AA58" s="389"/>
      <c r="AB58" s="390"/>
      <c r="AC58" s="390"/>
      <c r="AD58" s="390"/>
      <c r="AE58" s="390"/>
      <c r="AF58" s="390"/>
      <c r="AG58" s="194" t="s">
        <v>359</v>
      </c>
      <c r="AH58" s="394"/>
      <c r="AK58" s="67"/>
      <c r="AM58" s="68"/>
      <c r="AO58" s="145">
        <v>22</v>
      </c>
      <c r="AP58" s="69">
        <v>67.7</v>
      </c>
      <c r="AQ58" s="127">
        <v>3.9</v>
      </c>
      <c r="AR58" s="71">
        <f t="shared" si="26"/>
        <v>93.600000000000009</v>
      </c>
      <c r="AS58" s="72">
        <f t="shared" si="27"/>
        <v>0.32496307237813882</v>
      </c>
      <c r="AT58" s="73">
        <f t="shared" si="28"/>
        <v>1.2673559822747413</v>
      </c>
      <c r="AU58" s="74">
        <f t="shared" si="29"/>
        <v>0.30726256983240219</v>
      </c>
      <c r="AV58" s="75">
        <v>20.4468</v>
      </c>
      <c r="AW58" s="75">
        <f t="shared" si="25"/>
        <v>92.94</v>
      </c>
      <c r="AX58" s="76">
        <v>0.45319999999999999</v>
      </c>
      <c r="AY58" s="66">
        <v>2.06</v>
      </c>
      <c r="AZ58" s="89" t="s">
        <v>158</v>
      </c>
      <c r="BA58" s="234">
        <v>13.7</v>
      </c>
      <c r="BB58" s="413">
        <v>0.16</v>
      </c>
      <c r="BC58" s="80">
        <v>1.06</v>
      </c>
      <c r="BD58" s="79"/>
      <c r="BE58" s="89"/>
      <c r="BF58" s="89"/>
      <c r="BG58" s="89"/>
      <c r="BH58" s="89"/>
      <c r="BI58" s="370"/>
      <c r="BJ58" s="89">
        <v>34.6</v>
      </c>
      <c r="BK58" s="89">
        <v>65.400000000000006</v>
      </c>
      <c r="BL58" s="129">
        <v>0.52905198776758411</v>
      </c>
      <c r="BM58" s="83" t="s">
        <v>158</v>
      </c>
      <c r="BN58" s="56" t="s">
        <v>158</v>
      </c>
      <c r="BO58" s="89" t="s">
        <v>158</v>
      </c>
      <c r="BP58" s="66">
        <v>6.51</v>
      </c>
      <c r="BQ58" s="405">
        <v>8.86</v>
      </c>
      <c r="BR58" s="85"/>
      <c r="BS58" s="79">
        <f>BX58+BZ58</f>
        <v>39.200000000000003</v>
      </c>
      <c r="BT58" s="87">
        <v>82.3</v>
      </c>
      <c r="BU58" s="248">
        <v>25269</v>
      </c>
      <c r="BV58" s="87">
        <f>100-BT58</f>
        <v>17.700000000000003</v>
      </c>
      <c r="BW58" s="416">
        <f>BY58+CA58+CC58</f>
        <v>66.346000000000004</v>
      </c>
      <c r="BX58" s="79">
        <v>12.9</v>
      </c>
      <c r="BY58" s="66">
        <f>BX58*AP58/100</f>
        <v>8.7332999999999998</v>
      </c>
      <c r="BZ58" s="79">
        <v>26.3</v>
      </c>
      <c r="CA58" s="66">
        <f>BZ58*AP58/100</f>
        <v>17.805100000000003</v>
      </c>
      <c r="CB58" s="79">
        <v>58.8</v>
      </c>
      <c r="CC58" s="66">
        <f>CB58*AP58/100</f>
        <v>39.807600000000001</v>
      </c>
      <c r="CD58" s="115" t="s">
        <v>158</v>
      </c>
      <c r="CL58" s="75">
        <f>BX58/BZ58</f>
        <v>0.49049429657794674</v>
      </c>
      <c r="CO58" s="424">
        <v>61.9</v>
      </c>
      <c r="CP58" s="268">
        <v>27.6</v>
      </c>
      <c r="CQ58" s="268">
        <v>19.399999999999999</v>
      </c>
      <c r="CR58" s="268">
        <v>34.1</v>
      </c>
      <c r="CS58" s="268">
        <v>23.9</v>
      </c>
      <c r="CT58" s="268">
        <v>26.5</v>
      </c>
      <c r="CU58" s="268">
        <v>18.600000000000001</v>
      </c>
      <c r="CV58" s="272">
        <v>0.88</v>
      </c>
      <c r="CW58" s="370"/>
      <c r="CY58" s="142" t="s">
        <v>165</v>
      </c>
      <c r="CZ58" s="142">
        <v>4</v>
      </c>
      <c r="DA58" s="90" t="s">
        <v>154</v>
      </c>
      <c r="DB58" s="115" t="s">
        <v>154</v>
      </c>
      <c r="DE58" s="370"/>
      <c r="DF58" s="370"/>
      <c r="DG58" s="370"/>
      <c r="DH58" s="370"/>
      <c r="DI58" s="116" t="s">
        <v>163</v>
      </c>
      <c r="DJ58" s="576" t="s">
        <v>230</v>
      </c>
      <c r="DK58" s="92">
        <v>2</v>
      </c>
      <c r="DL58" s="581" t="s">
        <v>880</v>
      </c>
      <c r="DM58" s="581" t="s">
        <v>343</v>
      </c>
      <c r="DN58" s="92"/>
      <c r="DO58" s="629">
        <v>1</v>
      </c>
      <c r="DP58" s="623">
        <v>36530</v>
      </c>
      <c r="DQ58" s="603">
        <v>43132</v>
      </c>
      <c r="DR58" s="581" t="s">
        <v>899</v>
      </c>
      <c r="DS58" s="619" t="s">
        <v>961</v>
      </c>
      <c r="DT58" s="623">
        <v>40548</v>
      </c>
      <c r="DU58" s="603"/>
      <c r="DV58" s="581" t="s">
        <v>899</v>
      </c>
      <c r="DW58" s="92"/>
      <c r="DX58" s="57">
        <v>0.6</v>
      </c>
      <c r="DY58" s="57" t="s">
        <v>157</v>
      </c>
      <c r="DZ58" s="57" t="s">
        <v>157</v>
      </c>
      <c r="EA58" s="57" t="s">
        <v>157</v>
      </c>
      <c r="EB58" s="57" t="s">
        <v>157</v>
      </c>
      <c r="EC58" s="57" t="s">
        <v>157</v>
      </c>
      <c r="ED58" s="57" t="s">
        <v>157</v>
      </c>
      <c r="EE58" s="57" t="s">
        <v>157</v>
      </c>
      <c r="EF58" s="57" t="s">
        <v>157</v>
      </c>
      <c r="EG58" s="57" t="s">
        <v>157</v>
      </c>
      <c r="EH58" s="850"/>
      <c r="EI58" s="92"/>
      <c r="EJ58" s="92" t="s">
        <v>372</v>
      </c>
      <c r="EK58" s="92">
        <v>2</v>
      </c>
      <c r="EL58" s="619"/>
      <c r="EM58" s="581">
        <v>10</v>
      </c>
      <c r="EN58" s="92">
        <v>1</v>
      </c>
      <c r="EO58" s="92">
        <v>0</v>
      </c>
      <c r="EP58" s="92">
        <v>164</v>
      </c>
      <c r="EQ58" s="92">
        <v>85</v>
      </c>
      <c r="ER58" s="118">
        <f t="shared" si="30"/>
        <v>31.603212373587152</v>
      </c>
      <c r="ES58" s="592">
        <v>0</v>
      </c>
      <c r="ET58" s="592">
        <v>61</v>
      </c>
      <c r="EU58" s="592">
        <v>50</v>
      </c>
      <c r="EV58" s="581"/>
      <c r="EW58" s="581"/>
      <c r="EX58" s="216">
        <v>7877</v>
      </c>
      <c r="EY58" s="270">
        <v>75</v>
      </c>
      <c r="EZ58" s="270">
        <v>14963</v>
      </c>
      <c r="FA58" s="237">
        <v>2</v>
      </c>
      <c r="FB58" s="240">
        <v>399.01333333333332</v>
      </c>
      <c r="FC58" s="237">
        <v>2845</v>
      </c>
      <c r="FD58" s="281">
        <v>75.86666666666666</v>
      </c>
      <c r="FE58" s="438">
        <v>151.73333333333332</v>
      </c>
      <c r="FF58" s="389"/>
      <c r="FG58" s="389"/>
      <c r="FH58" s="389"/>
      <c r="FI58" s="389"/>
      <c r="FJ58" s="439"/>
      <c r="FK58" s="439"/>
      <c r="FL58" s="439"/>
      <c r="FM58" s="233"/>
      <c r="FN58" s="457" t="e">
        <v>#VALUE!</v>
      </c>
      <c r="FO58" s="456"/>
      <c r="FP58" s="462" t="s">
        <v>242</v>
      </c>
      <c r="FQ58" s="479" t="s">
        <v>359</v>
      </c>
      <c r="FR58" s="65"/>
      <c r="FS58" s="149">
        <v>19.013566798101984</v>
      </c>
      <c r="FT58" s="242">
        <f>FD58/1000</f>
        <v>7.5866666666666666E-2</v>
      </c>
      <c r="FV58" s="149">
        <v>19.013566798101984</v>
      </c>
      <c r="FW58" s="242">
        <v>7.5866666666666666E-2</v>
      </c>
      <c r="FY58" s="394"/>
      <c r="FZ58" s="605">
        <v>0</v>
      </c>
      <c r="GA58" s="605">
        <v>0</v>
      </c>
      <c r="GB58" s="626">
        <v>1</v>
      </c>
      <c r="GC58" s="605">
        <v>4</v>
      </c>
      <c r="GD58" s="605">
        <v>1</v>
      </c>
      <c r="GE58" s="606"/>
      <c r="GF58" s="605"/>
      <c r="GG58" s="605"/>
      <c r="GH58" s="606"/>
      <c r="GI58" s="605">
        <v>1</v>
      </c>
      <c r="GJ58" s="857">
        <v>43132</v>
      </c>
      <c r="GK58" s="861" t="s">
        <v>928</v>
      </c>
      <c r="GL58" s="606"/>
    </row>
    <row r="59" spans="1:198" x14ac:dyDescent="0.25">
      <c r="A59" s="56">
        <v>44</v>
      </c>
      <c r="B59" s="859">
        <v>1</v>
      </c>
      <c r="C59" s="560">
        <v>8043</v>
      </c>
      <c r="D59" s="561" t="s">
        <v>468</v>
      </c>
      <c r="E59" s="562" t="s">
        <v>237</v>
      </c>
      <c r="F59" s="291">
        <v>460507432</v>
      </c>
      <c r="G59" s="57">
        <v>72</v>
      </c>
      <c r="H59" s="584" t="s">
        <v>469</v>
      </c>
      <c r="I59" s="255" t="s">
        <v>169</v>
      </c>
      <c r="J59" s="572" t="s">
        <v>244</v>
      </c>
      <c r="K59" s="101" t="s">
        <v>156</v>
      </c>
      <c r="L59" s="59">
        <v>8</v>
      </c>
      <c r="M59" s="57">
        <v>1</v>
      </c>
      <c r="N59" s="59" t="s">
        <v>157</v>
      </c>
      <c r="O59" s="57"/>
      <c r="P59" s="59" t="s">
        <v>461</v>
      </c>
      <c r="Q59" s="57"/>
      <c r="R59" s="370"/>
      <c r="S59" s="287" t="s">
        <v>418</v>
      </c>
      <c r="T59" s="236" t="s">
        <v>445</v>
      </c>
      <c r="U59" s="247" t="s">
        <v>353</v>
      </c>
      <c r="V59" s="290" t="s">
        <v>467</v>
      </c>
      <c r="W59" s="231" t="s">
        <v>420</v>
      </c>
      <c r="X59" s="231" t="s">
        <v>353</v>
      </c>
      <c r="Y59" s="231" t="s">
        <v>353</v>
      </c>
      <c r="Z59" s="386"/>
      <c r="AA59" s="389"/>
      <c r="AB59" s="370"/>
      <c r="AC59" s="370"/>
      <c r="AD59" s="370"/>
      <c r="AE59" s="370"/>
      <c r="AF59" s="370"/>
      <c r="AG59" s="194" t="s">
        <v>359</v>
      </c>
      <c r="AH59" s="404"/>
      <c r="AK59" s="67"/>
      <c r="AM59" s="68"/>
      <c r="AO59" s="145">
        <v>16.5</v>
      </c>
      <c r="AP59" s="69">
        <v>37.6</v>
      </c>
      <c r="AQ59" s="127">
        <v>37.5</v>
      </c>
      <c r="AR59" s="112">
        <f t="shared" si="26"/>
        <v>91.6</v>
      </c>
      <c r="AS59" s="72">
        <f t="shared" si="27"/>
        <v>0.43882978723404253</v>
      </c>
      <c r="AT59" s="73">
        <f t="shared" si="28"/>
        <v>16.456117021276594</v>
      </c>
      <c r="AU59" s="74">
        <f t="shared" si="29"/>
        <v>0.21970705725699069</v>
      </c>
      <c r="AV59" s="75">
        <v>15.21795</v>
      </c>
      <c r="AW59" s="75">
        <f t="shared" si="25"/>
        <v>92.23</v>
      </c>
      <c r="AX59" s="76">
        <v>0.45704999999999996</v>
      </c>
      <c r="AY59" s="66">
        <v>2.77</v>
      </c>
      <c r="AZ59" s="89" t="s">
        <v>158</v>
      </c>
      <c r="BA59" s="234">
        <v>7.32</v>
      </c>
      <c r="BB59" s="78">
        <v>8.5999999999999993E-2</v>
      </c>
      <c r="BC59" s="80">
        <v>1.0399999999999998</v>
      </c>
      <c r="BD59" s="80"/>
      <c r="BE59" s="89"/>
      <c r="BF59" s="89"/>
      <c r="BG59" s="89"/>
      <c r="BH59" s="89"/>
      <c r="BJ59" s="89">
        <v>52.1</v>
      </c>
      <c r="BK59" s="89">
        <v>46</v>
      </c>
      <c r="BL59" s="82">
        <v>1.1326086956521739</v>
      </c>
      <c r="BM59" s="83">
        <v>0.47</v>
      </c>
      <c r="BN59" s="79">
        <f>BM59*100/AO59</f>
        <v>2.8484848484848486</v>
      </c>
      <c r="BO59" s="89" t="s">
        <v>158</v>
      </c>
      <c r="BP59" s="66">
        <v>3.22</v>
      </c>
      <c r="BQ59" s="279">
        <v>3.37</v>
      </c>
      <c r="BR59" s="85"/>
      <c r="BS59" s="79">
        <f>BX59+BZ59</f>
        <v>76.2</v>
      </c>
      <c r="BT59" s="79">
        <v>86</v>
      </c>
      <c r="BU59" s="277">
        <v>37770</v>
      </c>
      <c r="BV59" s="79">
        <v>14</v>
      </c>
      <c r="BW59" s="416">
        <v>30.459999999999997</v>
      </c>
      <c r="BX59" s="79">
        <v>13.3</v>
      </c>
      <c r="BY59" s="79">
        <v>4.76</v>
      </c>
      <c r="BZ59" s="79">
        <v>62.9</v>
      </c>
      <c r="CA59" s="79">
        <v>22.5</v>
      </c>
      <c r="CB59" s="79">
        <v>8.9499999999999993</v>
      </c>
      <c r="CC59" s="79">
        <v>3.2</v>
      </c>
      <c r="CD59" s="79">
        <v>0.46</v>
      </c>
      <c r="CL59" s="75">
        <f>BX59/BZ59</f>
        <v>0.21144674085850559</v>
      </c>
      <c r="CO59" s="424">
        <v>36.799999999999997</v>
      </c>
      <c r="CP59" s="268">
        <v>70.599999999999994</v>
      </c>
      <c r="CQ59" s="268">
        <v>26</v>
      </c>
      <c r="CR59" s="268">
        <v>19.399999999999999</v>
      </c>
      <c r="CS59" s="268">
        <v>7.12</v>
      </c>
      <c r="CT59" s="268">
        <v>5.57</v>
      </c>
      <c r="CU59" s="268">
        <v>2.0499999999999998</v>
      </c>
      <c r="CV59" s="268">
        <v>0.38</v>
      </c>
      <c r="CW59" s="411"/>
      <c r="CY59" s="142" t="s">
        <v>167</v>
      </c>
      <c r="CZ59" s="142">
        <v>3</v>
      </c>
      <c r="DA59" s="90" t="s">
        <v>287</v>
      </c>
      <c r="DB59" s="115" t="s">
        <v>287</v>
      </c>
      <c r="DE59" s="370"/>
      <c r="DF59" s="370"/>
      <c r="DG59" s="370"/>
      <c r="DH59" s="370"/>
      <c r="DI59" s="116" t="s">
        <v>162</v>
      </c>
      <c r="DJ59" s="554" t="s">
        <v>226</v>
      </c>
      <c r="DK59" s="162">
        <v>2</v>
      </c>
      <c r="DL59" s="581" t="s">
        <v>880</v>
      </c>
      <c r="DM59" s="581" t="s">
        <v>169</v>
      </c>
      <c r="DN59" s="92"/>
      <c r="DO59" s="629">
        <v>0</v>
      </c>
      <c r="DP59" s="613"/>
      <c r="DQ59" s="603"/>
      <c r="DR59" s="603"/>
      <c r="DS59" s="618"/>
      <c r="DT59" s="613">
        <v>43164</v>
      </c>
      <c r="DU59" s="123">
        <v>43199</v>
      </c>
      <c r="DV59" s="603" t="s">
        <v>915</v>
      </c>
      <c r="DW59" s="92"/>
      <c r="DX59" s="57">
        <v>174.7</v>
      </c>
      <c r="DY59" s="57" t="s">
        <v>157</v>
      </c>
      <c r="DZ59" s="57" t="s">
        <v>157</v>
      </c>
      <c r="EA59" s="57" t="s">
        <v>157</v>
      </c>
      <c r="EB59" s="57" t="s">
        <v>157</v>
      </c>
      <c r="EC59" s="57" t="s">
        <v>157</v>
      </c>
      <c r="ED59" s="57" t="s">
        <v>157</v>
      </c>
      <c r="EE59" s="57" t="s">
        <v>157</v>
      </c>
      <c r="EF59" s="57" t="s">
        <v>157</v>
      </c>
      <c r="EG59" s="57" t="s">
        <v>157</v>
      </c>
      <c r="EH59" s="850"/>
      <c r="EI59" s="92"/>
      <c r="EJ59" s="92">
        <v>1</v>
      </c>
      <c r="EK59" s="92">
        <v>8</v>
      </c>
      <c r="EL59" s="618" t="s">
        <v>992</v>
      </c>
      <c r="EM59" s="581">
        <v>20</v>
      </c>
      <c r="EN59" s="92">
        <v>2</v>
      </c>
      <c r="EO59" s="92">
        <v>1</v>
      </c>
      <c r="EP59" s="92">
        <v>175</v>
      </c>
      <c r="EQ59" s="92">
        <v>84</v>
      </c>
      <c r="ER59" s="118">
        <f t="shared" si="30"/>
        <v>27.428571428571427</v>
      </c>
      <c r="ES59" s="592">
        <v>0</v>
      </c>
      <c r="ET59" s="592">
        <v>42</v>
      </c>
      <c r="EU59" s="592">
        <v>45</v>
      </c>
      <c r="EV59" s="92">
        <v>4</v>
      </c>
      <c r="EW59" s="92">
        <v>2</v>
      </c>
      <c r="EX59" s="216">
        <v>8043</v>
      </c>
      <c r="EY59" s="270">
        <v>75</v>
      </c>
      <c r="EZ59" s="237">
        <v>4557</v>
      </c>
      <c r="FA59" s="237">
        <v>2</v>
      </c>
      <c r="FB59" s="240">
        <v>121.52</v>
      </c>
      <c r="FC59" s="237">
        <v>1572</v>
      </c>
      <c r="FD59" s="281">
        <v>41.92</v>
      </c>
      <c r="FE59" s="438">
        <v>335.36</v>
      </c>
      <c r="FF59" s="389"/>
      <c r="FG59" s="389"/>
      <c r="FH59" s="389"/>
      <c r="FI59" s="389"/>
      <c r="FJ59" s="389"/>
      <c r="FK59" s="389"/>
      <c r="FL59" s="389"/>
      <c r="FM59" s="452"/>
      <c r="FN59" s="457"/>
      <c r="FO59" s="389"/>
      <c r="FP59" s="462" t="s">
        <v>242</v>
      </c>
      <c r="FQ59" s="251" t="s">
        <v>359</v>
      </c>
      <c r="FR59" s="65"/>
      <c r="FS59" s="149">
        <v>34.496379196840024</v>
      </c>
      <c r="FT59" s="242">
        <f>FD59/1000</f>
        <v>4.1919999999999999E-2</v>
      </c>
      <c r="FV59" s="149">
        <v>34.496379196840024</v>
      </c>
      <c r="FW59" s="242">
        <v>4.1919999999999999E-2</v>
      </c>
      <c r="FY59" s="394"/>
      <c r="FZ59" s="605">
        <v>0</v>
      </c>
      <c r="GA59" s="605">
        <v>0</v>
      </c>
      <c r="GB59" s="626">
        <v>2</v>
      </c>
      <c r="GC59" s="605">
        <v>6</v>
      </c>
      <c r="GD59" s="605">
        <v>0</v>
      </c>
      <c r="GE59" s="606"/>
      <c r="GF59" s="605"/>
      <c r="GG59" s="605"/>
      <c r="GH59" s="606"/>
      <c r="GI59" s="605">
        <v>1</v>
      </c>
      <c r="GJ59" s="857">
        <v>43164</v>
      </c>
      <c r="GK59" s="861" t="s">
        <v>917</v>
      </c>
      <c r="GL59" s="606"/>
    </row>
    <row r="60" spans="1:198" x14ac:dyDescent="0.25">
      <c r="A60" s="56">
        <v>88</v>
      </c>
      <c r="B60" s="859">
        <v>1</v>
      </c>
      <c r="C60" s="560">
        <v>8455</v>
      </c>
      <c r="D60" s="561" t="s">
        <v>496</v>
      </c>
      <c r="E60" s="562" t="s">
        <v>292</v>
      </c>
      <c r="F60" s="59">
        <v>360514451</v>
      </c>
      <c r="G60" s="57">
        <f>LEFT(H60,4)-CONCATENATE(IF(LEFT(F60, 2)&lt;MID(H60, 3, 4), 20, 19),LEFT(F60,2))</f>
        <v>82</v>
      </c>
      <c r="H60" s="584" t="s">
        <v>497</v>
      </c>
      <c r="I60" s="255" t="s">
        <v>262</v>
      </c>
      <c r="J60" s="572" t="s">
        <v>244</v>
      </c>
      <c r="K60" s="101" t="s">
        <v>156</v>
      </c>
      <c r="L60" s="57">
        <v>7</v>
      </c>
      <c r="M60" s="59" t="s">
        <v>303</v>
      </c>
      <c r="N60" s="59" t="s">
        <v>436</v>
      </c>
      <c r="O60" s="57"/>
      <c r="P60" s="59" t="s">
        <v>495</v>
      </c>
      <c r="Q60" s="57"/>
      <c r="R60" s="370"/>
      <c r="S60" s="287" t="s">
        <v>483</v>
      </c>
      <c r="T60" s="236" t="s">
        <v>445</v>
      </c>
      <c r="U60" s="247" t="s">
        <v>353</v>
      </c>
      <c r="V60" s="293" t="s">
        <v>467</v>
      </c>
      <c r="W60" s="231" t="s">
        <v>420</v>
      </c>
      <c r="X60" s="236"/>
      <c r="Y60" s="236"/>
      <c r="Z60" s="379"/>
      <c r="AA60" s="384"/>
      <c r="AB60" s="370"/>
      <c r="AC60" s="370"/>
      <c r="AD60" s="370"/>
      <c r="AE60" s="370"/>
      <c r="AF60" s="370"/>
      <c r="AG60" s="194" t="s">
        <v>359</v>
      </c>
      <c r="AH60" s="394"/>
      <c r="AO60" s="410">
        <v>19.399999999999999</v>
      </c>
      <c r="AP60" s="69">
        <v>43.6</v>
      </c>
      <c r="AQ60" s="127">
        <v>30</v>
      </c>
      <c r="AR60" s="112">
        <f t="shared" si="26"/>
        <v>93</v>
      </c>
      <c r="AS60" s="72">
        <f t="shared" si="27"/>
        <v>0.44495412844036691</v>
      </c>
      <c r="AT60" s="73">
        <f t="shared" si="28"/>
        <v>13.348623853211008</v>
      </c>
      <c r="AU60" s="74">
        <f t="shared" si="29"/>
        <v>0.26358695652173914</v>
      </c>
      <c r="AV60" s="75">
        <v>17.42314</v>
      </c>
      <c r="AW60" s="75">
        <f t="shared" si="25"/>
        <v>89.81</v>
      </c>
      <c r="AX60" s="76">
        <v>1.0068600000000001</v>
      </c>
      <c r="AY60" s="75">
        <v>5.19</v>
      </c>
      <c r="AZ60" s="89" t="s">
        <v>158</v>
      </c>
      <c r="BA60" s="234">
        <v>0.7</v>
      </c>
      <c r="BB60" s="413">
        <v>1.9E-2</v>
      </c>
      <c r="BI60" s="370"/>
      <c r="BJ60" s="56">
        <v>44.1</v>
      </c>
      <c r="BK60" s="56">
        <v>55.9</v>
      </c>
      <c r="BL60" s="82">
        <f>BJ60/BK60</f>
        <v>0.78890876565295176</v>
      </c>
      <c r="BM60" s="83">
        <v>0.16</v>
      </c>
      <c r="BN60" s="79">
        <f>BM60*100/AO60</f>
        <v>0.82474226804123718</v>
      </c>
      <c r="BO60" s="89" t="s">
        <v>158</v>
      </c>
      <c r="BQ60" s="370"/>
      <c r="BS60" s="79">
        <f>BX60+BZ60</f>
        <v>47.78</v>
      </c>
      <c r="BT60" s="66">
        <v>91.5</v>
      </c>
      <c r="BU60" s="277">
        <v>35505</v>
      </c>
      <c r="BV60" s="66">
        <v>8.5</v>
      </c>
      <c r="BW60" s="66">
        <v>41.68</v>
      </c>
      <c r="BX60" s="66">
        <v>6.48</v>
      </c>
      <c r="BY60" s="66">
        <v>3.08</v>
      </c>
      <c r="BZ60" s="66">
        <v>41.3</v>
      </c>
      <c r="CA60" s="66">
        <v>19.600000000000001</v>
      </c>
      <c r="CB60" s="66">
        <v>40</v>
      </c>
      <c r="CC60" s="66">
        <v>19</v>
      </c>
      <c r="CD60" s="66">
        <v>0.37</v>
      </c>
      <c r="CL60" s="75">
        <f>BX60/BZ60</f>
        <v>0.15690072639225183</v>
      </c>
      <c r="CO60" s="424">
        <v>22.98</v>
      </c>
      <c r="CP60" s="268">
        <v>13.1</v>
      </c>
      <c r="CQ60" s="268">
        <v>5.64</v>
      </c>
      <c r="CR60" s="268">
        <v>35.299999999999997</v>
      </c>
      <c r="CS60" s="268">
        <v>15.3</v>
      </c>
      <c r="CT60" s="268">
        <v>4.7300000000000004</v>
      </c>
      <c r="CU60" s="268">
        <v>2.04</v>
      </c>
      <c r="CV60" s="272">
        <v>15.9</v>
      </c>
      <c r="CW60" s="370"/>
      <c r="CY60" s="142" t="s">
        <v>165</v>
      </c>
      <c r="CZ60" s="142">
        <v>4</v>
      </c>
      <c r="DA60" s="90" t="s">
        <v>168</v>
      </c>
      <c r="DB60" s="115" t="s">
        <v>168</v>
      </c>
      <c r="DE60" s="370"/>
      <c r="DF60" s="370"/>
      <c r="DG60" s="370"/>
      <c r="DH60" s="370"/>
      <c r="DI60" s="116" t="s">
        <v>162</v>
      </c>
      <c r="DJ60" s="554" t="s">
        <v>226</v>
      </c>
      <c r="DK60" s="92">
        <v>2</v>
      </c>
      <c r="DL60" s="581" t="s">
        <v>880</v>
      </c>
      <c r="DM60" s="581" t="s">
        <v>206</v>
      </c>
      <c r="DN60" s="92"/>
      <c r="DO60" s="629">
        <v>1</v>
      </c>
      <c r="DP60" s="614"/>
      <c r="DQ60" s="603"/>
      <c r="DR60" s="581"/>
      <c r="DS60" s="619"/>
      <c r="DT60" s="623">
        <v>37680</v>
      </c>
      <c r="DU60" s="123">
        <v>43223</v>
      </c>
      <c r="DV60" s="581" t="s">
        <v>899</v>
      </c>
      <c r="DW60" s="92"/>
      <c r="DX60" s="57" t="s">
        <v>157</v>
      </c>
      <c r="DY60" s="57" t="s">
        <v>157</v>
      </c>
      <c r="DZ60" s="57">
        <v>376</v>
      </c>
      <c r="EA60" s="57">
        <v>27.7</v>
      </c>
      <c r="EB60" s="57">
        <v>72.3</v>
      </c>
      <c r="EC60" s="57" t="s">
        <v>157</v>
      </c>
      <c r="ED60" s="57" t="s">
        <v>157</v>
      </c>
      <c r="EE60" s="57" t="s">
        <v>157</v>
      </c>
      <c r="EF60" s="57" t="s">
        <v>157</v>
      </c>
      <c r="EG60" s="57">
        <v>0</v>
      </c>
      <c r="EH60" s="850"/>
      <c r="EI60" s="92"/>
      <c r="EJ60" s="92" t="s">
        <v>303</v>
      </c>
      <c r="EK60" s="92">
        <v>7</v>
      </c>
      <c r="EL60" s="619" t="s">
        <v>930</v>
      </c>
      <c r="EM60" s="581">
        <v>10</v>
      </c>
      <c r="EN60" s="92">
        <v>2</v>
      </c>
      <c r="EO60" s="92">
        <v>0</v>
      </c>
      <c r="EP60" s="92">
        <v>168</v>
      </c>
      <c r="EQ60" s="92">
        <v>81</v>
      </c>
      <c r="ER60" s="118">
        <f t="shared" si="30"/>
        <v>28.698979591836736</v>
      </c>
      <c r="ES60" s="592">
        <v>0</v>
      </c>
      <c r="ET60" s="592">
        <v>27</v>
      </c>
      <c r="EU60" s="592">
        <v>20</v>
      </c>
      <c r="EV60" s="581"/>
      <c r="EW60" s="581"/>
      <c r="EX60" s="216">
        <v>8455</v>
      </c>
      <c r="EY60" s="270">
        <v>75</v>
      </c>
      <c r="EZ60" s="270">
        <v>8322</v>
      </c>
      <c r="FA60" s="270">
        <v>2</v>
      </c>
      <c r="FB60" s="240">
        <v>221.92</v>
      </c>
      <c r="FC60" s="270">
        <v>3251</v>
      </c>
      <c r="FD60" s="281">
        <v>86.693333333333328</v>
      </c>
      <c r="FE60" s="438">
        <v>606.85333333333324</v>
      </c>
      <c r="FF60" s="394"/>
      <c r="FG60" s="394"/>
      <c r="FH60" s="394"/>
      <c r="FI60" s="394"/>
      <c r="FJ60" s="442"/>
      <c r="FK60" s="442"/>
      <c r="FL60" s="442"/>
      <c r="FM60" s="197"/>
      <c r="FN60" s="450"/>
      <c r="FO60" s="450"/>
      <c r="FP60" s="459">
        <v>376</v>
      </c>
      <c r="FQ60" s="398"/>
      <c r="FR60" s="65"/>
      <c r="FS60" s="149">
        <v>39.065128574861809</v>
      </c>
      <c r="FT60" s="242">
        <f>FD60/1000</f>
        <v>8.6693333333333331E-2</v>
      </c>
      <c r="FV60" s="149">
        <v>39.065128574861809</v>
      </c>
      <c r="FW60" s="242">
        <v>8.6693333333333331E-2</v>
      </c>
      <c r="FX60" s="278">
        <f>DZ60/FD60</f>
        <v>4.337127037834513</v>
      </c>
      <c r="FY60" s="176"/>
      <c r="FZ60" s="605">
        <v>0</v>
      </c>
      <c r="GA60" s="605">
        <v>0</v>
      </c>
      <c r="GB60" s="626">
        <v>2</v>
      </c>
      <c r="GC60" s="605">
        <v>6</v>
      </c>
      <c r="GD60" s="605">
        <v>1</v>
      </c>
      <c r="GE60" s="606"/>
      <c r="GF60" s="605"/>
      <c r="GG60" s="605"/>
      <c r="GH60" s="606"/>
      <c r="GI60" s="605">
        <v>1</v>
      </c>
      <c r="GJ60" s="857">
        <v>43223</v>
      </c>
      <c r="GK60" s="861" t="s">
        <v>928</v>
      </c>
      <c r="GL60" s="862" t="s">
        <v>918</v>
      </c>
    </row>
    <row r="61" spans="1:198" x14ac:dyDescent="0.25">
      <c r="A61" s="56">
        <v>65</v>
      </c>
      <c r="B61" s="859">
        <v>1</v>
      </c>
      <c r="C61" s="560">
        <v>6036</v>
      </c>
      <c r="D61" s="561" t="s">
        <v>234</v>
      </c>
      <c r="E61" s="562" t="s">
        <v>232</v>
      </c>
      <c r="F61" s="59">
        <v>440912468</v>
      </c>
      <c r="G61" s="57">
        <v>73</v>
      </c>
      <c r="H61" s="584" t="s">
        <v>280</v>
      </c>
      <c r="I61" s="150" t="s">
        <v>281</v>
      </c>
      <c r="J61" s="572" t="s">
        <v>254</v>
      </c>
      <c r="K61" s="101" t="s">
        <v>156</v>
      </c>
      <c r="L61" s="57">
        <v>5</v>
      </c>
      <c r="M61" s="59" t="s">
        <v>282</v>
      </c>
      <c r="N61" s="57"/>
      <c r="O61" s="57"/>
      <c r="P61" s="151" t="s">
        <v>271</v>
      </c>
      <c r="Q61" s="151"/>
      <c r="R61" s="378"/>
      <c r="S61" s="164" t="s">
        <v>216</v>
      </c>
      <c r="T61" s="164" t="s">
        <v>273</v>
      </c>
      <c r="U61" s="164" t="s">
        <v>242</v>
      </c>
      <c r="V61" s="164" t="s">
        <v>216</v>
      </c>
      <c r="W61" s="165"/>
      <c r="X61" s="164" t="s">
        <v>242</v>
      </c>
      <c r="Y61" s="164" t="s">
        <v>272</v>
      </c>
      <c r="Z61" s="387"/>
      <c r="AA61" s="370"/>
      <c r="AB61" s="376" t="s">
        <v>242</v>
      </c>
      <c r="AC61" s="376"/>
      <c r="AD61" s="376"/>
      <c r="AE61" s="376"/>
      <c r="AF61" s="376"/>
      <c r="AG61" s="711" t="s">
        <v>230</v>
      </c>
      <c r="AI61" s="56">
        <v>48</v>
      </c>
      <c r="AJ61" s="56">
        <v>86.3</v>
      </c>
      <c r="AK61" s="67">
        <v>41.423999999999999</v>
      </c>
      <c r="AL61" s="56">
        <v>315408</v>
      </c>
      <c r="AM61" s="68"/>
      <c r="AN61" s="56">
        <v>4</v>
      </c>
      <c r="AO61" s="410">
        <v>1.3</v>
      </c>
      <c r="AP61" s="69">
        <v>6.7</v>
      </c>
      <c r="AQ61" s="127">
        <v>89.3</v>
      </c>
      <c r="AR61" s="71">
        <f t="shared" si="26"/>
        <v>97.3</v>
      </c>
      <c r="AS61" s="72">
        <f t="shared" si="27"/>
        <v>0.19402985074626866</v>
      </c>
      <c r="AT61" s="73">
        <f t="shared" si="28"/>
        <v>17.326865671641791</v>
      </c>
      <c r="AU61" s="74">
        <f t="shared" si="29"/>
        <v>1.3541666666666667E-2</v>
      </c>
      <c r="AV61" s="76">
        <v>1.0349999999999999</v>
      </c>
      <c r="AW61" s="75">
        <f t="shared" si="25"/>
        <v>79.615384615384613</v>
      </c>
      <c r="AX61" s="76">
        <v>0.2</v>
      </c>
      <c r="AY61" s="75">
        <f>AX61*100/AO61</f>
        <v>15.384615384615383</v>
      </c>
      <c r="AZ61" s="56">
        <v>6.6</v>
      </c>
      <c r="BA61" s="77" t="s">
        <v>158</v>
      </c>
      <c r="BB61" s="370">
        <v>0</v>
      </c>
      <c r="BC61" s="80">
        <v>0.16</v>
      </c>
      <c r="BD61" s="80"/>
      <c r="BE61" s="173" t="s">
        <v>158</v>
      </c>
      <c r="BF61" s="173" t="s">
        <v>158</v>
      </c>
      <c r="BG61" s="173" t="s">
        <v>158</v>
      </c>
      <c r="BH61" s="173" t="s">
        <v>158</v>
      </c>
      <c r="BI61" s="415" t="s">
        <v>158</v>
      </c>
      <c r="BJ61" s="173" t="s">
        <v>158</v>
      </c>
      <c r="BK61" s="173" t="s">
        <v>158</v>
      </c>
      <c r="BL61" s="202" t="s">
        <v>158</v>
      </c>
      <c r="BM61" s="203" t="s">
        <v>158</v>
      </c>
      <c r="BN61" s="56" t="s">
        <v>158</v>
      </c>
      <c r="BO61" s="173" t="s">
        <v>158</v>
      </c>
      <c r="BP61" s="173" t="s">
        <v>158</v>
      </c>
      <c r="BQ61" s="415" t="s">
        <v>158</v>
      </c>
      <c r="BR61" s="85" t="s">
        <v>158</v>
      </c>
      <c r="BS61" s="79">
        <f>BX61+BZ61</f>
        <v>84.2</v>
      </c>
      <c r="BT61" s="87" t="s">
        <v>158</v>
      </c>
      <c r="BU61" s="87" t="s">
        <v>158</v>
      </c>
      <c r="BV61" s="87" t="s">
        <v>158</v>
      </c>
      <c r="BW61" s="416">
        <f>BY61+CA61+CC61</f>
        <v>6.6665000000000001</v>
      </c>
      <c r="BX61" s="87">
        <v>68.7</v>
      </c>
      <c r="BY61" s="133">
        <f>BX61*AP61/100</f>
        <v>4.6029</v>
      </c>
      <c r="BZ61" s="87">
        <v>15.5</v>
      </c>
      <c r="CA61" s="133">
        <f>BZ61*AP61/100</f>
        <v>1.0385</v>
      </c>
      <c r="CB61" s="87">
        <v>15.3</v>
      </c>
      <c r="CC61" s="133">
        <f>CB61*AP61/100</f>
        <v>1.0251000000000001</v>
      </c>
      <c r="CD61" s="128"/>
      <c r="CF61"/>
      <c r="CO61" s="378"/>
      <c r="CV61" s="60"/>
      <c r="CW61" s="370">
        <v>0</v>
      </c>
      <c r="CX61" s="56">
        <v>0.3</v>
      </c>
      <c r="CY61" s="89" t="s">
        <v>159</v>
      </c>
      <c r="CZ61" s="89">
        <v>6</v>
      </c>
      <c r="DA61" s="90" t="s">
        <v>160</v>
      </c>
      <c r="DB61" s="89" t="s">
        <v>160</v>
      </c>
      <c r="DE61" s="428"/>
      <c r="DF61" s="428"/>
      <c r="DG61" s="428"/>
      <c r="DH61" s="428"/>
      <c r="DI61" s="91" t="s">
        <v>162</v>
      </c>
      <c r="DJ61" s="557" t="s">
        <v>230</v>
      </c>
      <c r="DK61" s="162">
        <v>2</v>
      </c>
      <c r="DL61" s="588" t="s">
        <v>880</v>
      </c>
      <c r="DM61" s="581" t="s">
        <v>322</v>
      </c>
      <c r="DN61" s="94">
        <v>1</v>
      </c>
      <c r="DO61" s="630">
        <v>1</v>
      </c>
      <c r="DP61" s="615">
        <v>41922</v>
      </c>
      <c r="DQ61" s="123">
        <v>42800</v>
      </c>
      <c r="DR61" s="603" t="s">
        <v>899</v>
      </c>
      <c r="DS61" s="618" t="s">
        <v>984</v>
      </c>
      <c r="DT61" s="613"/>
      <c r="DU61" s="603"/>
      <c r="DV61" s="603"/>
      <c r="DW61" s="94">
        <v>1</v>
      </c>
      <c r="DX61" s="57">
        <v>19.3</v>
      </c>
      <c r="DY61" s="57" t="s">
        <v>157</v>
      </c>
      <c r="DZ61" s="57" t="s">
        <v>157</v>
      </c>
      <c r="EA61" s="57" t="s">
        <v>157</v>
      </c>
      <c r="EB61" s="57" t="s">
        <v>157</v>
      </c>
      <c r="EC61" s="57">
        <v>1.1000000000000001</v>
      </c>
      <c r="ED61" s="57">
        <v>21323</v>
      </c>
      <c r="EE61" s="57" t="s">
        <v>157</v>
      </c>
      <c r="EF61" s="57">
        <v>6.56</v>
      </c>
      <c r="EG61" s="57">
        <v>0</v>
      </c>
      <c r="EH61" s="852" t="s">
        <v>283</v>
      </c>
      <c r="EI61" s="163">
        <v>6</v>
      </c>
      <c r="EJ61" s="163">
        <v>5</v>
      </c>
      <c r="EK61" s="163">
        <v>5</v>
      </c>
      <c r="EL61" s="618"/>
      <c r="EM61" s="588">
        <v>15</v>
      </c>
      <c r="EN61" s="94">
        <v>2</v>
      </c>
      <c r="EO61" s="94">
        <v>0</v>
      </c>
      <c r="EP61" s="94">
        <v>162</v>
      </c>
      <c r="EQ61" s="94">
        <v>60</v>
      </c>
      <c r="ER61" s="118">
        <f t="shared" si="30"/>
        <v>22.862368541380885</v>
      </c>
      <c r="ES61" s="592">
        <v>0</v>
      </c>
      <c r="ET61" s="592"/>
      <c r="EU61" s="592"/>
      <c r="EV61" s="590"/>
      <c r="EW61" s="588"/>
      <c r="EX61" s="189">
        <v>6036</v>
      </c>
      <c r="EY61" s="57"/>
      <c r="EZ61" s="57"/>
      <c r="FA61" s="57"/>
      <c r="FB61" s="57"/>
      <c r="FC61" s="57"/>
      <c r="FD61" s="141"/>
      <c r="FE61" s="371"/>
      <c r="FF61" s="370"/>
      <c r="FG61" s="370"/>
      <c r="FH61" s="370"/>
      <c r="FI61" s="370"/>
      <c r="FJ61" s="371"/>
      <c r="FK61" s="371"/>
      <c r="FL61" s="371"/>
      <c r="FM61" s="218"/>
      <c r="FN61" s="451"/>
      <c r="FO61" s="460"/>
      <c r="FP61" s="462" t="s">
        <v>242</v>
      </c>
      <c r="FQ61" s="398"/>
      <c r="FR61" s="65"/>
      <c r="FS61" s="56">
        <v>48</v>
      </c>
      <c r="FV61" s="149">
        <v>48</v>
      </c>
      <c r="FW61" s="100" t="s">
        <v>158</v>
      </c>
      <c r="FY61" s="176"/>
      <c r="FZ61" s="605">
        <v>1</v>
      </c>
      <c r="GA61" s="605">
        <v>1</v>
      </c>
      <c r="GB61" s="628">
        <v>1</v>
      </c>
      <c r="GC61" s="605">
        <v>4</v>
      </c>
      <c r="GD61" s="605">
        <v>1</v>
      </c>
      <c r="GE61" s="606"/>
      <c r="GF61" s="605">
        <v>1</v>
      </c>
      <c r="GG61" s="605"/>
      <c r="GH61" s="862" t="s">
        <v>993</v>
      </c>
      <c r="GI61" s="605">
        <v>1</v>
      </c>
      <c r="GJ61" s="857">
        <v>42800</v>
      </c>
      <c r="GK61" s="861" t="s">
        <v>994</v>
      </c>
      <c r="GL61" s="862" t="s">
        <v>995</v>
      </c>
      <c r="GN61" s="135">
        <v>1.1000000000000001</v>
      </c>
    </row>
    <row r="62" spans="1:198" ht="15.75" x14ac:dyDescent="0.25">
      <c r="A62" s="56">
        <v>86</v>
      </c>
      <c r="B62" s="859">
        <v>1</v>
      </c>
      <c r="C62" s="560">
        <v>10390</v>
      </c>
      <c r="D62" s="561" t="s">
        <v>639</v>
      </c>
      <c r="E62" s="562" t="s">
        <v>302</v>
      </c>
      <c r="F62" s="59">
        <v>446129461</v>
      </c>
      <c r="G62" s="57">
        <v>75</v>
      </c>
      <c r="H62" s="584" t="s">
        <v>638</v>
      </c>
      <c r="I62" s="150" t="s">
        <v>169</v>
      </c>
      <c r="J62" s="572" t="s">
        <v>244</v>
      </c>
      <c r="K62" s="57" t="s">
        <v>156</v>
      </c>
      <c r="L62" s="57">
        <v>2</v>
      </c>
      <c r="M62" s="59" t="s">
        <v>448</v>
      </c>
      <c r="N62" s="57" t="s">
        <v>435</v>
      </c>
      <c r="O62" s="57"/>
      <c r="P62" s="57" t="s">
        <v>640</v>
      </c>
      <c r="Q62" s="57"/>
      <c r="R62" s="370"/>
      <c r="S62" s="231" t="s">
        <v>353</v>
      </c>
      <c r="T62" s="231" t="s">
        <v>353</v>
      </c>
      <c r="U62" s="231" t="s">
        <v>353</v>
      </c>
      <c r="V62" s="325" t="s">
        <v>526</v>
      </c>
      <c r="W62" s="231" t="s">
        <v>353</v>
      </c>
      <c r="X62" s="231" t="s">
        <v>353</v>
      </c>
      <c r="Y62" s="270" t="s">
        <v>353</v>
      </c>
      <c r="Z62" s="387"/>
      <c r="AA62" s="370"/>
      <c r="AB62" s="393"/>
      <c r="AC62" s="396">
        <v>21754</v>
      </c>
      <c r="AD62" s="397">
        <v>58</v>
      </c>
      <c r="AE62" s="370"/>
      <c r="AF62" s="370"/>
      <c r="AG62" s="194" t="s">
        <v>226</v>
      </c>
      <c r="AH62" s="396">
        <v>100</v>
      </c>
      <c r="AK62" s="67"/>
      <c r="AO62" s="145">
        <v>27.4</v>
      </c>
      <c r="AP62" s="69">
        <v>4.2</v>
      </c>
      <c r="AQ62" s="127">
        <v>64.099999999999994</v>
      </c>
      <c r="AR62" s="71">
        <f t="shared" si="26"/>
        <v>95.699999999999989</v>
      </c>
      <c r="AS62" s="72">
        <f t="shared" si="27"/>
        <v>6.5238095238095228</v>
      </c>
      <c r="AT62" s="73">
        <f t="shared" si="28"/>
        <v>418.17619047619036</v>
      </c>
      <c r="AU62" s="74">
        <f t="shared" si="29"/>
        <v>0.40117130307467058</v>
      </c>
      <c r="AV62" s="66">
        <v>25.262799999999999</v>
      </c>
      <c r="AW62" s="75">
        <f t="shared" si="25"/>
        <v>92.2</v>
      </c>
      <c r="AX62" s="76">
        <v>0.76719999999999988</v>
      </c>
      <c r="AY62" s="66">
        <v>2.8</v>
      </c>
      <c r="AZ62" s="89" t="s">
        <v>158</v>
      </c>
      <c r="BA62" s="329" t="s">
        <v>158</v>
      </c>
      <c r="BB62" s="372" t="s">
        <v>158</v>
      </c>
      <c r="BC62" s="344"/>
      <c r="BD62" s="99"/>
      <c r="BE62"/>
      <c r="BF62"/>
      <c r="BG62"/>
      <c r="BH62"/>
      <c r="BI62" s="718"/>
      <c r="BJ62" s="56">
        <v>44.7</v>
      </c>
      <c r="BK62" s="56">
        <v>55.3</v>
      </c>
      <c r="BL62" s="82">
        <f>BJ62/BK62</f>
        <v>0.8083182640144666</v>
      </c>
      <c r="BM62" s="153" t="s">
        <v>158</v>
      </c>
      <c r="BN62" s="56" t="s">
        <v>158</v>
      </c>
      <c r="BO62" s="89" t="s">
        <v>158</v>
      </c>
      <c r="BP62" s="89" t="s">
        <v>158</v>
      </c>
      <c r="BQ62" s="372" t="s">
        <v>158</v>
      </c>
      <c r="BS62" s="79" t="s">
        <v>158</v>
      </c>
      <c r="BT62" s="79" t="s">
        <v>158</v>
      </c>
      <c r="BU62" s="243" t="s">
        <v>158</v>
      </c>
      <c r="BV62" s="79" t="s">
        <v>158</v>
      </c>
      <c r="BW62" s="79" t="s">
        <v>158</v>
      </c>
      <c r="BX62" s="79" t="s">
        <v>158</v>
      </c>
      <c r="BY62" s="79" t="s">
        <v>158</v>
      </c>
      <c r="BZ62" s="79" t="s">
        <v>158</v>
      </c>
      <c r="CA62" s="79" t="s">
        <v>158</v>
      </c>
      <c r="CB62" s="79" t="s">
        <v>158</v>
      </c>
      <c r="CC62" s="79" t="s">
        <v>158</v>
      </c>
      <c r="CD62" s="314" t="s">
        <v>158</v>
      </c>
      <c r="CJ62" s="249"/>
      <c r="CK62" s="249"/>
      <c r="CO62" s="378"/>
      <c r="CW62" s="370"/>
      <c r="CZ62" s="142">
        <v>3</v>
      </c>
      <c r="DA62" s="90" t="s">
        <v>179</v>
      </c>
      <c r="DB62" s="89" t="s">
        <v>180</v>
      </c>
      <c r="DD62" s="122"/>
      <c r="DE62" s="370"/>
      <c r="DF62" s="370"/>
      <c r="DG62" s="370"/>
      <c r="DH62" s="370"/>
      <c r="DI62" s="57" t="s">
        <v>163</v>
      </c>
      <c r="DJ62" s="554" t="s">
        <v>226</v>
      </c>
      <c r="DK62" s="92">
        <v>2</v>
      </c>
      <c r="DL62" s="581" t="s">
        <v>880</v>
      </c>
      <c r="DM62" s="581" t="s">
        <v>169</v>
      </c>
      <c r="DN62" s="92"/>
      <c r="DO62" s="629">
        <v>0</v>
      </c>
      <c r="DP62" s="623">
        <v>43528</v>
      </c>
      <c r="DQ62" s="581"/>
      <c r="DR62" s="581" t="s">
        <v>915</v>
      </c>
      <c r="DS62" s="619"/>
      <c r="DT62" s="614"/>
      <c r="DU62" s="581"/>
      <c r="DV62" s="581"/>
      <c r="DW62" s="92"/>
      <c r="DX62" s="57" t="s">
        <v>157</v>
      </c>
      <c r="DY62" s="57" t="s">
        <v>157</v>
      </c>
      <c r="DZ62" s="57" t="s">
        <v>157</v>
      </c>
      <c r="EA62" s="57" t="s">
        <v>157</v>
      </c>
      <c r="EB62" s="57" t="s">
        <v>157</v>
      </c>
      <c r="EC62" s="57" t="s">
        <v>157</v>
      </c>
      <c r="ED62" s="57" t="s">
        <v>157</v>
      </c>
      <c r="EE62" s="57" t="s">
        <v>157</v>
      </c>
      <c r="EF62" s="57" t="s">
        <v>157</v>
      </c>
      <c r="EG62" s="57" t="s">
        <v>157</v>
      </c>
      <c r="EH62" s="850"/>
      <c r="EI62" s="92"/>
      <c r="EJ62" s="92"/>
      <c r="EK62" s="92"/>
      <c r="EL62" s="619"/>
      <c r="EM62" s="581">
        <v>10</v>
      </c>
      <c r="EN62" s="92"/>
      <c r="EO62" s="581">
        <v>0</v>
      </c>
      <c r="EP62" s="581">
        <v>163</v>
      </c>
      <c r="EQ62" s="581">
        <v>90</v>
      </c>
      <c r="ER62" s="582">
        <f t="shared" si="30"/>
        <v>33.874063758515568</v>
      </c>
      <c r="ES62" s="592">
        <v>0</v>
      </c>
      <c r="ET62" s="592">
        <v>40</v>
      </c>
      <c r="EU62" s="592">
        <v>55</v>
      </c>
      <c r="EV62" s="581">
        <v>3</v>
      </c>
      <c r="EW62" s="581">
        <v>2</v>
      </c>
      <c r="EX62" s="320">
        <v>10390</v>
      </c>
      <c r="EY62" s="304">
        <v>57</v>
      </c>
      <c r="EZ62" s="270">
        <v>76401</v>
      </c>
      <c r="FA62" s="270">
        <v>2</v>
      </c>
      <c r="FB62" s="240">
        <f>EZ62/EY62*FA62</f>
        <v>2680.7368421052633</v>
      </c>
      <c r="FC62" s="270">
        <v>1455</v>
      </c>
      <c r="FD62" s="281">
        <f>FC62/EY62*FA62</f>
        <v>51.05263157894737</v>
      </c>
      <c r="FE62" s="438">
        <f>L62*FD62</f>
        <v>102.10526315789474</v>
      </c>
      <c r="FF62" s="394"/>
      <c r="FG62" s="394"/>
      <c r="FH62" s="394"/>
      <c r="FI62" s="394"/>
      <c r="FJ62" s="442"/>
      <c r="FK62" s="442"/>
      <c r="FL62" s="442"/>
      <c r="FM62" s="197"/>
      <c r="FN62" s="450"/>
      <c r="FO62" s="450"/>
      <c r="FP62" s="459"/>
      <c r="FQ62" s="64"/>
      <c r="FR62" s="65"/>
      <c r="FS62" s="149">
        <f>FC62*100/EZ62</f>
        <v>1.9044253347469273</v>
      </c>
      <c r="FT62" s="242">
        <f>FD62/1000</f>
        <v>5.105263157894737E-2</v>
      </c>
      <c r="FV62" s="149">
        <v>1.9044253347469273</v>
      </c>
      <c r="FW62" s="242">
        <v>5.105263157894737E-2</v>
      </c>
      <c r="FX62" s="278"/>
      <c r="FY62" s="176"/>
      <c r="FZ62" s="605">
        <v>0</v>
      </c>
      <c r="GA62" s="605">
        <v>0</v>
      </c>
      <c r="GB62" s="626">
        <v>3</v>
      </c>
      <c r="GC62" s="605">
        <v>7</v>
      </c>
      <c r="GD62" s="605">
        <v>0</v>
      </c>
      <c r="GE62" s="606"/>
      <c r="GF62" s="605"/>
      <c r="GG62" s="605"/>
      <c r="GH62" s="606"/>
      <c r="GI62" s="605">
        <v>1</v>
      </c>
      <c r="GJ62" s="857">
        <v>43528</v>
      </c>
      <c r="GK62" s="861" t="s">
        <v>917</v>
      </c>
      <c r="GL62" s="862" t="s">
        <v>918</v>
      </c>
    </row>
    <row r="63" spans="1:198" x14ac:dyDescent="0.25">
      <c r="A63" s="56">
        <v>295</v>
      </c>
      <c r="B63" s="859">
        <v>1</v>
      </c>
      <c r="C63" s="560">
        <v>9737</v>
      </c>
      <c r="D63" s="561" t="s">
        <v>571</v>
      </c>
      <c r="E63" s="562" t="s">
        <v>397</v>
      </c>
      <c r="F63" s="653">
        <v>466115404</v>
      </c>
      <c r="G63" s="103">
        <f>LEFT(H63,4)-CONCATENATE(19,LEFT(F63,2))</f>
        <v>72</v>
      </c>
      <c r="H63" s="585" t="s">
        <v>572</v>
      </c>
      <c r="I63" s="256" t="s">
        <v>375</v>
      </c>
      <c r="J63" s="572" t="s">
        <v>244</v>
      </c>
      <c r="K63" s="59" t="s">
        <v>156</v>
      </c>
      <c r="L63" s="59">
        <v>6</v>
      </c>
      <c r="M63" s="59" t="s">
        <v>282</v>
      </c>
      <c r="N63" s="130" t="s">
        <v>157</v>
      </c>
      <c r="O63" s="57"/>
      <c r="P63" s="59" t="s">
        <v>563</v>
      </c>
      <c r="Q63" s="57"/>
      <c r="R63" s="370"/>
      <c r="S63" s="231" t="s">
        <v>353</v>
      </c>
      <c r="T63" s="236" t="s">
        <v>353</v>
      </c>
      <c r="U63" s="231" t="s">
        <v>353</v>
      </c>
      <c r="V63" s="325" t="s">
        <v>526</v>
      </c>
      <c r="W63" s="231" t="s">
        <v>420</v>
      </c>
      <c r="X63" s="270" t="s">
        <v>353</v>
      </c>
      <c r="Y63" s="270" t="s">
        <v>353</v>
      </c>
      <c r="Z63" s="374"/>
      <c r="AA63" s="388"/>
      <c r="AB63" s="372"/>
      <c r="AC63" s="396"/>
      <c r="AD63" s="394"/>
      <c r="AE63" s="394"/>
      <c r="AF63" s="394"/>
      <c r="AG63" s="194" t="s">
        <v>359</v>
      </c>
      <c r="AH63" s="394"/>
      <c r="AK63" s="65"/>
      <c r="AL63" s="65"/>
      <c r="AM63" s="65"/>
      <c r="AN63" s="65"/>
      <c r="AO63" s="410">
        <v>70.900000000000006</v>
      </c>
      <c r="AP63" s="69">
        <v>23.3</v>
      </c>
      <c r="AQ63" s="127">
        <v>2.0499999999999998</v>
      </c>
      <c r="AR63" s="71">
        <f t="shared" si="26"/>
        <v>96.25</v>
      </c>
      <c r="AS63" s="72">
        <f t="shared" si="27"/>
        <v>3.0429184549356223</v>
      </c>
      <c r="AT63" s="73">
        <f t="shared" si="28"/>
        <v>6.2379828326180249</v>
      </c>
      <c r="AU63" s="74">
        <f t="shared" si="29"/>
        <v>2.7968441814595661</v>
      </c>
      <c r="AV63" s="75">
        <v>66.014990000000012</v>
      </c>
      <c r="AW63" s="75">
        <f t="shared" si="25"/>
        <v>93.11</v>
      </c>
      <c r="AX63" s="76">
        <v>1.3400100000000001</v>
      </c>
      <c r="AY63" s="321">
        <v>1.89</v>
      </c>
      <c r="AZ63" s="323" t="s">
        <v>158</v>
      </c>
      <c r="BA63" s="66">
        <v>15.7</v>
      </c>
      <c r="BB63" s="473" t="s">
        <v>158</v>
      </c>
      <c r="BC63" s="100"/>
      <c r="BD63" s="100"/>
      <c r="BE63" s="100"/>
      <c r="BF63" s="100"/>
      <c r="BG63" s="100"/>
      <c r="BH63" s="100"/>
      <c r="BI63" s="473"/>
      <c r="BJ63" s="66">
        <v>29.2</v>
      </c>
      <c r="BK63" s="66">
        <v>70.8</v>
      </c>
      <c r="BL63" s="129">
        <f>BJ63/BK63</f>
        <v>0.41242937853107348</v>
      </c>
      <c r="BM63" s="83">
        <v>0.9</v>
      </c>
      <c r="BN63" s="79">
        <f>BM63*100/AO63</f>
        <v>1.2693935119887163</v>
      </c>
      <c r="BO63" s="314" t="s">
        <v>158</v>
      </c>
      <c r="BP63" s="66">
        <v>4.5</v>
      </c>
      <c r="BQ63" s="405">
        <v>4.7</v>
      </c>
      <c r="BR63" s="115"/>
      <c r="BS63" s="79">
        <f>BX63+BZ63</f>
        <v>33.700000000000003</v>
      </c>
      <c r="BT63" s="89" t="s">
        <v>158</v>
      </c>
      <c r="BU63" s="249" t="s">
        <v>158</v>
      </c>
      <c r="BV63" s="89" t="s">
        <v>158</v>
      </c>
      <c r="BW63" s="416">
        <f>BY63+CA63+CC63</f>
        <v>23.090299999999999</v>
      </c>
      <c r="BX63" s="115">
        <v>4.5999999999999996</v>
      </c>
      <c r="BY63" s="66">
        <f>BX63*AP63/100</f>
        <v>1.0717999999999999</v>
      </c>
      <c r="BZ63" s="115">
        <v>29.1</v>
      </c>
      <c r="CA63" s="66">
        <f>BZ63*AP63/100</f>
        <v>6.7803000000000004</v>
      </c>
      <c r="CB63" s="115">
        <v>65.400000000000006</v>
      </c>
      <c r="CC63" s="66">
        <f>CB63*AP63/100</f>
        <v>15.238200000000001</v>
      </c>
      <c r="CD63" s="89" t="s">
        <v>158</v>
      </c>
      <c r="CL63" s="75">
        <f>BX63/BZ63</f>
        <v>0.15807560137457044</v>
      </c>
      <c r="CN63" s="60"/>
      <c r="CO63" s="378"/>
      <c r="CV63" s="56"/>
      <c r="CW63" s="370"/>
      <c r="CX63" s="142"/>
      <c r="CY63" s="142"/>
      <c r="CZ63" s="142">
        <v>4</v>
      </c>
      <c r="DA63" s="90" t="s">
        <v>155</v>
      </c>
      <c r="DB63" s="195" t="s">
        <v>155</v>
      </c>
      <c r="DC63" s="56"/>
      <c r="DE63" s="370"/>
      <c r="DF63" s="370"/>
      <c r="DG63" s="370"/>
      <c r="DH63" s="371"/>
      <c r="DI63" s="57" t="s">
        <v>163</v>
      </c>
      <c r="DJ63" s="576" t="s">
        <v>226</v>
      </c>
      <c r="DK63" s="92">
        <v>2</v>
      </c>
      <c r="DL63" s="581" t="s">
        <v>880</v>
      </c>
      <c r="DM63" s="581" t="s">
        <v>343</v>
      </c>
      <c r="DN63" s="92">
        <v>0</v>
      </c>
      <c r="DO63" s="629">
        <v>1</v>
      </c>
      <c r="DP63" s="613"/>
      <c r="DQ63" s="603"/>
      <c r="DR63" s="603"/>
      <c r="DS63" s="618"/>
      <c r="DT63" s="613">
        <v>40644</v>
      </c>
      <c r="DU63" s="603">
        <v>43411</v>
      </c>
      <c r="DV63" s="603" t="s">
        <v>899</v>
      </c>
      <c r="DW63" s="92">
        <v>1</v>
      </c>
      <c r="DX63" s="57">
        <v>2.5</v>
      </c>
      <c r="DY63" s="57">
        <v>3.8</v>
      </c>
      <c r="DZ63" s="57">
        <v>686</v>
      </c>
      <c r="EA63" s="57">
        <v>39.200000000000003</v>
      </c>
      <c r="EB63" s="57">
        <v>60.8</v>
      </c>
      <c r="EC63" s="57">
        <v>0.6</v>
      </c>
      <c r="ED63" s="57">
        <v>216</v>
      </c>
      <c r="EE63" s="57" t="s">
        <v>157</v>
      </c>
      <c r="EF63" s="57">
        <v>4.28</v>
      </c>
      <c r="EG63" s="57">
        <v>0</v>
      </c>
      <c r="EH63" s="850"/>
      <c r="EI63" s="92"/>
      <c r="EJ63" s="92"/>
      <c r="EK63" s="92"/>
      <c r="EL63" s="618" t="s">
        <v>930</v>
      </c>
      <c r="EM63" s="581">
        <v>10</v>
      </c>
      <c r="EN63" s="92"/>
      <c r="EO63" s="581">
        <v>0</v>
      </c>
      <c r="EP63" s="92">
        <v>174</v>
      </c>
      <c r="EQ63" s="92">
        <v>90</v>
      </c>
      <c r="ER63" s="118">
        <f t="shared" ref="ER63:ER69" si="31">EQ63/(EP63*EP63*0.01*0.01)</f>
        <v>29.726516052318669</v>
      </c>
      <c r="ES63" s="592">
        <v>0</v>
      </c>
      <c r="ET63" s="592">
        <v>50</v>
      </c>
      <c r="EU63" s="592">
        <v>55</v>
      </c>
      <c r="EV63" s="581"/>
      <c r="EW63" s="581"/>
      <c r="EX63" s="320">
        <v>9737</v>
      </c>
      <c r="EY63" s="304">
        <v>59</v>
      </c>
      <c r="EZ63" s="270">
        <v>52730</v>
      </c>
      <c r="FA63" s="270">
        <v>2</v>
      </c>
      <c r="FB63" s="240">
        <f>EZ63/EY63*FA63</f>
        <v>1787.457627118644</v>
      </c>
      <c r="FC63" s="270">
        <v>2411</v>
      </c>
      <c r="FD63" s="281">
        <f>FC63/EY63*FA63</f>
        <v>81.728813559322035</v>
      </c>
      <c r="FE63" s="438">
        <f>L63*FD63</f>
        <v>490.37288135593224</v>
      </c>
      <c r="FF63" s="444">
        <v>29</v>
      </c>
      <c r="FG63" s="445">
        <v>15574</v>
      </c>
      <c r="FH63" s="445">
        <v>300</v>
      </c>
      <c r="FI63" s="442"/>
      <c r="FJ63" s="447">
        <f>FG63/FF63</f>
        <v>537.0344827586207</v>
      </c>
      <c r="FK63" s="447">
        <f>FH63*FJ63/1000</f>
        <v>161.1103448275862</v>
      </c>
      <c r="FL63" s="449">
        <f>FE63/FK63</f>
        <v>3.0437082229617816</v>
      </c>
      <c r="FM63" s="197"/>
      <c r="FN63" s="450"/>
      <c r="FO63" s="459"/>
      <c r="FP63" s="398"/>
      <c r="FQ63" s="65"/>
      <c r="FR63" s="56"/>
      <c r="FS63" s="149">
        <f>FC63*100/EZ63</f>
        <v>4.5723497060496872</v>
      </c>
      <c r="FT63" s="242">
        <f>FD63/1000</f>
        <v>8.1728813559322031E-2</v>
      </c>
      <c r="FV63" s="149">
        <v>4.5723497060496872</v>
      </c>
      <c r="FW63" s="242">
        <v>8.1728813559322031E-2</v>
      </c>
      <c r="FX63" s="278">
        <f>DZ63/FD63</f>
        <v>8.3936126088759853</v>
      </c>
      <c r="FY63" s="176"/>
      <c r="FZ63" s="605">
        <v>0</v>
      </c>
      <c r="GA63" s="605">
        <v>0</v>
      </c>
      <c r="GB63" s="626">
        <v>2</v>
      </c>
      <c r="GC63" s="605">
        <v>6</v>
      </c>
      <c r="GD63" s="605">
        <v>0</v>
      </c>
      <c r="GE63" s="606"/>
      <c r="GF63" s="605"/>
      <c r="GG63" s="605"/>
      <c r="GH63" s="606"/>
      <c r="GI63" s="605">
        <v>1</v>
      </c>
      <c r="GJ63" s="857">
        <v>43411</v>
      </c>
      <c r="GK63" s="861" t="s">
        <v>928</v>
      </c>
      <c r="GL63" s="862" t="s">
        <v>982</v>
      </c>
      <c r="GN63" s="135">
        <v>0.6</v>
      </c>
    </row>
    <row r="64" spans="1:198" x14ac:dyDescent="0.25">
      <c r="A64" s="56">
        <v>303</v>
      </c>
      <c r="B64" s="859">
        <v>1</v>
      </c>
      <c r="C64" s="566">
        <v>9818</v>
      </c>
      <c r="D64" s="595" t="s">
        <v>578</v>
      </c>
      <c r="E64" s="596" t="s">
        <v>267</v>
      </c>
      <c r="F64" s="597">
        <v>6251061828</v>
      </c>
      <c r="G64" s="57">
        <f>LEFT(H64,4)-CONCATENATE(19,LEFT(F64,2))</f>
        <v>56</v>
      </c>
      <c r="H64" s="584" t="s">
        <v>577</v>
      </c>
      <c r="I64" s="150" t="s">
        <v>579</v>
      </c>
      <c r="J64" s="572" t="s">
        <v>215</v>
      </c>
      <c r="K64" s="59" t="s">
        <v>156</v>
      </c>
      <c r="L64" s="57">
        <v>8</v>
      </c>
      <c r="M64" s="59" t="s">
        <v>282</v>
      </c>
      <c r="N64" s="59" t="s">
        <v>157</v>
      </c>
      <c r="O64" s="57"/>
      <c r="P64" s="57" t="s">
        <v>563</v>
      </c>
      <c r="Q64" s="57"/>
      <c r="R64" s="57"/>
      <c r="S64" s="231" t="s">
        <v>483</v>
      </c>
      <c r="T64" s="236" t="s">
        <v>445</v>
      </c>
      <c r="U64" s="231" t="s">
        <v>353</v>
      </c>
      <c r="V64" s="290" t="s">
        <v>467</v>
      </c>
      <c r="W64" s="231" t="s">
        <v>420</v>
      </c>
      <c r="X64" s="270" t="s">
        <v>353</v>
      </c>
      <c r="Y64" s="270" t="s">
        <v>353</v>
      </c>
      <c r="Z64" s="387"/>
      <c r="AA64" s="370"/>
      <c r="AB64" s="394"/>
      <c r="AC64" s="396">
        <v>70991</v>
      </c>
      <c r="AD64" s="397">
        <v>709</v>
      </c>
      <c r="AE64" s="396" t="s">
        <v>353</v>
      </c>
      <c r="AF64" s="396" t="s">
        <v>353</v>
      </c>
      <c r="AG64" s="194" t="s">
        <v>226</v>
      </c>
      <c r="AH64" s="229"/>
      <c r="AK64" s="65"/>
      <c r="AL64" s="65"/>
      <c r="AM64" s="65"/>
      <c r="AN64" s="65"/>
      <c r="AO64" s="410">
        <v>37.700000000000003</v>
      </c>
      <c r="AP64" s="69">
        <v>30.6</v>
      </c>
      <c r="AQ64" s="127">
        <v>30</v>
      </c>
      <c r="AR64" s="71">
        <f t="shared" si="26"/>
        <v>98.300000000000011</v>
      </c>
      <c r="AS64" s="72">
        <f t="shared" si="27"/>
        <v>1.2320261437908497</v>
      </c>
      <c r="AT64" s="73">
        <f t="shared" si="28"/>
        <v>36.96078431372549</v>
      </c>
      <c r="AU64" s="74">
        <f t="shared" si="29"/>
        <v>0.62211221122112215</v>
      </c>
      <c r="AV64" s="327">
        <v>35.3249</v>
      </c>
      <c r="AW64" s="75">
        <f t="shared" si="25"/>
        <v>93.7</v>
      </c>
      <c r="AX64" s="76">
        <v>0.49010000000000004</v>
      </c>
      <c r="AY64" s="321">
        <v>1.3</v>
      </c>
      <c r="AZ64" s="323" t="s">
        <v>158</v>
      </c>
      <c r="BA64" s="326">
        <v>14.2</v>
      </c>
      <c r="BB64" s="473">
        <v>4.2000000000000003E-2</v>
      </c>
      <c r="BC64" s="328"/>
      <c r="BD64" s="319"/>
      <c r="BE64" s="319"/>
      <c r="BF64" s="319"/>
      <c r="BG64" s="319"/>
      <c r="BH64" s="319"/>
      <c r="BI64" s="370"/>
      <c r="BJ64" s="56">
        <v>54.6</v>
      </c>
      <c r="BK64" s="66">
        <v>45.8</v>
      </c>
      <c r="BL64" s="82">
        <f>BJ64/BK64</f>
        <v>1.1921397379912664</v>
      </c>
      <c r="BM64" s="83">
        <v>0.4</v>
      </c>
      <c r="BN64" s="79">
        <f>BM64*100/AO64</f>
        <v>1.0610079575596816</v>
      </c>
      <c r="BO64" s="314" t="s">
        <v>158</v>
      </c>
      <c r="BP64" s="56">
        <v>13.3</v>
      </c>
      <c r="BQ64" s="722">
        <v>15.5</v>
      </c>
      <c r="BR64" s="115"/>
      <c r="BS64" s="79">
        <f>BX64+BZ64</f>
        <v>41.6</v>
      </c>
      <c r="BT64" s="115">
        <v>85.1</v>
      </c>
      <c r="BU64" s="249">
        <v>44910</v>
      </c>
      <c r="BV64" s="79">
        <f>100-BT64</f>
        <v>14.900000000000006</v>
      </c>
      <c r="BW64" s="79">
        <f>BY64+CA64+CC64</f>
        <v>30.141000000000002</v>
      </c>
      <c r="BX64" s="115">
        <v>19.100000000000001</v>
      </c>
      <c r="BY64" s="66">
        <f>BX64*AP64/100</f>
        <v>5.8446000000000007</v>
      </c>
      <c r="BZ64" s="115">
        <v>22.5</v>
      </c>
      <c r="CA64" s="66">
        <f>BZ64*AP64/100</f>
        <v>6.8849999999999998</v>
      </c>
      <c r="CB64" s="115">
        <v>56.9</v>
      </c>
      <c r="CC64" s="66">
        <f>CB64*AP64/100</f>
        <v>17.4114</v>
      </c>
      <c r="CD64" s="56">
        <v>0.53</v>
      </c>
      <c r="CL64" s="75">
        <f>BX64/BZ64</f>
        <v>0.84888888888888892</v>
      </c>
      <c r="CN64" s="60"/>
      <c r="CO64" s="378"/>
      <c r="CV64" s="56"/>
      <c r="CW64" s="370"/>
      <c r="CX64" s="142"/>
      <c r="CY64" s="142"/>
      <c r="CZ64" s="142">
        <v>4</v>
      </c>
      <c r="DA64" s="90" t="s">
        <v>154</v>
      </c>
      <c r="DB64" s="89" t="s">
        <v>154</v>
      </c>
      <c r="DC64" s="56"/>
      <c r="DE64" s="370"/>
      <c r="DF64" s="370"/>
      <c r="DG64" s="370"/>
      <c r="DH64" s="371"/>
      <c r="DI64" s="57" t="s">
        <v>163</v>
      </c>
      <c r="DJ64" s="554" t="s">
        <v>226</v>
      </c>
      <c r="DK64" s="162">
        <v>2</v>
      </c>
      <c r="DL64" s="581" t="s">
        <v>880</v>
      </c>
      <c r="DM64" s="581" t="s">
        <v>343</v>
      </c>
      <c r="DN64" s="92">
        <v>0</v>
      </c>
      <c r="DO64" s="629">
        <v>1</v>
      </c>
      <c r="DP64" s="613"/>
      <c r="DQ64" s="603"/>
      <c r="DR64" s="603"/>
      <c r="DS64" s="618"/>
      <c r="DT64" s="615">
        <v>40102</v>
      </c>
      <c r="DU64" s="123">
        <v>43425</v>
      </c>
      <c r="DV64" s="603" t="s">
        <v>899</v>
      </c>
      <c r="DW64" s="92">
        <v>1</v>
      </c>
      <c r="DX64" s="57">
        <v>2.4</v>
      </c>
      <c r="DY64" s="57">
        <v>2.4</v>
      </c>
      <c r="DZ64" s="57">
        <v>609</v>
      </c>
      <c r="EA64" s="57">
        <v>42.7</v>
      </c>
      <c r="EB64" s="57">
        <v>57.3</v>
      </c>
      <c r="EC64" s="57">
        <v>1.3</v>
      </c>
      <c r="ED64" s="57">
        <v>314.60000000000002</v>
      </c>
      <c r="EE64" s="57">
        <v>38.1</v>
      </c>
      <c r="EF64" s="57">
        <v>4.8</v>
      </c>
      <c r="EG64" s="57">
        <v>0</v>
      </c>
      <c r="EH64" s="850"/>
      <c r="EI64" s="92"/>
      <c r="EJ64" s="92"/>
      <c r="EK64" s="92"/>
      <c r="EL64" s="618" t="s">
        <v>930</v>
      </c>
      <c r="EM64" s="581">
        <v>10</v>
      </c>
      <c r="EN64" s="92"/>
      <c r="EO64" s="581">
        <v>1</v>
      </c>
      <c r="EP64" s="92">
        <v>162</v>
      </c>
      <c r="EQ64" s="92">
        <v>81</v>
      </c>
      <c r="ER64" s="118">
        <f t="shared" si="31"/>
        <v>30.864197530864196</v>
      </c>
      <c r="ES64" s="592">
        <v>0</v>
      </c>
      <c r="ET64" s="592"/>
      <c r="EU64" s="592"/>
      <c r="EV64" s="581"/>
      <c r="EW64" s="581"/>
      <c r="EX64" s="320">
        <v>9818</v>
      </c>
      <c r="EY64" s="304">
        <v>48</v>
      </c>
      <c r="EZ64" s="270">
        <v>132705</v>
      </c>
      <c r="FA64" s="270">
        <v>2</v>
      </c>
      <c r="FB64" s="240">
        <f>EZ64/EY64*FA64</f>
        <v>5529.375</v>
      </c>
      <c r="FC64" s="270">
        <v>4202</v>
      </c>
      <c r="FD64" s="281">
        <f>FC64/EY64*FA64</f>
        <v>175.08333333333334</v>
      </c>
      <c r="FE64" s="438">
        <f>L64*FD64</f>
        <v>1400.6666666666667</v>
      </c>
      <c r="FF64" s="444">
        <v>32</v>
      </c>
      <c r="FG64" s="445">
        <v>70991</v>
      </c>
      <c r="FH64" s="445">
        <v>400</v>
      </c>
      <c r="FI64" s="442"/>
      <c r="FJ64" s="447">
        <f>FG64/FF64</f>
        <v>2218.46875</v>
      </c>
      <c r="FK64" s="447">
        <f>FH64*FJ64/1000</f>
        <v>887.38750000000005</v>
      </c>
      <c r="FL64" s="449">
        <f>FE64/FK64</f>
        <v>1.5784160433482179</v>
      </c>
      <c r="FM64" s="197"/>
      <c r="FN64" s="450"/>
      <c r="FO64" s="459"/>
      <c r="FP64" s="398"/>
      <c r="FQ64" s="65"/>
      <c r="FR64" s="56"/>
      <c r="FS64" s="149">
        <f>FC64*100/EZ64</f>
        <v>3.1664217625560456</v>
      </c>
      <c r="FT64" s="242">
        <f>FD64/1000</f>
        <v>0.17508333333333334</v>
      </c>
      <c r="FV64" s="149">
        <v>3.1664217625560456</v>
      </c>
      <c r="FW64" s="242">
        <v>0.17508333333333334</v>
      </c>
      <c r="FX64" s="278">
        <f>DZ64/FD64</f>
        <v>3.4783436458829127</v>
      </c>
      <c r="FY64" s="176"/>
      <c r="FZ64" s="605">
        <v>0</v>
      </c>
      <c r="GA64" s="605">
        <v>0</v>
      </c>
      <c r="GB64" s="626">
        <v>2</v>
      </c>
      <c r="GC64" s="605">
        <v>5</v>
      </c>
      <c r="GD64" s="605">
        <v>0</v>
      </c>
      <c r="GE64" s="606"/>
      <c r="GF64" s="605"/>
      <c r="GG64" s="605"/>
      <c r="GH64" s="606"/>
      <c r="GI64" s="605">
        <v>1</v>
      </c>
      <c r="GJ64" s="857">
        <v>43425</v>
      </c>
      <c r="GK64" s="861" t="s">
        <v>928</v>
      </c>
      <c r="GL64" s="862" t="s">
        <v>996</v>
      </c>
      <c r="GN64" s="135">
        <v>1.3</v>
      </c>
    </row>
    <row r="65" spans="1:198" x14ac:dyDescent="0.25">
      <c r="A65" s="56">
        <v>4</v>
      </c>
      <c r="B65" s="859">
        <v>2</v>
      </c>
      <c r="C65" s="560">
        <v>10016</v>
      </c>
      <c r="D65" s="595" t="s">
        <v>578</v>
      </c>
      <c r="E65" s="599" t="s">
        <v>267</v>
      </c>
      <c r="F65" s="596">
        <v>6251061828</v>
      </c>
      <c r="G65" s="103">
        <v>32</v>
      </c>
      <c r="H65" s="585" t="s">
        <v>598</v>
      </c>
      <c r="I65" s="104" t="s">
        <v>579</v>
      </c>
      <c r="J65" s="571" t="s">
        <v>244</v>
      </c>
      <c r="K65" s="103" t="s">
        <v>156</v>
      </c>
      <c r="L65" s="103">
        <v>5</v>
      </c>
      <c r="M65" s="130" t="s">
        <v>600</v>
      </c>
      <c r="N65" s="103" t="s">
        <v>157</v>
      </c>
      <c r="O65" s="370"/>
      <c r="P65" s="103" t="s">
        <v>597</v>
      </c>
      <c r="Q65" s="370"/>
      <c r="R65" s="370"/>
      <c r="S65" s="246" t="s">
        <v>353</v>
      </c>
      <c r="T65" s="246" t="s">
        <v>353</v>
      </c>
      <c r="U65" s="231" t="s">
        <v>353</v>
      </c>
      <c r="V65" s="315" t="s">
        <v>526</v>
      </c>
      <c r="W65" s="231" t="s">
        <v>353</v>
      </c>
      <c r="X65" s="231" t="s">
        <v>353</v>
      </c>
      <c r="Y65" s="231" t="s">
        <v>353</v>
      </c>
      <c r="Z65" s="387"/>
      <c r="AA65" s="370"/>
      <c r="AB65" s="394"/>
      <c r="AC65" s="397" t="s">
        <v>601</v>
      </c>
      <c r="AD65" s="396" t="s">
        <v>516</v>
      </c>
      <c r="AE65" s="398"/>
      <c r="AF65" s="394"/>
      <c r="AG65" s="313" t="s">
        <v>184</v>
      </c>
      <c r="AH65" s="486">
        <v>400</v>
      </c>
      <c r="AI65"/>
      <c r="AK65" s="56"/>
      <c r="AM65" s="181"/>
      <c r="AN65" s="126"/>
      <c r="AO65" s="410" t="s">
        <v>158</v>
      </c>
      <c r="AP65" s="69" t="s">
        <v>158</v>
      </c>
      <c r="AQ65" s="127" t="s">
        <v>158</v>
      </c>
      <c r="AR65" s="71" t="s">
        <v>158</v>
      </c>
      <c r="AS65" s="72" t="s">
        <v>158</v>
      </c>
      <c r="AT65" s="73" t="s">
        <v>158</v>
      </c>
      <c r="AU65" s="74" t="s">
        <v>158</v>
      </c>
      <c r="AV65" s="326" t="s">
        <v>158</v>
      </c>
      <c r="AW65" s="66" t="s">
        <v>158</v>
      </c>
      <c r="AX65" s="76" t="s">
        <v>158</v>
      </c>
      <c r="AY65" s="323" t="s">
        <v>158</v>
      </c>
      <c r="AZ65" s="326" t="s">
        <v>158</v>
      </c>
      <c r="BA65" s="329" t="s">
        <v>158</v>
      </c>
      <c r="BB65" s="717" t="s">
        <v>158</v>
      </c>
      <c r="BC65" s="329" t="s">
        <v>158</v>
      </c>
      <c r="BD65" s="329" t="s">
        <v>158</v>
      </c>
      <c r="BE65" s="329" t="s">
        <v>158</v>
      </c>
      <c r="BF65" s="329" t="s">
        <v>158</v>
      </c>
      <c r="BG65" s="329" t="s">
        <v>158</v>
      </c>
      <c r="BH65" s="329" t="s">
        <v>158</v>
      </c>
      <c r="BI65" s="720"/>
      <c r="BJ65" s="329" t="s">
        <v>158</v>
      </c>
      <c r="BK65" s="329" t="s">
        <v>158</v>
      </c>
      <c r="BL65" s="329" t="s">
        <v>158</v>
      </c>
      <c r="BM65" s="329" t="s">
        <v>158</v>
      </c>
      <c r="BN65" s="56" t="s">
        <v>158</v>
      </c>
      <c r="BO65" s="329" t="s">
        <v>158</v>
      </c>
      <c r="BP65" s="329" t="s">
        <v>158</v>
      </c>
      <c r="BQ65" s="717" t="s">
        <v>158</v>
      </c>
      <c r="BR65" s="329" t="s">
        <v>158</v>
      </c>
      <c r="BS65" s="329" t="s">
        <v>158</v>
      </c>
      <c r="BT65" s="329" t="s">
        <v>158</v>
      </c>
      <c r="BU65" s="337" t="s">
        <v>158</v>
      </c>
      <c r="BV65" s="329" t="s">
        <v>158</v>
      </c>
      <c r="BW65" s="338" t="s">
        <v>158</v>
      </c>
      <c r="BX65" s="338" t="s">
        <v>158</v>
      </c>
      <c r="BY65" s="338" t="s">
        <v>158</v>
      </c>
      <c r="BZ65" s="338" t="s">
        <v>158</v>
      </c>
      <c r="CA65" s="66" t="s">
        <v>158</v>
      </c>
      <c r="CB65" s="338" t="s">
        <v>158</v>
      </c>
      <c r="CC65" s="66" t="s">
        <v>158</v>
      </c>
      <c r="CD65" s="329" t="s">
        <v>158</v>
      </c>
      <c r="CE65" s="74" t="s">
        <v>158</v>
      </c>
      <c r="CF65" s="74" t="s">
        <v>158</v>
      </c>
      <c r="CG65" s="74" t="s">
        <v>158</v>
      </c>
      <c r="CH65" s="74" t="s">
        <v>158</v>
      </c>
      <c r="CI65" s="74" t="s">
        <v>158</v>
      </c>
      <c r="CJ65" s="74" t="s">
        <v>158</v>
      </c>
      <c r="CK65" s="74" t="s">
        <v>158</v>
      </c>
      <c r="CM65" s="60"/>
      <c r="CN65" s="60"/>
      <c r="CO65" s="378"/>
      <c r="CU65" s="56"/>
      <c r="CV65" s="56"/>
      <c r="CW65" s="426"/>
      <c r="CX65" s="142"/>
      <c r="CY65" s="75"/>
      <c r="CZ65" s="195" t="s">
        <v>158</v>
      </c>
      <c r="DA65" s="90" t="s">
        <v>158</v>
      </c>
      <c r="DB65" s="89" t="s">
        <v>158</v>
      </c>
      <c r="DC65" s="56"/>
      <c r="DE65" s="370"/>
      <c r="DF65" s="370"/>
      <c r="DG65" s="371"/>
      <c r="DH65" s="370"/>
      <c r="DI65" s="57" t="s">
        <v>163</v>
      </c>
      <c r="DJ65" s="554" t="s">
        <v>226</v>
      </c>
      <c r="DK65" s="162">
        <v>2</v>
      </c>
      <c r="DL65" s="581" t="s">
        <v>880</v>
      </c>
      <c r="DM65" s="581" t="s">
        <v>343</v>
      </c>
      <c r="DN65" s="92" t="s">
        <v>157</v>
      </c>
      <c r="DO65" s="629">
        <v>1</v>
      </c>
      <c r="DP65" s="614"/>
      <c r="DQ65" s="581"/>
      <c r="DR65" s="581"/>
      <c r="DS65" s="619"/>
      <c r="DT65" s="615">
        <v>40102</v>
      </c>
      <c r="DU65" s="123">
        <v>43425</v>
      </c>
      <c r="DV65" s="581" t="s">
        <v>915</v>
      </c>
      <c r="DW65" s="92" t="s">
        <v>157</v>
      </c>
      <c r="DX65" s="57" t="s">
        <v>157</v>
      </c>
      <c r="DY65" s="57" t="s">
        <v>157</v>
      </c>
      <c r="DZ65" s="57">
        <v>321</v>
      </c>
      <c r="EA65" s="57">
        <v>36.5</v>
      </c>
      <c r="EB65" s="57">
        <v>63.5</v>
      </c>
      <c r="EC65" s="57">
        <v>2.1</v>
      </c>
      <c r="ED65" s="57" t="s">
        <v>157</v>
      </c>
      <c r="EE65" s="57">
        <v>106.3</v>
      </c>
      <c r="EF65" s="57">
        <v>5.14</v>
      </c>
      <c r="EG65" s="57">
        <v>0</v>
      </c>
      <c r="EH65" s="850"/>
      <c r="EI65" s="92"/>
      <c r="EJ65" s="92"/>
      <c r="EK65" s="92"/>
      <c r="EL65" s="619" t="s">
        <v>930</v>
      </c>
      <c r="EM65" s="581">
        <v>10</v>
      </c>
      <c r="EN65" s="92"/>
      <c r="EO65" s="581">
        <v>0</v>
      </c>
      <c r="EP65" s="581">
        <v>162</v>
      </c>
      <c r="EQ65" s="581">
        <v>81</v>
      </c>
      <c r="ER65" s="582">
        <f t="shared" si="31"/>
        <v>30.864197530864196</v>
      </c>
      <c r="ES65" s="592">
        <v>0</v>
      </c>
      <c r="ET65" s="592"/>
      <c r="EU65" s="592"/>
      <c r="EV65" s="581"/>
      <c r="EW65" s="581"/>
      <c r="EX65" s="320">
        <v>10016</v>
      </c>
      <c r="EY65" s="304">
        <v>71</v>
      </c>
      <c r="EZ65" s="270">
        <v>1724544</v>
      </c>
      <c r="FA65" s="270">
        <v>2</v>
      </c>
      <c r="FB65" s="240">
        <f>EZ65/EY65*FA65</f>
        <v>48578.704225352114</v>
      </c>
      <c r="FC65" s="270">
        <v>5059</v>
      </c>
      <c r="FD65" s="281">
        <f>FC65/EY65*FA65</f>
        <v>142.50704225352112</v>
      </c>
      <c r="FE65" s="438">
        <f>L65*FD65</f>
        <v>712.53521126760563</v>
      </c>
      <c r="FF65" s="444">
        <v>30</v>
      </c>
      <c r="FG65" s="445">
        <v>2069</v>
      </c>
      <c r="FH65" s="445">
        <v>400</v>
      </c>
      <c r="FI65" s="442"/>
      <c r="FJ65" s="447">
        <f>FG65/FF65</f>
        <v>68.966666666666669</v>
      </c>
      <c r="FK65" s="447">
        <f>FH65*FJ65/1000</f>
        <v>27.58666666666667</v>
      </c>
      <c r="FL65" s="449">
        <f>FE65/FK65</f>
        <v>25.82897092560194</v>
      </c>
      <c r="FM65" s="197"/>
      <c r="FN65" s="459"/>
      <c r="FO65" s="398"/>
      <c r="FP65" s="394"/>
      <c r="FQ65" s="56"/>
      <c r="FR65" s="65"/>
      <c r="FS65" s="149">
        <f>FC65*100/EZ65</f>
        <v>0.29335290952274923</v>
      </c>
      <c r="FT65" s="242">
        <f>FD65/1000</f>
        <v>0.14250704225352112</v>
      </c>
      <c r="FV65" s="149">
        <v>0.29335290952274923</v>
      </c>
      <c r="FW65" s="242">
        <v>0.14250704225352112</v>
      </c>
      <c r="FX65" s="278">
        <f>DZ65/FD65</f>
        <v>2.2525202609211306</v>
      </c>
      <c r="FY65" s="503"/>
      <c r="FZ65" s="581">
        <v>0</v>
      </c>
      <c r="GA65" s="581">
        <v>0</v>
      </c>
      <c r="GB65" s="626">
        <v>1</v>
      </c>
      <c r="GC65" s="581">
        <v>3</v>
      </c>
      <c r="GD65" s="581">
        <v>0</v>
      </c>
      <c r="GE65" s="607"/>
      <c r="GF65" s="581"/>
      <c r="GG65" s="581"/>
      <c r="GH65" s="607"/>
      <c r="GI65" s="581">
        <v>1</v>
      </c>
      <c r="GJ65" s="604">
        <v>43469</v>
      </c>
      <c r="GK65" s="581" t="s">
        <v>928</v>
      </c>
      <c r="GL65" s="607" t="s">
        <v>973</v>
      </c>
      <c r="GM65" s="92"/>
      <c r="GN65" s="135">
        <v>2.1</v>
      </c>
      <c r="GO65" s="92"/>
      <c r="GP65" s="266"/>
    </row>
    <row r="66" spans="1:198" ht="15.75" x14ac:dyDescent="0.25">
      <c r="A66" s="56">
        <v>59</v>
      </c>
      <c r="B66" s="859">
        <v>1</v>
      </c>
      <c r="C66" s="560">
        <v>8226</v>
      </c>
      <c r="D66" s="561" t="s">
        <v>481</v>
      </c>
      <c r="E66" s="562" t="s">
        <v>249</v>
      </c>
      <c r="F66" s="59">
        <v>490504051</v>
      </c>
      <c r="G66" s="57">
        <v>69</v>
      </c>
      <c r="H66" s="584" t="s">
        <v>482</v>
      </c>
      <c r="I66" s="255" t="s">
        <v>375</v>
      </c>
      <c r="J66" s="572" t="s">
        <v>244</v>
      </c>
      <c r="K66" s="101" t="s">
        <v>156</v>
      </c>
      <c r="L66" s="57">
        <v>3</v>
      </c>
      <c r="M66" s="59">
        <v>8</v>
      </c>
      <c r="N66" s="59" t="s">
        <v>157</v>
      </c>
      <c r="O66" s="59"/>
      <c r="P66" s="151" t="s">
        <v>461</v>
      </c>
      <c r="Q66" s="151"/>
      <c r="R66" s="151"/>
      <c r="S66" s="231" t="s">
        <v>418</v>
      </c>
      <c r="T66" s="236" t="s">
        <v>445</v>
      </c>
      <c r="U66" s="247" t="s">
        <v>353</v>
      </c>
      <c r="V66" s="231" t="s">
        <v>467</v>
      </c>
      <c r="W66" s="232" t="s">
        <v>420</v>
      </c>
      <c r="X66" s="231" t="s">
        <v>353</v>
      </c>
      <c r="Y66" s="231" t="s">
        <v>353</v>
      </c>
      <c r="Z66" s="386"/>
      <c r="AA66" s="389"/>
      <c r="AB66" s="390"/>
      <c r="AC66" s="390"/>
      <c r="AD66" s="390"/>
      <c r="AE66" s="390"/>
      <c r="AF66" s="390"/>
      <c r="AG66" s="194" t="s">
        <v>359</v>
      </c>
      <c r="AH66" s="394"/>
      <c r="AO66" s="410">
        <v>60.1</v>
      </c>
      <c r="AP66" s="69">
        <v>33.6</v>
      </c>
      <c r="AQ66" s="127">
        <v>1</v>
      </c>
      <c r="AR66" s="71">
        <f t="shared" ref="AR66:AR83" si="32">AO66+AP66+AQ66</f>
        <v>94.7</v>
      </c>
      <c r="AS66" s="72">
        <f t="shared" ref="AS66:AS83" si="33">AO66/AP66</f>
        <v>1.7886904761904761</v>
      </c>
      <c r="AT66" s="73">
        <f t="shared" ref="AT66:AT83" si="34">AO66/AP66*AQ66</f>
        <v>1.7886904761904761</v>
      </c>
      <c r="AU66" s="74">
        <f t="shared" ref="AU66:AU83" si="35">AO66/(AP66+AQ66)</f>
        <v>1.7369942196531791</v>
      </c>
      <c r="AV66" s="75">
        <v>55.923050000000003</v>
      </c>
      <c r="AW66" s="75">
        <f t="shared" ref="AW66:AW71" si="36">95-AY66</f>
        <v>93.05</v>
      </c>
      <c r="AX66" s="76">
        <v>1.1719499999999998</v>
      </c>
      <c r="AY66" s="75">
        <v>1.95</v>
      </c>
      <c r="AZ66" s="89" t="s">
        <v>158</v>
      </c>
      <c r="BA66" s="234">
        <v>19.600000000000001</v>
      </c>
      <c r="BB66" s="413">
        <v>0.17</v>
      </c>
      <c r="BC66" s="80">
        <v>2.8200000000000003</v>
      </c>
      <c r="BD66" s="79"/>
      <c r="BI66" s="370"/>
      <c r="BJ66" s="56">
        <v>66.900000000000006</v>
      </c>
      <c r="BK66" s="56">
        <v>32.9</v>
      </c>
      <c r="BL66" s="82">
        <v>2.0334346504559275</v>
      </c>
      <c r="BM66" s="83">
        <v>1.45</v>
      </c>
      <c r="BN66" s="79">
        <f>BM66*100/AO66</f>
        <v>2.4126455906821964</v>
      </c>
      <c r="BO66" s="89" t="s">
        <v>158</v>
      </c>
      <c r="BP66" s="75">
        <v>13</v>
      </c>
      <c r="BQ66" s="411">
        <v>15.5</v>
      </c>
      <c r="BS66" s="79">
        <f t="shared" ref="BS66:BS72" si="37">BX66+BZ66</f>
        <v>75.199999999999989</v>
      </c>
      <c r="BT66" s="115">
        <v>93.4</v>
      </c>
      <c r="BU66" s="249" t="s">
        <v>158</v>
      </c>
      <c r="BV66" s="115">
        <f>100-BT66</f>
        <v>6.5999999999999943</v>
      </c>
      <c r="BW66" s="416">
        <f>BY66+CA66+CC66</f>
        <v>33.364800000000002</v>
      </c>
      <c r="BX66" s="115">
        <v>40.299999999999997</v>
      </c>
      <c r="BY66" s="66">
        <f>BX66*AP66/100</f>
        <v>13.540799999999999</v>
      </c>
      <c r="BZ66" s="115">
        <v>34.9</v>
      </c>
      <c r="CA66" s="66">
        <f>BZ66*AP66/100</f>
        <v>11.726400000000002</v>
      </c>
      <c r="CB66" s="115">
        <v>24.1</v>
      </c>
      <c r="CC66" s="66">
        <f>CB66*AP66/100</f>
        <v>8.0976000000000017</v>
      </c>
      <c r="CL66" s="75">
        <f t="shared" ref="CL66:CL72" si="38">BX66/BZ66</f>
        <v>1.154727793696275</v>
      </c>
      <c r="CO66" s="424">
        <v>29.5</v>
      </c>
      <c r="CP66" s="294">
        <v>43.9</v>
      </c>
      <c r="CQ66" s="294">
        <v>15.4</v>
      </c>
      <c r="CR66" s="294">
        <v>24.5</v>
      </c>
      <c r="CS66" s="294">
        <v>8.6</v>
      </c>
      <c r="CT66" s="294">
        <v>26.2</v>
      </c>
      <c r="CU66" s="294">
        <v>5.5</v>
      </c>
      <c r="CV66" s="295">
        <v>2.5</v>
      </c>
      <c r="CW66" s="411"/>
      <c r="CY66" s="142" t="s">
        <v>165</v>
      </c>
      <c r="CZ66" s="142">
        <v>4</v>
      </c>
      <c r="DA66" s="90" t="s">
        <v>168</v>
      </c>
      <c r="DB66" s="115" t="s">
        <v>171</v>
      </c>
      <c r="DE66" s="370"/>
      <c r="DF66" s="370"/>
      <c r="DG66" s="370"/>
      <c r="DH66" s="370"/>
      <c r="DI66" s="116" t="s">
        <v>162</v>
      </c>
      <c r="DJ66" s="554" t="s">
        <v>226</v>
      </c>
      <c r="DK66" s="92">
        <v>2</v>
      </c>
      <c r="DL66" s="581" t="s">
        <v>880</v>
      </c>
      <c r="DM66" s="581" t="s">
        <v>343</v>
      </c>
      <c r="DN66" s="92"/>
      <c r="DO66" s="629">
        <v>1</v>
      </c>
      <c r="DP66" s="614"/>
      <c r="DQ66" s="603"/>
      <c r="DR66" s="581"/>
      <c r="DS66" s="619"/>
      <c r="DT66" s="856">
        <v>41183</v>
      </c>
      <c r="DU66" s="123">
        <v>43182</v>
      </c>
      <c r="DV66" s="581" t="s">
        <v>899</v>
      </c>
      <c r="DW66" s="92"/>
      <c r="DX66" s="57" t="s">
        <v>157</v>
      </c>
      <c r="DY66" s="57" t="s">
        <v>157</v>
      </c>
      <c r="DZ66" s="57">
        <v>1389</v>
      </c>
      <c r="EA66" s="57">
        <v>47.9</v>
      </c>
      <c r="EB66" s="57">
        <v>52.1</v>
      </c>
      <c r="EC66" s="57" t="s">
        <v>157</v>
      </c>
      <c r="ED66" s="57" t="s">
        <v>157</v>
      </c>
      <c r="EE66" s="57" t="s">
        <v>157</v>
      </c>
      <c r="EF66" s="57" t="s">
        <v>157</v>
      </c>
      <c r="EG66" s="57">
        <v>0</v>
      </c>
      <c r="EH66" s="850"/>
      <c r="EI66" s="92"/>
      <c r="EJ66" s="92">
        <v>8</v>
      </c>
      <c r="EK66" s="92">
        <v>3</v>
      </c>
      <c r="EL66" s="619" t="s">
        <v>930</v>
      </c>
      <c r="EM66" s="581">
        <v>10</v>
      </c>
      <c r="EN66" s="92">
        <v>1</v>
      </c>
      <c r="EO66" s="92">
        <v>0</v>
      </c>
      <c r="EP66" s="92">
        <v>168</v>
      </c>
      <c r="EQ66" s="92">
        <v>76</v>
      </c>
      <c r="ER66" s="118">
        <f t="shared" si="31"/>
        <v>26.927437641723355</v>
      </c>
      <c r="ES66" s="592">
        <v>0</v>
      </c>
      <c r="ET66" s="592"/>
      <c r="EU66" s="592"/>
      <c r="EV66" s="581"/>
      <c r="EW66" s="581"/>
      <c r="EX66" s="216">
        <v>8226</v>
      </c>
      <c r="EY66" s="270">
        <v>75</v>
      </c>
      <c r="EZ66" s="237">
        <v>125854</v>
      </c>
      <c r="FA66" s="237">
        <v>2</v>
      </c>
      <c r="FB66" s="240">
        <v>3356.1066666666666</v>
      </c>
      <c r="FC66" s="237">
        <v>5589</v>
      </c>
      <c r="FD66" s="281">
        <v>149.04</v>
      </c>
      <c r="FE66" s="438">
        <v>447.12</v>
      </c>
      <c r="FF66" s="394"/>
      <c r="FG66" s="394"/>
      <c r="FH66" s="394"/>
      <c r="FI66" s="394"/>
      <c r="FJ66" s="442"/>
      <c r="FK66" s="442"/>
      <c r="FL66" s="442"/>
      <c r="FM66" s="197"/>
      <c r="FN66" s="457"/>
      <c r="FO66" s="450"/>
      <c r="FP66" s="484"/>
      <c r="FQ66" s="398"/>
      <c r="FR66" s="65"/>
      <c r="FS66" s="149">
        <v>4.4408600441781747</v>
      </c>
      <c r="FT66" s="242">
        <f>FD66/1000</f>
        <v>0.14904000000000001</v>
      </c>
      <c r="FV66" s="149">
        <v>4.4408600441781747</v>
      </c>
      <c r="FW66" s="242">
        <v>0.14904000000000001</v>
      </c>
      <c r="FX66" s="466">
        <f>DZ66/FD66</f>
        <v>9.3196457326892119</v>
      </c>
      <c r="FY66" s="394"/>
      <c r="FZ66" s="605">
        <v>0</v>
      </c>
      <c r="GA66" s="605">
        <v>0</v>
      </c>
      <c r="GB66" s="626">
        <v>1</v>
      </c>
      <c r="GC66" s="605">
        <v>2</v>
      </c>
      <c r="GD66" s="605">
        <v>1</v>
      </c>
      <c r="GE66" s="606"/>
      <c r="GF66" s="605"/>
      <c r="GG66" s="605"/>
      <c r="GH66" s="606"/>
      <c r="GI66" s="605">
        <v>1</v>
      </c>
      <c r="GJ66" s="857">
        <v>43182</v>
      </c>
      <c r="GK66" s="861" t="s">
        <v>928</v>
      </c>
      <c r="GL66" s="862" t="s">
        <v>918</v>
      </c>
    </row>
    <row r="67" spans="1:198" ht="14.45" customHeight="1" x14ac:dyDescent="0.25">
      <c r="A67" s="56">
        <v>86</v>
      </c>
      <c r="B67" s="859">
        <v>1</v>
      </c>
      <c r="C67" s="567">
        <v>5367</v>
      </c>
      <c r="D67" s="561" t="s">
        <v>210</v>
      </c>
      <c r="E67" s="564" t="s">
        <v>233</v>
      </c>
      <c r="F67" s="59">
        <v>5706161142</v>
      </c>
      <c r="G67" s="57">
        <v>59</v>
      </c>
      <c r="H67" s="584" t="s">
        <v>211</v>
      </c>
      <c r="I67" s="375" t="s">
        <v>343</v>
      </c>
      <c r="J67" s="572" t="s">
        <v>244</v>
      </c>
      <c r="K67" s="105" t="s">
        <v>156</v>
      </c>
      <c r="L67" s="59">
        <v>6</v>
      </c>
      <c r="M67" s="59">
        <v>8</v>
      </c>
      <c r="N67" s="57"/>
      <c r="O67" s="57"/>
      <c r="P67" s="151"/>
      <c r="Q67" s="378"/>
      <c r="R67" s="378"/>
      <c r="S67" s="109"/>
      <c r="T67" s="109"/>
      <c r="U67" s="119"/>
      <c r="V67" s="109"/>
      <c r="W67" s="161"/>
      <c r="X67" s="109"/>
      <c r="Y67" s="109"/>
      <c r="Z67" s="387"/>
      <c r="AA67" s="370"/>
      <c r="AB67" s="370"/>
      <c r="AC67" s="370"/>
      <c r="AD67" s="370"/>
      <c r="AE67" s="370"/>
      <c r="AF67" s="370"/>
      <c r="AG67" s="194" t="s">
        <v>184</v>
      </c>
      <c r="AH67" s="394"/>
      <c r="AJ67" s="66">
        <v>0.44</v>
      </c>
      <c r="AK67" s="67"/>
      <c r="AM67" s="68"/>
      <c r="AO67" s="408">
        <v>43.1</v>
      </c>
      <c r="AP67" s="69">
        <v>47.5</v>
      </c>
      <c r="AQ67" s="70">
        <v>4.2</v>
      </c>
      <c r="AR67" s="71">
        <f t="shared" si="32"/>
        <v>94.8</v>
      </c>
      <c r="AS67" s="72">
        <f t="shared" si="33"/>
        <v>0.9073684210526316</v>
      </c>
      <c r="AT67" s="73">
        <f t="shared" si="34"/>
        <v>3.8109473684210529</v>
      </c>
      <c r="AU67" s="74">
        <f t="shared" si="35"/>
        <v>0.83365570599613148</v>
      </c>
      <c r="AV67" s="66">
        <v>38.045000000000002</v>
      </c>
      <c r="AW67" s="75">
        <f t="shared" si="36"/>
        <v>88.271461716937353</v>
      </c>
      <c r="AX67" s="76">
        <v>2.9</v>
      </c>
      <c r="AY67" s="75">
        <f>AX67*100/AO67</f>
        <v>6.7285382830626448</v>
      </c>
      <c r="AZ67" s="75" t="s">
        <v>158</v>
      </c>
      <c r="BA67" s="77" t="s">
        <v>158</v>
      </c>
      <c r="BB67" s="413">
        <v>8.5000000000000006E-2</v>
      </c>
      <c r="BC67" s="80" t="e">
        <v>#VALUE!</v>
      </c>
      <c r="BD67" s="79"/>
      <c r="BE67" s="56" t="s">
        <v>158</v>
      </c>
      <c r="BG67" s="66" t="s">
        <v>158</v>
      </c>
      <c r="BH67" s="75"/>
      <c r="BI67" s="411" t="s">
        <v>158</v>
      </c>
      <c r="BJ67" s="75" t="s">
        <v>158</v>
      </c>
      <c r="BK67" s="75" t="s">
        <v>158</v>
      </c>
      <c r="BL67" s="82" t="s">
        <v>158</v>
      </c>
      <c r="BM67" s="83" t="s">
        <v>158</v>
      </c>
      <c r="BN67" s="56" t="s">
        <v>158</v>
      </c>
      <c r="BO67" s="75" t="s">
        <v>158</v>
      </c>
      <c r="BP67" s="56" t="s">
        <v>158</v>
      </c>
      <c r="BQ67" s="370" t="s">
        <v>158</v>
      </c>
      <c r="BR67" s="85" t="s">
        <v>158</v>
      </c>
      <c r="BS67" s="79">
        <f t="shared" si="37"/>
        <v>60.2</v>
      </c>
      <c r="BT67" s="128">
        <v>85.7</v>
      </c>
      <c r="BU67" s="128"/>
      <c r="BV67" s="86">
        <v>6.1000000000000014</v>
      </c>
      <c r="BW67" s="422">
        <v>42</v>
      </c>
      <c r="BX67" s="86">
        <v>14.7</v>
      </c>
      <c r="BY67" s="133">
        <f>BX67*AP67/100</f>
        <v>6.9824999999999999</v>
      </c>
      <c r="BZ67" s="86">
        <v>45.5</v>
      </c>
      <c r="CA67" s="133">
        <f>BZ67*AP67/100</f>
        <v>21.612500000000001</v>
      </c>
      <c r="CB67" s="86">
        <v>37.9</v>
      </c>
      <c r="CC67" s="133">
        <f>CB67*AP67/100</f>
        <v>18.002500000000001</v>
      </c>
      <c r="CD67" s="86">
        <v>0.7</v>
      </c>
      <c r="CE67" s="75"/>
      <c r="CJ67" s="86">
        <v>60.5</v>
      </c>
      <c r="CL67" s="75">
        <f t="shared" si="38"/>
        <v>0.32307692307692304</v>
      </c>
      <c r="CO67" s="378"/>
      <c r="CW67" s="370"/>
      <c r="CX67" s="89"/>
      <c r="CY67" s="89" t="s">
        <v>165</v>
      </c>
      <c r="CZ67" s="89">
        <v>4</v>
      </c>
      <c r="DA67" s="90" t="s">
        <v>168</v>
      </c>
      <c r="DB67" s="89" t="s">
        <v>168</v>
      </c>
      <c r="DE67" s="370"/>
      <c r="DF67" s="370"/>
      <c r="DG67" s="370"/>
      <c r="DH67" s="370"/>
      <c r="DI67" s="91" t="s">
        <v>162</v>
      </c>
      <c r="DJ67" s="580" t="s">
        <v>230</v>
      </c>
      <c r="DK67" s="92">
        <v>2</v>
      </c>
      <c r="DL67" s="581" t="s">
        <v>880</v>
      </c>
      <c r="DM67" s="581" t="s">
        <v>343</v>
      </c>
      <c r="DN67" s="92">
        <v>0</v>
      </c>
      <c r="DO67" s="629">
        <v>1</v>
      </c>
      <c r="DP67" s="613">
        <v>40373</v>
      </c>
      <c r="DQ67" s="603">
        <v>42711</v>
      </c>
      <c r="DR67" s="603" t="s">
        <v>899</v>
      </c>
      <c r="DS67" s="618" t="s">
        <v>961</v>
      </c>
      <c r="DT67" s="613"/>
      <c r="DU67" s="603"/>
      <c r="DV67" s="603"/>
      <c r="DW67" s="92">
        <v>1</v>
      </c>
      <c r="DX67" s="57">
        <v>3.7</v>
      </c>
      <c r="DY67" s="57">
        <v>4.2</v>
      </c>
      <c r="DZ67" s="57">
        <v>452</v>
      </c>
      <c r="EA67" s="57">
        <v>54.6</v>
      </c>
      <c r="EB67" s="57">
        <v>45.4</v>
      </c>
      <c r="EC67" s="57">
        <v>0.8</v>
      </c>
      <c r="ED67" s="57">
        <v>214.6</v>
      </c>
      <c r="EE67" s="57">
        <v>64.2</v>
      </c>
      <c r="EF67" s="57">
        <v>8.61</v>
      </c>
      <c r="EG67" s="57">
        <v>0</v>
      </c>
      <c r="EH67" s="850"/>
      <c r="EI67" s="92">
        <v>4</v>
      </c>
      <c r="EJ67" s="92">
        <v>8</v>
      </c>
      <c r="EK67" s="92">
        <v>6</v>
      </c>
      <c r="EL67" s="618"/>
      <c r="EM67" s="581">
        <v>20</v>
      </c>
      <c r="EN67" s="94">
        <v>1</v>
      </c>
      <c r="EO67" s="92">
        <v>0</v>
      </c>
      <c r="EP67" s="92">
        <v>175</v>
      </c>
      <c r="EQ67" s="92">
        <v>110</v>
      </c>
      <c r="ER67" s="118">
        <f t="shared" si="31"/>
        <v>35.918367346938773</v>
      </c>
      <c r="ES67" s="592">
        <v>0</v>
      </c>
      <c r="ET67" s="592">
        <v>59</v>
      </c>
      <c r="EU67" s="592">
        <v>25</v>
      </c>
      <c r="EV67" s="581"/>
      <c r="EW67" s="92"/>
      <c r="EX67" s="431">
        <v>5367</v>
      </c>
      <c r="EY67" s="740"/>
      <c r="EZ67" s="740"/>
      <c r="FA67" s="740"/>
      <c r="FB67" s="740"/>
      <c r="FC67" s="753"/>
      <c r="FD67" s="740"/>
      <c r="FE67" s="475"/>
      <c r="FF67" s="475"/>
      <c r="FG67" s="475"/>
      <c r="FH67" s="475"/>
      <c r="FI67" s="475"/>
      <c r="FJ67" s="475"/>
      <c r="FK67" s="475"/>
      <c r="FL67" s="477"/>
      <c r="FM67" s="477"/>
      <c r="FN67" s="477"/>
      <c r="FO67" s="477"/>
      <c r="FP67" s="829"/>
      <c r="FQ67" s="478"/>
      <c r="FR67" s="96"/>
      <c r="FS67" s="96"/>
      <c r="FV67" s="66">
        <v>0.44</v>
      </c>
      <c r="FW67" s="125">
        <f>DZ67/1000</f>
        <v>0.45200000000000001</v>
      </c>
      <c r="FY67" s="394"/>
      <c r="FZ67" s="605">
        <v>0</v>
      </c>
      <c r="GA67" s="605">
        <v>0</v>
      </c>
      <c r="GB67" s="626">
        <v>1</v>
      </c>
      <c r="GC67" s="605">
        <v>3</v>
      </c>
      <c r="GD67" s="605">
        <v>0</v>
      </c>
      <c r="GE67" s="606"/>
      <c r="GF67" s="605"/>
      <c r="GG67" s="605"/>
      <c r="GH67" s="606"/>
      <c r="GI67" s="605">
        <v>1</v>
      </c>
      <c r="GJ67" s="857">
        <v>42711</v>
      </c>
      <c r="GK67" s="861" t="s">
        <v>928</v>
      </c>
      <c r="GL67" s="862" t="s">
        <v>997</v>
      </c>
      <c r="GN67" s="135">
        <v>0.8</v>
      </c>
    </row>
    <row r="68" spans="1:198" ht="14.45" customHeight="1" x14ac:dyDescent="0.25">
      <c r="A68" s="56">
        <v>105</v>
      </c>
      <c r="B68" s="859">
        <v>1</v>
      </c>
      <c r="C68" s="563">
        <v>8619</v>
      </c>
      <c r="D68" s="561" t="s">
        <v>501</v>
      </c>
      <c r="E68" s="564" t="s">
        <v>209</v>
      </c>
      <c r="F68" s="59">
        <v>330108476</v>
      </c>
      <c r="G68" s="57">
        <f>LEFT(H68,4)-CONCATENATE(IF(LEFT(F68, 2)&lt;MID(H68, 3, 4), 20, 19),LEFT(F68,2))</f>
        <v>85</v>
      </c>
      <c r="H68" s="584" t="s">
        <v>998</v>
      </c>
      <c r="I68" s="255" t="s">
        <v>502</v>
      </c>
      <c r="J68" s="572" t="s">
        <v>215</v>
      </c>
      <c r="K68" s="101" t="s">
        <v>156</v>
      </c>
      <c r="L68" s="57">
        <v>18</v>
      </c>
      <c r="M68" s="59" t="s">
        <v>403</v>
      </c>
      <c r="N68" s="59" t="s">
        <v>157</v>
      </c>
      <c r="O68" s="57"/>
      <c r="P68" s="59" t="s">
        <v>500</v>
      </c>
      <c r="Q68" s="57"/>
      <c r="R68" s="57"/>
      <c r="S68" s="287" t="s">
        <v>483</v>
      </c>
      <c r="T68" s="236" t="s">
        <v>445</v>
      </c>
      <c r="U68" s="247" t="s">
        <v>353</v>
      </c>
      <c r="V68" s="290" t="s">
        <v>467</v>
      </c>
      <c r="W68" s="231" t="s">
        <v>420</v>
      </c>
      <c r="X68" s="236"/>
      <c r="Y68" s="236"/>
      <c r="Z68" s="379"/>
      <c r="AA68" s="384"/>
      <c r="AC68" s="370"/>
      <c r="AD68" s="370"/>
      <c r="AE68" s="370"/>
      <c r="AF68" s="370"/>
      <c r="AG68" s="399" t="s">
        <v>226</v>
      </c>
      <c r="AH68" s="394"/>
      <c r="AO68" s="410">
        <v>25.7</v>
      </c>
      <c r="AP68" s="69">
        <v>65.7</v>
      </c>
      <c r="AQ68" s="127">
        <v>7.16</v>
      </c>
      <c r="AR68" s="71">
        <f t="shared" si="32"/>
        <v>98.56</v>
      </c>
      <c r="AS68" s="72">
        <f t="shared" si="33"/>
        <v>0.39117199391171992</v>
      </c>
      <c r="AT68" s="73">
        <f t="shared" si="34"/>
        <v>2.8007914764079147</v>
      </c>
      <c r="AU68" s="74">
        <f t="shared" si="35"/>
        <v>0.35273126544057093</v>
      </c>
      <c r="AV68" s="75">
        <v>23.500079999999997</v>
      </c>
      <c r="AW68" s="75">
        <f t="shared" si="36"/>
        <v>91.44</v>
      </c>
      <c r="AX68" s="76">
        <v>0.91492000000000007</v>
      </c>
      <c r="AY68" s="75">
        <v>3.56</v>
      </c>
      <c r="AZ68" s="89" t="s">
        <v>158</v>
      </c>
      <c r="BA68" s="234">
        <v>9.8000000000000007</v>
      </c>
      <c r="BB68" s="473">
        <v>6.6000000000000003E-2</v>
      </c>
      <c r="BD68" s="298"/>
      <c r="BI68" s="370"/>
      <c r="BJ68" s="56">
        <v>35.1</v>
      </c>
      <c r="BK68" s="56">
        <v>64.5</v>
      </c>
      <c r="BL68" s="129">
        <v>0.54418604651162794</v>
      </c>
      <c r="BM68" s="83">
        <v>0.23</v>
      </c>
      <c r="BN68" s="79">
        <f>BM68*100/AO68</f>
        <v>0.89494163424124518</v>
      </c>
      <c r="BO68" s="89" t="s">
        <v>158</v>
      </c>
      <c r="BP68" s="56">
        <v>5.5</v>
      </c>
      <c r="BQ68" s="370">
        <v>4.5999999999999996</v>
      </c>
      <c r="BS68" s="79">
        <f t="shared" si="37"/>
        <v>48.900000000000006</v>
      </c>
      <c r="BT68" s="66">
        <v>94.7</v>
      </c>
      <c r="BU68" s="277">
        <v>59872</v>
      </c>
      <c r="BV68" s="66">
        <v>5.2999999999999972</v>
      </c>
      <c r="BW68" s="405">
        <v>63.3</v>
      </c>
      <c r="BX68" s="66">
        <v>26.3</v>
      </c>
      <c r="BY68" s="66">
        <v>17.899999999999999</v>
      </c>
      <c r="BZ68" s="66">
        <v>22.6</v>
      </c>
      <c r="CA68" s="66">
        <v>15.4</v>
      </c>
      <c r="CB68" s="66">
        <v>44</v>
      </c>
      <c r="CC68" s="66">
        <v>30</v>
      </c>
      <c r="CD68" s="66">
        <v>1.35</v>
      </c>
      <c r="CL68" s="75">
        <f t="shared" si="38"/>
        <v>1.163716814159292</v>
      </c>
      <c r="CO68" s="378"/>
      <c r="CV68" s="60"/>
      <c r="CW68" s="370"/>
      <c r="CY68" s="142"/>
      <c r="CZ68" s="142">
        <v>4</v>
      </c>
      <c r="DA68" s="90" t="s">
        <v>168</v>
      </c>
      <c r="DB68" s="195" t="s">
        <v>168</v>
      </c>
      <c r="DE68" s="370"/>
      <c r="DF68" s="370"/>
      <c r="DG68" s="370"/>
      <c r="DH68" s="370"/>
      <c r="DI68" s="91" t="s">
        <v>162</v>
      </c>
      <c r="DJ68" s="553" t="s">
        <v>226</v>
      </c>
      <c r="DK68" s="162">
        <v>2</v>
      </c>
      <c r="DL68" s="581" t="s">
        <v>880</v>
      </c>
      <c r="DM68" s="581" t="s">
        <v>169</v>
      </c>
      <c r="DN68" s="92"/>
      <c r="DO68" s="629">
        <v>0</v>
      </c>
      <c r="DP68" s="614"/>
      <c r="DQ68" s="581"/>
      <c r="DR68" s="581"/>
      <c r="DS68" s="619"/>
      <c r="DT68" s="614"/>
      <c r="DU68" s="581"/>
      <c r="DV68" s="581"/>
      <c r="DW68" s="92"/>
      <c r="DX68" s="57">
        <v>26.6</v>
      </c>
      <c r="DY68" s="57" t="s">
        <v>157</v>
      </c>
      <c r="DZ68" s="57">
        <v>515</v>
      </c>
      <c r="EA68" s="57">
        <v>13.4</v>
      </c>
      <c r="EB68" s="57">
        <v>86.6</v>
      </c>
      <c r="EC68" s="57">
        <v>0.5</v>
      </c>
      <c r="ED68" s="57">
        <v>1076</v>
      </c>
      <c r="EE68" s="57" t="s">
        <v>157</v>
      </c>
      <c r="EF68" s="57">
        <v>1.77</v>
      </c>
      <c r="EG68" s="57">
        <v>0</v>
      </c>
      <c r="EH68" s="850"/>
      <c r="EI68" s="92"/>
      <c r="EJ68" s="92" t="s">
        <v>403</v>
      </c>
      <c r="EK68" s="92">
        <v>18</v>
      </c>
      <c r="EL68" s="619"/>
      <c r="EM68" s="581">
        <v>40</v>
      </c>
      <c r="EN68" s="92">
        <v>2</v>
      </c>
      <c r="EO68" s="92">
        <v>0</v>
      </c>
      <c r="EP68" s="92">
        <v>178</v>
      </c>
      <c r="EQ68" s="92">
        <v>75</v>
      </c>
      <c r="ER68" s="118">
        <f t="shared" si="31"/>
        <v>23.671253629592218</v>
      </c>
      <c r="ES68" s="592">
        <v>0</v>
      </c>
      <c r="ET68" s="592"/>
      <c r="EU68" s="592"/>
      <c r="EV68" s="92">
        <v>2</v>
      </c>
      <c r="EW68" s="92">
        <v>1</v>
      </c>
      <c r="EX68" s="216">
        <v>8619</v>
      </c>
      <c r="EY68" s="270">
        <v>75</v>
      </c>
      <c r="EZ68" s="270">
        <v>46046</v>
      </c>
      <c r="FA68" s="270">
        <v>2</v>
      </c>
      <c r="FB68" s="240">
        <v>1227.8933333333334</v>
      </c>
      <c r="FC68" s="270">
        <v>6073</v>
      </c>
      <c r="FD68" s="281">
        <v>161.94666666666666</v>
      </c>
      <c r="FE68" s="438">
        <v>2915.04</v>
      </c>
      <c r="FF68" s="370"/>
      <c r="FG68" s="445"/>
      <c r="FH68" s="445"/>
      <c r="FI68" s="394"/>
      <c r="FJ68" s="447"/>
      <c r="FK68" s="447"/>
      <c r="FL68" s="449"/>
      <c r="FM68" s="450"/>
      <c r="FN68" s="450"/>
      <c r="FO68" s="450"/>
      <c r="FP68" s="459"/>
      <c r="FQ68" s="398"/>
      <c r="FR68" s="394"/>
      <c r="FS68" s="149">
        <v>13.188984928115364</v>
      </c>
      <c r="FT68" s="242">
        <f>FD68/1000</f>
        <v>0.16194666666666666</v>
      </c>
      <c r="FV68" s="149">
        <v>13.188984928115364</v>
      </c>
      <c r="FW68" s="242">
        <v>0.16194666666666666</v>
      </c>
      <c r="FX68" s="278">
        <f>DZ68/FD68</f>
        <v>3.1800592787749054</v>
      </c>
      <c r="FY68" s="394"/>
      <c r="FZ68" s="605">
        <v>0</v>
      </c>
      <c r="GA68" s="605">
        <v>0</v>
      </c>
      <c r="GB68" s="626">
        <v>1</v>
      </c>
      <c r="GC68" s="605">
        <v>3</v>
      </c>
      <c r="GD68" s="605">
        <v>1</v>
      </c>
      <c r="GE68" s="606"/>
      <c r="GF68" s="605">
        <v>0</v>
      </c>
      <c r="GG68" s="605"/>
      <c r="GH68" s="606"/>
      <c r="GI68" s="605">
        <v>1</v>
      </c>
      <c r="GJ68" s="861" t="s">
        <v>999</v>
      </c>
      <c r="GK68" s="861" t="s">
        <v>1000</v>
      </c>
      <c r="GL68" s="862" t="s">
        <v>1001</v>
      </c>
      <c r="GN68" s="135">
        <v>0.5</v>
      </c>
    </row>
    <row r="69" spans="1:198" ht="14.45" customHeight="1" x14ac:dyDescent="0.25">
      <c r="A69" s="56">
        <v>293</v>
      </c>
      <c r="B69" s="859">
        <v>1</v>
      </c>
      <c r="C69" s="560">
        <v>11750</v>
      </c>
      <c r="D69" s="561" t="s">
        <v>806</v>
      </c>
      <c r="E69" s="562" t="s">
        <v>238</v>
      </c>
      <c r="F69" s="59" t="s">
        <v>807</v>
      </c>
      <c r="G69" s="57">
        <f>LEFT(H69,4)-CONCATENATE(IF(LEFT(F69, 2)&lt;MID(H69, 3, 4), 20, 19),LEFT(F69,2))</f>
        <v>62</v>
      </c>
      <c r="H69" s="584" t="s">
        <v>803</v>
      </c>
      <c r="I69" s="313" t="s">
        <v>178</v>
      </c>
      <c r="J69" s="572" t="s">
        <v>244</v>
      </c>
      <c r="K69" s="59" t="s">
        <v>156</v>
      </c>
      <c r="L69" s="57">
        <v>5</v>
      </c>
      <c r="M69" s="59">
        <v>2</v>
      </c>
      <c r="N69" s="59" t="s">
        <v>435</v>
      </c>
      <c r="O69" s="57"/>
      <c r="P69" s="57" t="s">
        <v>796</v>
      </c>
      <c r="Q69" s="378"/>
      <c r="R69" s="378"/>
      <c r="S69" s="59"/>
      <c r="T69" s="361" t="s">
        <v>780</v>
      </c>
      <c r="U69" s="361"/>
      <c r="V69" s="668" t="s">
        <v>792</v>
      </c>
      <c r="W69" s="383"/>
      <c r="X69" s="362"/>
      <c r="Y69" s="362"/>
      <c r="Z69" s="374"/>
      <c r="AA69" s="370" t="s">
        <v>788</v>
      </c>
      <c r="AC69" s="403">
        <v>139</v>
      </c>
      <c r="AD69" s="403">
        <v>700</v>
      </c>
      <c r="AE69" s="404"/>
      <c r="AF69" s="404"/>
      <c r="AG69" s="374" t="s">
        <v>230</v>
      </c>
      <c r="AH69" s="403">
        <v>50</v>
      </c>
      <c r="AI69"/>
      <c r="AO69" s="410">
        <v>9.1</v>
      </c>
      <c r="AP69" s="69">
        <v>89.9</v>
      </c>
      <c r="AQ69" s="127">
        <v>0.6</v>
      </c>
      <c r="AR69" s="71">
        <f t="shared" si="32"/>
        <v>99.6</v>
      </c>
      <c r="AS69" s="72">
        <f t="shared" si="33"/>
        <v>0.10122358175750833</v>
      </c>
      <c r="AT69" s="73">
        <f t="shared" si="34"/>
        <v>6.0734149054504992E-2</v>
      </c>
      <c r="AU69" s="74">
        <f t="shared" si="35"/>
        <v>0.10055248618784531</v>
      </c>
      <c r="AV69" s="75">
        <v>8.0808</v>
      </c>
      <c r="AW69" s="75">
        <f t="shared" si="36"/>
        <v>88.8</v>
      </c>
      <c r="AX69" s="76">
        <v>0.56420000000000003</v>
      </c>
      <c r="AY69" s="75">
        <v>6.2</v>
      </c>
      <c r="AZ69" s="56" t="s">
        <v>158</v>
      </c>
      <c r="BA69" s="77">
        <v>55.6</v>
      </c>
      <c r="BB69" s="370" t="s">
        <v>158</v>
      </c>
      <c r="BC69" s="79">
        <v>0.02</v>
      </c>
      <c r="BD69" s="79"/>
      <c r="BE69" s="75"/>
      <c r="BF69" s="75"/>
      <c r="BG69" s="75"/>
      <c r="BH69" s="75"/>
      <c r="BI69" s="411">
        <v>0</v>
      </c>
      <c r="BJ69" s="75">
        <v>40.6</v>
      </c>
      <c r="BK69" s="56">
        <v>59.4</v>
      </c>
      <c r="BL69" s="82">
        <f>BJ69/BK69</f>
        <v>0.6835016835016835</v>
      </c>
      <c r="BM69" s="83">
        <v>0.3</v>
      </c>
      <c r="BN69" s="79">
        <f>BM69*100/AO69</f>
        <v>3.296703296703297</v>
      </c>
      <c r="BO69" s="56" t="s">
        <v>158</v>
      </c>
      <c r="BP69" s="56">
        <v>36.799999999999997</v>
      </c>
      <c r="BQ69" s="370">
        <v>50.5</v>
      </c>
      <c r="BS69" s="79">
        <f t="shared" si="37"/>
        <v>58.9</v>
      </c>
      <c r="BT69" s="115">
        <v>92.6</v>
      </c>
      <c r="BU69" s="115">
        <v>10867</v>
      </c>
      <c r="BV69" s="79">
        <f>100-BT69</f>
        <v>7.4000000000000057</v>
      </c>
      <c r="BW69" s="79">
        <f>BY69+CA69+CC69</f>
        <v>88.102000000000004</v>
      </c>
      <c r="BX69" s="115">
        <v>44</v>
      </c>
      <c r="BY69" s="66">
        <f>BX69*AP69/100</f>
        <v>39.556000000000004</v>
      </c>
      <c r="BZ69" s="115">
        <v>14.9</v>
      </c>
      <c r="CA69" s="66">
        <f>BZ69*AP69/100</f>
        <v>13.395100000000003</v>
      </c>
      <c r="CB69" s="115">
        <v>39.1</v>
      </c>
      <c r="CC69" s="66">
        <f>CB69*AP69/100</f>
        <v>35.1509</v>
      </c>
      <c r="CD69" s="79">
        <v>0.1</v>
      </c>
      <c r="CE69" s="153">
        <v>90.7</v>
      </c>
      <c r="CF69" s="153">
        <v>6092</v>
      </c>
      <c r="CG69" s="153">
        <v>65.7</v>
      </c>
      <c r="CH69" s="153">
        <v>4384</v>
      </c>
      <c r="CI69" s="153">
        <v>27.3</v>
      </c>
      <c r="CJ69" s="153">
        <v>62</v>
      </c>
      <c r="CK69" s="153">
        <v>5216</v>
      </c>
      <c r="CL69" s="75">
        <f t="shared" si="38"/>
        <v>2.9530201342281877</v>
      </c>
      <c r="CO69" s="378"/>
      <c r="CW69" s="370"/>
      <c r="CZ69" s="142">
        <v>3</v>
      </c>
      <c r="DA69" s="90" t="s">
        <v>154</v>
      </c>
      <c r="DB69" s="195" t="s">
        <v>154</v>
      </c>
      <c r="DC69" s="288"/>
      <c r="DD69" s="340"/>
      <c r="DE69" s="370"/>
      <c r="DF69" s="370"/>
      <c r="DG69" s="370"/>
      <c r="DH69" s="370"/>
      <c r="DI69" s="57" t="s">
        <v>163</v>
      </c>
      <c r="DJ69" s="557" t="s">
        <v>230</v>
      </c>
      <c r="DK69" s="92">
        <v>2</v>
      </c>
      <c r="DL69" s="581" t="s">
        <v>880</v>
      </c>
      <c r="DM69" s="581" t="s">
        <v>178</v>
      </c>
      <c r="DN69" s="92"/>
      <c r="DO69" s="629">
        <v>0</v>
      </c>
      <c r="DP69" s="623">
        <v>43752</v>
      </c>
      <c r="DQ69" s="581"/>
      <c r="DR69" s="581" t="s">
        <v>915</v>
      </c>
      <c r="DS69" s="619"/>
      <c r="DT69" s="614"/>
      <c r="DU69" s="581"/>
      <c r="DV69" s="581"/>
      <c r="DW69" s="92"/>
      <c r="DX69" s="57" t="s">
        <v>157</v>
      </c>
      <c r="DY69" s="57" t="s">
        <v>157</v>
      </c>
      <c r="DZ69" s="57" t="s">
        <v>157</v>
      </c>
      <c r="EA69" s="57" t="s">
        <v>157</v>
      </c>
      <c r="EB69" s="57" t="s">
        <v>157</v>
      </c>
      <c r="EC69" s="57" t="s">
        <v>157</v>
      </c>
      <c r="ED69" s="57" t="s">
        <v>157</v>
      </c>
      <c r="EE69" s="57" t="s">
        <v>157</v>
      </c>
      <c r="EF69" s="57" t="s">
        <v>157</v>
      </c>
      <c r="EG69" s="57" t="s">
        <v>157</v>
      </c>
      <c r="EH69" s="850" t="s">
        <v>157</v>
      </c>
      <c r="EI69" s="92"/>
      <c r="EJ69" s="92"/>
      <c r="EK69" s="92"/>
      <c r="EL69" s="619"/>
      <c r="EM69" s="581">
        <v>10</v>
      </c>
      <c r="EN69" s="92"/>
      <c r="EO69" s="581">
        <v>0</v>
      </c>
      <c r="EP69" s="581">
        <v>168</v>
      </c>
      <c r="EQ69" s="581">
        <v>72</v>
      </c>
      <c r="ER69" s="582">
        <f t="shared" si="31"/>
        <v>25.510204081632654</v>
      </c>
      <c r="ES69" s="592">
        <v>0</v>
      </c>
      <c r="ET69" s="592">
        <v>52</v>
      </c>
      <c r="EU69" s="592">
        <v>60</v>
      </c>
      <c r="EV69" s="92">
        <v>3</v>
      </c>
      <c r="EW69" s="92">
        <v>2</v>
      </c>
      <c r="EX69" s="158">
        <v>11750</v>
      </c>
      <c r="EY69" s="434">
        <v>75</v>
      </c>
      <c r="EZ69" s="434">
        <v>6241</v>
      </c>
      <c r="FA69" s="434">
        <v>6000</v>
      </c>
      <c r="FB69" s="434">
        <v>42120</v>
      </c>
      <c r="FC69" s="434">
        <v>950</v>
      </c>
      <c r="FD69" s="437">
        <f>FC69/FA69*FB69/EY69</f>
        <v>88.92</v>
      </c>
      <c r="FE69" s="438">
        <f>L69*FD69</f>
        <v>444.6</v>
      </c>
      <c r="FF69" s="394"/>
      <c r="FG69" s="394"/>
      <c r="FH69" s="394"/>
      <c r="FI69" s="394"/>
      <c r="FJ69" s="442"/>
      <c r="FK69" s="442"/>
      <c r="FL69" s="442"/>
      <c r="FM69" s="450"/>
      <c r="FN69" s="450"/>
      <c r="FO69" s="450"/>
      <c r="FP69" s="459"/>
      <c r="FQ69" s="64"/>
      <c r="FR69" s="65"/>
      <c r="FS69" s="56"/>
      <c r="FT69" s="242">
        <f>AC69/1000</f>
        <v>0.13900000000000001</v>
      </c>
      <c r="FV69" s="73">
        <f>FC69*100/EZ69</f>
        <v>15.221919564172408</v>
      </c>
      <c r="FW69" s="351">
        <f>FD69/1000</f>
        <v>8.8919999999999999E-2</v>
      </c>
      <c r="FY69" s="394"/>
      <c r="FZ69" s="605">
        <v>0</v>
      </c>
      <c r="GA69" s="605">
        <v>0</v>
      </c>
      <c r="GB69" s="626">
        <v>2</v>
      </c>
      <c r="GC69" s="605">
        <v>6</v>
      </c>
      <c r="GD69" s="605">
        <v>0</v>
      </c>
      <c r="GE69" s="606"/>
      <c r="GF69" s="605"/>
      <c r="GG69" s="605"/>
      <c r="GH69" s="606"/>
      <c r="GI69" s="605">
        <v>1</v>
      </c>
      <c r="GJ69" s="857">
        <v>43752</v>
      </c>
      <c r="GK69" s="861" t="s">
        <v>917</v>
      </c>
      <c r="GL69" s="862" t="s">
        <v>973</v>
      </c>
      <c r="GN69" s="160">
        <v>0.20382727625000002</v>
      </c>
    </row>
    <row r="70" spans="1:198" x14ac:dyDescent="0.25">
      <c r="A70" s="56">
        <v>156</v>
      </c>
      <c r="B70" s="859">
        <v>1</v>
      </c>
      <c r="C70" s="560">
        <v>6672</v>
      </c>
      <c r="D70" s="561" t="s">
        <v>360</v>
      </c>
      <c r="E70" s="562" t="s">
        <v>285</v>
      </c>
      <c r="F70" s="59">
        <v>480323447</v>
      </c>
      <c r="G70" s="57">
        <v>69</v>
      </c>
      <c r="H70" s="584" t="s">
        <v>361</v>
      </c>
      <c r="I70" s="150" t="s">
        <v>262</v>
      </c>
      <c r="J70" s="572" t="s">
        <v>342</v>
      </c>
      <c r="K70" s="101" t="s">
        <v>156</v>
      </c>
      <c r="L70" s="57">
        <v>3</v>
      </c>
      <c r="M70" s="57">
        <v>2</v>
      </c>
      <c r="N70" s="57"/>
      <c r="O70" s="57"/>
      <c r="P70" s="151" t="s">
        <v>355</v>
      </c>
      <c r="Q70" s="378"/>
      <c r="R70" s="378"/>
      <c r="S70" s="164" t="s">
        <v>216</v>
      </c>
      <c r="T70" s="164" t="s">
        <v>242</v>
      </c>
      <c r="U70" s="169" t="s">
        <v>347</v>
      </c>
      <c r="V70" s="109" t="s">
        <v>242</v>
      </c>
      <c r="W70" s="165" t="s">
        <v>348</v>
      </c>
      <c r="X70" s="164" t="s">
        <v>242</v>
      </c>
      <c r="Y70" s="164" t="s">
        <v>349</v>
      </c>
      <c r="Z70" s="387"/>
      <c r="AA70" s="370"/>
      <c r="AB70" s="376">
        <v>664</v>
      </c>
      <c r="AC70" s="376"/>
      <c r="AD70" s="376"/>
      <c r="AE70" s="376"/>
      <c r="AF70" s="376"/>
      <c r="AG70" s="398" t="s">
        <v>362</v>
      </c>
      <c r="AH70" s="394"/>
      <c r="AI70" s="56">
        <v>9.1199999999999992</v>
      </c>
      <c r="AJ70" s="56">
        <v>61.3</v>
      </c>
      <c r="AK70" s="67">
        <v>5.5905599999999991</v>
      </c>
      <c r="AL70" s="56">
        <v>4693</v>
      </c>
      <c r="AM70" s="68">
        <v>6.2573333333333334</v>
      </c>
      <c r="AN70" s="56">
        <v>4</v>
      </c>
      <c r="AO70" s="145">
        <v>6.9</v>
      </c>
      <c r="AP70" s="69">
        <v>16.7</v>
      </c>
      <c r="AQ70" s="127">
        <v>68.8</v>
      </c>
      <c r="AR70" s="112">
        <f t="shared" si="32"/>
        <v>92.4</v>
      </c>
      <c r="AS70" s="72">
        <f t="shared" si="33"/>
        <v>0.41317365269461082</v>
      </c>
      <c r="AT70" s="73">
        <f t="shared" si="34"/>
        <v>28.426347305389221</v>
      </c>
      <c r="AU70" s="74">
        <f t="shared" si="35"/>
        <v>8.0701754385964913E-2</v>
      </c>
      <c r="AV70" s="75">
        <v>6.0549999999999997</v>
      </c>
      <c r="AW70" s="75">
        <f t="shared" si="36"/>
        <v>87.753623188405797</v>
      </c>
      <c r="AX70" s="76">
        <v>0.5</v>
      </c>
      <c r="AY70" s="66">
        <f>AX70*100/AO70</f>
        <v>7.2463768115942022</v>
      </c>
      <c r="AZ70" s="89" t="s">
        <v>158</v>
      </c>
      <c r="BA70" s="77" t="s">
        <v>158</v>
      </c>
      <c r="BB70" s="413">
        <v>7.4999999999999997E-2</v>
      </c>
      <c r="BC70" s="80">
        <v>0.85600000000000009</v>
      </c>
      <c r="BD70" s="79"/>
      <c r="BI70" s="370"/>
      <c r="BJ70" s="89">
        <v>33.299999999999997</v>
      </c>
      <c r="BK70" s="89">
        <v>65.900000000000006</v>
      </c>
      <c r="BL70" s="129">
        <v>0.50531107738998471</v>
      </c>
      <c r="BM70" s="153" t="s">
        <v>158</v>
      </c>
      <c r="BN70" s="56" t="s">
        <v>158</v>
      </c>
      <c r="BO70" s="89" t="s">
        <v>158</v>
      </c>
      <c r="BP70" s="56">
        <v>7.32</v>
      </c>
      <c r="BQ70" s="370">
        <v>4.9400000000000004</v>
      </c>
      <c r="BR70" s="85">
        <v>0.67486338797814205</v>
      </c>
      <c r="BS70" s="79">
        <f t="shared" si="37"/>
        <v>72.099999999999994</v>
      </c>
      <c r="BT70" s="128">
        <v>84.5</v>
      </c>
      <c r="BU70" s="128" t="s">
        <v>158</v>
      </c>
      <c r="BV70" s="128">
        <f>100-BT70</f>
        <v>15.5</v>
      </c>
      <c r="BW70" s="416">
        <f>BY70+CA70+CC70</f>
        <v>16.599800000000002</v>
      </c>
      <c r="BX70" s="128">
        <v>47.7</v>
      </c>
      <c r="BY70" s="66">
        <f>BX70*AP70/100</f>
        <v>7.9659000000000004</v>
      </c>
      <c r="BZ70" s="128">
        <v>24.4</v>
      </c>
      <c r="CA70" s="66">
        <f>BZ70*AP70/100</f>
        <v>4.0747999999999998</v>
      </c>
      <c r="CB70" s="128">
        <v>27.3</v>
      </c>
      <c r="CC70" s="66">
        <f>CB70*AP70/100</f>
        <v>4.5590999999999999</v>
      </c>
      <c r="CD70" s="128"/>
      <c r="CE70" s="153"/>
      <c r="CF70" s="222"/>
      <c r="CG70" s="153"/>
      <c r="CH70" s="153"/>
      <c r="CI70" s="153"/>
      <c r="CJ70" s="153"/>
      <c r="CK70" s="153"/>
      <c r="CL70" s="75">
        <f t="shared" si="38"/>
        <v>1.9549180327868856</v>
      </c>
      <c r="CO70" s="378"/>
      <c r="CW70" s="370"/>
      <c r="CY70" s="89" t="s">
        <v>165</v>
      </c>
      <c r="CZ70" s="89">
        <v>4</v>
      </c>
      <c r="DA70" s="90" t="s">
        <v>160</v>
      </c>
      <c r="DB70" s="89" t="s">
        <v>287</v>
      </c>
      <c r="DE70" s="428"/>
      <c r="DF70" s="428"/>
      <c r="DG70" s="428"/>
      <c r="DH70" s="428"/>
      <c r="DI70" s="91" t="s">
        <v>162</v>
      </c>
      <c r="DJ70" s="578" t="s">
        <v>1002</v>
      </c>
      <c r="DK70" s="162">
        <v>2</v>
      </c>
      <c r="DL70" s="588" t="s">
        <v>880</v>
      </c>
      <c r="DM70" s="94" t="s">
        <v>206</v>
      </c>
      <c r="DN70" s="94"/>
      <c r="DO70" s="630">
        <v>1</v>
      </c>
      <c r="DP70" s="613"/>
      <c r="DQ70" s="603"/>
      <c r="DR70" s="603"/>
      <c r="DS70" s="618"/>
      <c r="DT70" s="613"/>
      <c r="DU70" s="603"/>
      <c r="DV70" s="603"/>
      <c r="DW70" s="94">
        <v>0</v>
      </c>
      <c r="DX70" s="57">
        <v>6.7</v>
      </c>
      <c r="DY70" s="57">
        <v>5.8</v>
      </c>
      <c r="DZ70" s="57">
        <v>664</v>
      </c>
      <c r="EA70" s="57">
        <v>0.58399999999999996</v>
      </c>
      <c r="EB70" s="57">
        <v>0.41599999999999998</v>
      </c>
      <c r="EC70" s="57">
        <v>2.7</v>
      </c>
      <c r="ED70" s="57">
        <v>5579</v>
      </c>
      <c r="EE70" s="57">
        <v>605.9</v>
      </c>
      <c r="EF70" s="57">
        <v>7.83</v>
      </c>
      <c r="EG70" s="57">
        <v>0</v>
      </c>
      <c r="EH70" s="850"/>
      <c r="EI70" s="94">
        <v>4</v>
      </c>
      <c r="EJ70" s="94">
        <v>2</v>
      </c>
      <c r="EK70" s="94">
        <v>3</v>
      </c>
      <c r="EL70" s="618"/>
      <c r="EM70" s="94">
        <v>10</v>
      </c>
      <c r="EN70" s="94">
        <v>2</v>
      </c>
      <c r="EO70" s="94">
        <v>0</v>
      </c>
      <c r="EP70" s="94">
        <v>179</v>
      </c>
      <c r="EQ70" s="94">
        <v>102</v>
      </c>
      <c r="ER70" s="118">
        <f>EQ70/(EP70*EP70*0.01*0.01)</f>
        <v>31.834212415342837</v>
      </c>
      <c r="ES70" s="592">
        <v>2</v>
      </c>
      <c r="ET70" s="592"/>
      <c r="EU70" s="592"/>
      <c r="EV70" s="590"/>
      <c r="EW70" s="588"/>
      <c r="EX70" s="175">
        <v>6672</v>
      </c>
      <c r="EY70" s="57"/>
      <c r="EZ70" s="57"/>
      <c r="FA70" s="57"/>
      <c r="FB70" s="57"/>
      <c r="FC70" s="57"/>
      <c r="FD70" s="141"/>
      <c r="FE70" s="371"/>
      <c r="FF70" s="370"/>
      <c r="FG70" s="370"/>
      <c r="FH70" s="370"/>
      <c r="FI70" s="370"/>
      <c r="FJ70" s="371"/>
      <c r="FK70" s="371"/>
      <c r="FL70" s="371"/>
      <c r="FM70" s="451"/>
      <c r="FN70" s="451"/>
      <c r="FO70" s="460"/>
      <c r="FP70" s="462">
        <v>664</v>
      </c>
      <c r="FQ70" s="398" t="s">
        <v>363</v>
      </c>
      <c r="FR70" s="65"/>
      <c r="FS70" s="56"/>
      <c r="FV70" s="149"/>
      <c r="FW70" s="125">
        <f>DZ70/1000</f>
        <v>0.66400000000000003</v>
      </c>
      <c r="FY70" s="176"/>
      <c r="FZ70" s="605">
        <v>0</v>
      </c>
      <c r="GA70" s="605">
        <v>0</v>
      </c>
      <c r="GB70" s="628">
        <v>2</v>
      </c>
      <c r="GC70" s="605">
        <v>6</v>
      </c>
      <c r="GD70" s="605">
        <v>0</v>
      </c>
      <c r="GE70" s="606"/>
      <c r="GF70" s="605">
        <v>0</v>
      </c>
      <c r="GG70" s="605"/>
      <c r="GH70" s="606"/>
      <c r="GI70" s="605">
        <v>1</v>
      </c>
      <c r="GJ70" s="857">
        <v>42902</v>
      </c>
      <c r="GK70" s="861" t="s">
        <v>1003</v>
      </c>
      <c r="GL70" s="862" t="s">
        <v>982</v>
      </c>
      <c r="GN70" s="135">
        <v>2.7</v>
      </c>
    </row>
    <row r="71" spans="1:198" x14ac:dyDescent="0.25">
      <c r="A71" s="56">
        <v>89</v>
      </c>
      <c r="B71" s="859">
        <v>1</v>
      </c>
      <c r="C71" s="567">
        <v>5377</v>
      </c>
      <c r="D71" s="561" t="s">
        <v>213</v>
      </c>
      <c r="E71" s="564" t="s">
        <v>238</v>
      </c>
      <c r="F71" s="59">
        <v>405306443</v>
      </c>
      <c r="G71" s="57">
        <v>76</v>
      </c>
      <c r="H71" s="584" t="s">
        <v>212</v>
      </c>
      <c r="I71" s="375" t="s">
        <v>1004</v>
      </c>
      <c r="J71" s="572" t="s">
        <v>1005</v>
      </c>
      <c r="K71" s="105" t="s">
        <v>156</v>
      </c>
      <c r="L71" s="59">
        <v>5</v>
      </c>
      <c r="M71" s="59">
        <v>1</v>
      </c>
      <c r="N71" s="57"/>
      <c r="O71" s="57"/>
      <c r="P71" s="151"/>
      <c r="Q71" s="378"/>
      <c r="R71" s="378"/>
      <c r="S71" s="164"/>
      <c r="T71" s="164"/>
      <c r="U71" s="169"/>
      <c r="V71" s="109"/>
      <c r="W71" s="165"/>
      <c r="X71" s="164"/>
      <c r="Y71" s="164"/>
      <c r="Z71" s="387"/>
      <c r="AA71" s="370"/>
      <c r="AB71" s="370"/>
      <c r="AC71" s="370"/>
      <c r="AD71" s="370"/>
      <c r="AE71" s="370"/>
      <c r="AF71" s="370"/>
      <c r="AG71" s="399" t="s">
        <v>184</v>
      </c>
      <c r="AH71" s="394"/>
      <c r="AJ71" s="66">
        <v>7.31</v>
      </c>
      <c r="AK71" s="67"/>
      <c r="AM71" s="68"/>
      <c r="AO71" s="408">
        <v>92.9</v>
      </c>
      <c r="AP71" s="69">
        <v>3.77</v>
      </c>
      <c r="AQ71" s="70">
        <v>0.2</v>
      </c>
      <c r="AR71" s="71">
        <f t="shared" si="32"/>
        <v>96.87</v>
      </c>
      <c r="AS71" s="72">
        <f t="shared" si="33"/>
        <v>24.641909814323608</v>
      </c>
      <c r="AT71" s="73">
        <f t="shared" si="34"/>
        <v>4.9283819628647221</v>
      </c>
      <c r="AU71" s="74">
        <f t="shared" si="35"/>
        <v>23.40050377833753</v>
      </c>
      <c r="AV71" s="66">
        <v>80.454999999999998</v>
      </c>
      <c r="AW71" s="75">
        <f t="shared" si="36"/>
        <v>86.603875134553277</v>
      </c>
      <c r="AX71" s="76">
        <v>7.7999999999999989</v>
      </c>
      <c r="AY71" s="75">
        <f>AX71*100/AO71</f>
        <v>8.3961248654467155</v>
      </c>
      <c r="AZ71" s="75">
        <v>72.78</v>
      </c>
      <c r="BA71" s="77" t="s">
        <v>158</v>
      </c>
      <c r="BB71" s="413">
        <v>0.11</v>
      </c>
      <c r="BC71" s="80">
        <v>3.1771799999999986</v>
      </c>
      <c r="BD71" s="79"/>
      <c r="BE71" s="56" t="s">
        <v>158</v>
      </c>
      <c r="BG71" s="66" t="s">
        <v>158</v>
      </c>
      <c r="BH71" s="75"/>
      <c r="BI71" s="411" t="s">
        <v>158</v>
      </c>
      <c r="BJ71" s="75">
        <v>80.096501809408934</v>
      </c>
      <c r="BK71" s="75">
        <v>19.903498190591073</v>
      </c>
      <c r="BL71" s="129">
        <v>4.0242424242424244</v>
      </c>
      <c r="BM71" s="83">
        <v>2.5547500000000003</v>
      </c>
      <c r="BN71" s="79">
        <f>BM71*100/AO71</f>
        <v>2.75</v>
      </c>
      <c r="BO71" s="75">
        <v>7.4320000000000025E-2</v>
      </c>
      <c r="BP71" s="56">
        <v>7.14</v>
      </c>
      <c r="BQ71" s="370">
        <v>12.7</v>
      </c>
      <c r="BR71" s="85">
        <v>1.7787114845938374</v>
      </c>
      <c r="BS71" s="79">
        <f t="shared" si="37"/>
        <v>36.200000000000003</v>
      </c>
      <c r="BT71" s="128">
        <v>84.6</v>
      </c>
      <c r="BU71" s="128"/>
      <c r="BV71" s="86">
        <v>0.4</v>
      </c>
      <c r="BW71" s="422">
        <v>2.5</v>
      </c>
      <c r="BX71" s="86">
        <v>11.8</v>
      </c>
      <c r="BY71" s="133">
        <f>BX71*AP71/100</f>
        <v>0.44486000000000003</v>
      </c>
      <c r="BZ71" s="86">
        <v>24.4</v>
      </c>
      <c r="CA71" s="133">
        <f>BZ71*AP71/100</f>
        <v>0.91988000000000003</v>
      </c>
      <c r="CB71" s="86">
        <v>63.4</v>
      </c>
      <c r="CC71" s="133">
        <f>CB71*AP71/100</f>
        <v>2.39018</v>
      </c>
      <c r="CD71" s="86">
        <v>0.2</v>
      </c>
      <c r="CE71" s="75"/>
      <c r="CJ71" s="86">
        <v>83.2</v>
      </c>
      <c r="CL71" s="75">
        <f t="shared" si="38"/>
        <v>0.48360655737704922</v>
      </c>
      <c r="CO71" s="378"/>
      <c r="CW71" s="370"/>
      <c r="CX71" s="89"/>
      <c r="CY71" s="89" t="s">
        <v>165</v>
      </c>
      <c r="CZ71" s="89">
        <v>4</v>
      </c>
      <c r="DA71" s="90" t="s">
        <v>155</v>
      </c>
      <c r="DB71" s="115" t="s">
        <v>155</v>
      </c>
      <c r="DE71" s="370"/>
      <c r="DF71" s="370"/>
      <c r="DG71" s="370"/>
      <c r="DH71" s="370"/>
      <c r="DI71" s="116" t="s">
        <v>163</v>
      </c>
      <c r="DJ71" s="580" t="s">
        <v>230</v>
      </c>
      <c r="DK71" s="92">
        <v>2</v>
      </c>
      <c r="DL71" s="581" t="s">
        <v>880</v>
      </c>
      <c r="DM71" s="581" t="s">
        <v>1004</v>
      </c>
      <c r="DN71" s="92">
        <v>0</v>
      </c>
      <c r="DO71" s="629">
        <v>1</v>
      </c>
      <c r="DP71" s="865">
        <v>2010</v>
      </c>
      <c r="DQ71" s="611"/>
      <c r="DR71" s="603"/>
      <c r="DS71" s="618"/>
      <c r="DT71" s="613"/>
      <c r="DU71" s="611"/>
      <c r="DV71" s="603"/>
      <c r="DW71" s="92">
        <v>1</v>
      </c>
      <c r="DX71" s="57" t="s">
        <v>157</v>
      </c>
      <c r="DY71" s="57" t="s">
        <v>157</v>
      </c>
      <c r="DZ71" s="57" t="s">
        <v>157</v>
      </c>
      <c r="EA71" s="57" t="s">
        <v>157</v>
      </c>
      <c r="EB71" s="57" t="s">
        <v>157</v>
      </c>
      <c r="EC71" s="57" t="s">
        <v>157</v>
      </c>
      <c r="ED71" s="57" t="s">
        <v>157</v>
      </c>
      <c r="EE71" s="57" t="s">
        <v>157</v>
      </c>
      <c r="EF71" s="57" t="s">
        <v>157</v>
      </c>
      <c r="EG71" s="57" t="s">
        <v>157</v>
      </c>
      <c r="EH71" s="850"/>
      <c r="EI71" s="92">
        <v>4</v>
      </c>
      <c r="EJ71" s="92">
        <v>1</v>
      </c>
      <c r="EK71" s="92">
        <v>5</v>
      </c>
      <c r="EL71" s="618"/>
      <c r="EM71" s="581">
        <v>5</v>
      </c>
      <c r="EN71" s="94"/>
      <c r="EO71" s="92">
        <v>0</v>
      </c>
      <c r="EP71" s="581"/>
      <c r="EQ71" s="581"/>
      <c r="ER71" s="582"/>
      <c r="ES71" s="592"/>
      <c r="ET71" s="592"/>
      <c r="EU71" s="592"/>
      <c r="EV71" s="581"/>
      <c r="EW71" s="581"/>
      <c r="EX71" s="431">
        <v>5377</v>
      </c>
      <c r="EY71" s="740"/>
      <c r="EZ71" s="740"/>
      <c r="FA71" s="740"/>
      <c r="FB71" s="740"/>
      <c r="FC71" s="753"/>
      <c r="FD71" s="740"/>
      <c r="FE71" s="475"/>
      <c r="FF71" s="475"/>
      <c r="FG71" s="475"/>
      <c r="FH71" s="475"/>
      <c r="FI71" s="475"/>
      <c r="FJ71" s="475"/>
      <c r="FK71" s="475"/>
      <c r="FL71" s="477"/>
      <c r="FM71" s="477"/>
      <c r="FN71" s="477"/>
      <c r="FO71" s="477"/>
      <c r="FP71" s="829"/>
      <c r="FQ71" s="478"/>
      <c r="FR71" s="96"/>
      <c r="FS71" s="96"/>
      <c r="FV71" s="66">
        <v>7.31</v>
      </c>
      <c r="FW71" s="100" t="s">
        <v>158</v>
      </c>
      <c r="FY71" s="394"/>
      <c r="FZ71" s="605">
        <v>0</v>
      </c>
      <c r="GA71" s="605">
        <v>0</v>
      </c>
      <c r="GB71" s="626">
        <v>1</v>
      </c>
      <c r="GC71" s="605">
        <v>2</v>
      </c>
      <c r="GD71" s="605">
        <v>1</v>
      </c>
      <c r="GE71" s="606"/>
      <c r="GF71" s="605"/>
      <c r="GG71" s="605"/>
      <c r="GH71" s="606"/>
      <c r="GI71" s="605">
        <v>1</v>
      </c>
      <c r="GJ71" s="857">
        <v>44173</v>
      </c>
      <c r="GK71" s="861" t="s">
        <v>1006</v>
      </c>
      <c r="GL71" s="606"/>
    </row>
    <row r="72" spans="1:198" x14ac:dyDescent="0.25">
      <c r="A72" s="56">
        <v>65</v>
      </c>
      <c r="B72" s="859">
        <v>1</v>
      </c>
      <c r="C72" s="560">
        <v>12421</v>
      </c>
      <c r="D72" s="561" t="s">
        <v>841</v>
      </c>
      <c r="E72" s="562" t="s">
        <v>233</v>
      </c>
      <c r="F72" s="59">
        <v>360703450</v>
      </c>
      <c r="G72" s="57">
        <f>LEFT(H72,4)-CONCATENATE(IF(LEFT(F72, 2)&lt;MID(H72, 3, 4), 20, 19),LEFT(F72,2))</f>
        <v>84</v>
      </c>
      <c r="H72" s="584" t="s">
        <v>840</v>
      </c>
      <c r="I72" s="313" t="s">
        <v>842</v>
      </c>
      <c r="J72" s="572" t="s">
        <v>244</v>
      </c>
      <c r="K72" s="59" t="s">
        <v>156</v>
      </c>
      <c r="L72" s="57">
        <v>10</v>
      </c>
      <c r="M72" s="59">
        <v>2</v>
      </c>
      <c r="N72" s="59" t="s">
        <v>157</v>
      </c>
      <c r="O72" s="57"/>
      <c r="P72" s="57" t="s">
        <v>837</v>
      </c>
      <c r="Q72" s="378"/>
      <c r="R72" s="378"/>
      <c r="S72" s="59"/>
      <c r="T72" s="299"/>
      <c r="U72" s="299"/>
      <c r="V72" s="365" t="s">
        <v>835</v>
      </c>
      <c r="W72" s="672"/>
      <c r="X72" s="365"/>
      <c r="Y72" s="365"/>
      <c r="Z72" s="374"/>
      <c r="AA72" s="370" t="s">
        <v>788</v>
      </c>
      <c r="AB72" s="370"/>
      <c r="AC72" s="403">
        <v>283</v>
      </c>
      <c r="AD72" s="403">
        <v>2800</v>
      </c>
      <c r="AE72" s="404"/>
      <c r="AF72" s="404"/>
      <c r="AG72" s="374" t="s">
        <v>230</v>
      </c>
      <c r="AH72" s="111">
        <v>250</v>
      </c>
      <c r="AI72"/>
      <c r="AJ72"/>
      <c r="AM72"/>
      <c r="AO72" s="410">
        <v>54.9</v>
      </c>
      <c r="AP72" s="69">
        <v>32.799999999999997</v>
      </c>
      <c r="AQ72" s="127">
        <v>11.4</v>
      </c>
      <c r="AR72" s="71">
        <f t="shared" si="32"/>
        <v>99.1</v>
      </c>
      <c r="AS72" s="72">
        <f t="shared" si="33"/>
        <v>1.6737804878048781</v>
      </c>
      <c r="AT72" s="73">
        <f t="shared" si="34"/>
        <v>19.081097560975611</v>
      </c>
      <c r="AU72" s="74">
        <f t="shared" si="35"/>
        <v>1.2420814479638009</v>
      </c>
      <c r="AV72" s="75">
        <f>AW72*AO72/100</f>
        <v>44.301009999999998</v>
      </c>
      <c r="AW72" s="75">
        <f>97-AY72-(CD72*100/AO72)</f>
        <v>80.694007285974493</v>
      </c>
      <c r="AX72" s="76">
        <v>4.6719899999999992</v>
      </c>
      <c r="AY72" s="75">
        <v>8.51</v>
      </c>
      <c r="AZ72" s="56" t="s">
        <v>158</v>
      </c>
      <c r="BA72" s="234">
        <v>29.7</v>
      </c>
      <c r="BB72" s="370" t="s">
        <v>158</v>
      </c>
      <c r="BC72" s="79">
        <v>0.31</v>
      </c>
      <c r="BD72" s="79"/>
      <c r="BE72" s="75"/>
      <c r="BF72" s="75"/>
      <c r="BG72" s="75"/>
      <c r="BH72" s="75"/>
      <c r="BI72" s="411">
        <v>0.42</v>
      </c>
      <c r="BJ72" s="75">
        <v>64.900000000000006</v>
      </c>
      <c r="BK72" s="56">
        <v>35.1</v>
      </c>
      <c r="BL72" s="82">
        <f t="shared" ref="BL72:BL77" si="39">BJ72/BK72</f>
        <v>1.8490028490028492</v>
      </c>
      <c r="BM72" s="83">
        <v>2.54</v>
      </c>
      <c r="BN72" s="79">
        <f>BM72*100/AO72</f>
        <v>4.6265938069216759</v>
      </c>
      <c r="BO72" s="56" t="s">
        <v>158</v>
      </c>
      <c r="BP72" s="56">
        <v>36.200000000000003</v>
      </c>
      <c r="BQ72" s="370">
        <v>39.1</v>
      </c>
      <c r="BS72" s="79">
        <f t="shared" si="37"/>
        <v>68</v>
      </c>
      <c r="BT72" s="115">
        <v>82.6</v>
      </c>
      <c r="BU72" s="115">
        <v>7225</v>
      </c>
      <c r="BV72" s="79">
        <f>100-BT72</f>
        <v>17.400000000000006</v>
      </c>
      <c r="BW72" s="79">
        <f>BY72+CA72+CC72</f>
        <v>32.504799999999996</v>
      </c>
      <c r="BX72" s="115">
        <v>22.6</v>
      </c>
      <c r="BY72" s="66">
        <f>BX72*AP72/100</f>
        <v>7.4127999999999998</v>
      </c>
      <c r="BZ72" s="115">
        <v>45.4</v>
      </c>
      <c r="CA72" s="66">
        <f>BZ72*AP72/100</f>
        <v>14.8912</v>
      </c>
      <c r="CB72" s="115">
        <v>31.1</v>
      </c>
      <c r="CC72" s="66">
        <f>CB72*AP72/100</f>
        <v>10.200799999999999</v>
      </c>
      <c r="CD72" s="366">
        <v>4.28</v>
      </c>
      <c r="CE72" s="153">
        <v>99.9</v>
      </c>
      <c r="CF72" s="153">
        <v>6696</v>
      </c>
      <c r="CG72" s="153">
        <v>98.2</v>
      </c>
      <c r="CH72" s="153">
        <v>3893</v>
      </c>
      <c r="CI72" s="153">
        <v>83</v>
      </c>
      <c r="CJ72" s="153">
        <v>93.6</v>
      </c>
      <c r="CK72" s="153">
        <v>3893</v>
      </c>
      <c r="CL72" s="75">
        <f t="shared" si="38"/>
        <v>0.49779735682819387</v>
      </c>
      <c r="CO72" s="378"/>
      <c r="CW72" s="370"/>
      <c r="DB72" s="195" t="s">
        <v>171</v>
      </c>
      <c r="DC72" s="288"/>
      <c r="DD72" s="340"/>
      <c r="DE72" s="370"/>
      <c r="DF72" s="370"/>
      <c r="DG72" s="370"/>
      <c r="DH72" s="370"/>
      <c r="DI72" s="57" t="s">
        <v>162</v>
      </c>
      <c r="DJ72" s="557" t="s">
        <v>230</v>
      </c>
      <c r="DK72" s="92">
        <v>2</v>
      </c>
      <c r="DL72" s="581" t="s">
        <v>880</v>
      </c>
      <c r="DM72" s="581" t="s">
        <v>169</v>
      </c>
      <c r="DN72" s="92"/>
      <c r="DO72" s="629">
        <v>0</v>
      </c>
      <c r="DP72" s="623">
        <v>43885</v>
      </c>
      <c r="DQ72" s="581"/>
      <c r="DR72" s="581" t="s">
        <v>899</v>
      </c>
      <c r="DS72" s="619"/>
      <c r="DT72" s="623">
        <v>40973</v>
      </c>
      <c r="DU72" s="581"/>
      <c r="DV72" s="581"/>
      <c r="DW72" s="92"/>
      <c r="DX72" s="57" t="s">
        <v>157</v>
      </c>
      <c r="DY72" s="57" t="s">
        <v>157</v>
      </c>
      <c r="DZ72" s="57" t="s">
        <v>157</v>
      </c>
      <c r="EA72" s="57" t="s">
        <v>157</v>
      </c>
      <c r="EB72" s="57" t="s">
        <v>157</v>
      </c>
      <c r="EC72" s="57" t="s">
        <v>157</v>
      </c>
      <c r="ED72" s="57" t="s">
        <v>157</v>
      </c>
      <c r="EE72" s="57" t="s">
        <v>157</v>
      </c>
      <c r="EF72" s="57" t="s">
        <v>157</v>
      </c>
      <c r="EG72" s="57" t="s">
        <v>242</v>
      </c>
      <c r="EH72" s="850" t="s">
        <v>242</v>
      </c>
      <c r="EI72" s="117"/>
      <c r="EJ72" s="117"/>
      <c r="EK72" s="117"/>
      <c r="EL72" s="619"/>
      <c r="EM72" s="589">
        <v>10</v>
      </c>
      <c r="EN72" s="117"/>
      <c r="EO72" s="589">
        <v>0</v>
      </c>
      <c r="EP72" s="589">
        <v>174</v>
      </c>
      <c r="EQ72" s="589">
        <v>98</v>
      </c>
      <c r="ER72" s="582">
        <v>32.4</v>
      </c>
      <c r="ES72" s="592">
        <v>0</v>
      </c>
      <c r="ET72" s="592">
        <v>45</v>
      </c>
      <c r="EU72" s="592">
        <v>60</v>
      </c>
      <c r="EV72" s="589">
        <v>3</v>
      </c>
      <c r="EW72" s="589">
        <v>2</v>
      </c>
      <c r="EX72" s="158">
        <v>12421</v>
      </c>
      <c r="EY72" s="434">
        <v>75</v>
      </c>
      <c r="EZ72" s="434">
        <v>7478</v>
      </c>
      <c r="FA72" s="434">
        <v>4000</v>
      </c>
      <c r="FB72" s="434">
        <v>40560</v>
      </c>
      <c r="FC72" s="434">
        <v>2039</v>
      </c>
      <c r="FD72" s="437">
        <f>FC72/FA72*FB72/EY72</f>
        <v>275.67280000000005</v>
      </c>
      <c r="FE72" s="438">
        <f>L72*FD72</f>
        <v>2756.7280000000005</v>
      </c>
      <c r="FF72" s="394"/>
      <c r="FG72" s="394"/>
      <c r="FH72" s="394"/>
      <c r="FI72" s="394"/>
      <c r="FJ72" s="442"/>
      <c r="FK72" s="442"/>
      <c r="FL72" s="442"/>
      <c r="FM72" s="450"/>
      <c r="FN72" s="450"/>
      <c r="FO72" s="450"/>
      <c r="FP72" s="459"/>
      <c r="FQ72" s="398"/>
      <c r="FR72" s="65"/>
      <c r="FS72" s="56"/>
      <c r="FT72" s="242">
        <f>AC72/1000</f>
        <v>0.28299999999999997</v>
      </c>
      <c r="FV72" s="73">
        <f>FC72*100/EZ72</f>
        <v>27.266648836587322</v>
      </c>
      <c r="FW72" s="351">
        <f>FD72/1000</f>
        <v>0.27567280000000005</v>
      </c>
      <c r="FY72" s="394"/>
      <c r="FZ72" s="605">
        <v>0</v>
      </c>
      <c r="GA72" s="605">
        <v>0</v>
      </c>
      <c r="GB72" s="627">
        <v>3</v>
      </c>
      <c r="GC72" s="605">
        <v>7</v>
      </c>
      <c r="GD72" s="605">
        <v>0</v>
      </c>
      <c r="GE72" s="606"/>
      <c r="GF72" s="605"/>
      <c r="GG72" s="605"/>
      <c r="GH72" s="606"/>
      <c r="GI72" s="605">
        <v>1</v>
      </c>
      <c r="GJ72" s="857">
        <v>43885</v>
      </c>
      <c r="GK72" s="861" t="s">
        <v>917</v>
      </c>
      <c r="GL72" s="862" t="s">
        <v>973</v>
      </c>
    </row>
    <row r="73" spans="1:198" ht="15.75" x14ac:dyDescent="0.25">
      <c r="A73" s="56">
        <v>87</v>
      </c>
      <c r="B73" s="859">
        <v>1</v>
      </c>
      <c r="C73" s="560">
        <v>10391</v>
      </c>
      <c r="D73" s="561" t="s">
        <v>641</v>
      </c>
      <c r="E73" s="562" t="s">
        <v>191</v>
      </c>
      <c r="F73" s="59">
        <v>5460262544</v>
      </c>
      <c r="G73" s="57">
        <v>65</v>
      </c>
      <c r="H73" s="584" t="s">
        <v>638</v>
      </c>
      <c r="I73" s="150" t="s">
        <v>164</v>
      </c>
      <c r="J73" s="572" t="s">
        <v>342</v>
      </c>
      <c r="K73" s="57" t="s">
        <v>156</v>
      </c>
      <c r="L73" s="57">
        <v>2</v>
      </c>
      <c r="M73" s="59" t="s">
        <v>387</v>
      </c>
      <c r="N73" s="57" t="s">
        <v>642</v>
      </c>
      <c r="O73" s="57"/>
      <c r="P73" s="57" t="s">
        <v>640</v>
      </c>
      <c r="Q73" s="370"/>
      <c r="R73" s="370"/>
      <c r="S73" s="231" t="s">
        <v>353</v>
      </c>
      <c r="T73" s="231" t="s">
        <v>353</v>
      </c>
      <c r="U73" s="231" t="s">
        <v>353</v>
      </c>
      <c r="V73" s="315" t="s">
        <v>526</v>
      </c>
      <c r="W73" s="231" t="s">
        <v>353</v>
      </c>
      <c r="X73" s="231" t="s">
        <v>353</v>
      </c>
      <c r="Y73" s="270" t="s">
        <v>353</v>
      </c>
      <c r="Z73" s="387"/>
      <c r="AA73" s="370"/>
      <c r="AB73" s="393"/>
      <c r="AC73" s="306">
        <v>23210</v>
      </c>
      <c r="AD73" s="307">
        <v>54</v>
      </c>
      <c r="AG73" s="399" t="s">
        <v>643</v>
      </c>
      <c r="AH73" s="306">
        <v>100</v>
      </c>
      <c r="AK73" s="67"/>
      <c r="AO73" s="145">
        <v>64.400000000000006</v>
      </c>
      <c r="AP73" s="69">
        <v>19.7</v>
      </c>
      <c r="AQ73" s="127">
        <v>11.5</v>
      </c>
      <c r="AR73" s="71">
        <f t="shared" si="32"/>
        <v>95.600000000000009</v>
      </c>
      <c r="AS73" s="72">
        <f t="shared" si="33"/>
        <v>3.2690355329949243</v>
      </c>
      <c r="AT73" s="73">
        <f t="shared" si="34"/>
        <v>37.593908629441628</v>
      </c>
      <c r="AU73" s="74">
        <f t="shared" si="35"/>
        <v>2.0641025641025643</v>
      </c>
      <c r="AV73" s="66">
        <v>60.536000000000001</v>
      </c>
      <c r="AW73" s="75">
        <f t="shared" ref="AW73:AW83" si="40">95-AY73</f>
        <v>94</v>
      </c>
      <c r="AX73" s="76">
        <v>0.64400000000000002</v>
      </c>
      <c r="AY73" s="66">
        <v>1</v>
      </c>
      <c r="AZ73" s="89" t="s">
        <v>158</v>
      </c>
      <c r="BA73" s="329">
        <v>1.5</v>
      </c>
      <c r="BB73" s="372" t="s">
        <v>158</v>
      </c>
      <c r="BC73" s="344"/>
      <c r="BD73" s="99"/>
      <c r="BE73"/>
      <c r="BF73"/>
      <c r="BG73"/>
      <c r="BH73"/>
      <c r="BI73" s="718"/>
      <c r="BJ73" s="56">
        <v>34.799999999999997</v>
      </c>
      <c r="BK73" s="56">
        <v>65.2</v>
      </c>
      <c r="BL73" s="129">
        <f t="shared" si="39"/>
        <v>0.53374233128834347</v>
      </c>
      <c r="BM73" s="153" t="s">
        <v>158</v>
      </c>
      <c r="BN73" s="56" t="s">
        <v>158</v>
      </c>
      <c r="BO73" s="89" t="s">
        <v>158</v>
      </c>
      <c r="BP73" s="56">
        <v>10.1</v>
      </c>
      <c r="BQ73" s="370">
        <v>14.9</v>
      </c>
      <c r="BS73" s="79" t="s">
        <v>158</v>
      </c>
      <c r="BT73" s="79" t="s">
        <v>158</v>
      </c>
      <c r="BU73" s="243" t="s">
        <v>158</v>
      </c>
      <c r="BV73" s="79" t="s">
        <v>158</v>
      </c>
      <c r="BW73" s="79" t="s">
        <v>158</v>
      </c>
      <c r="BX73" s="79" t="s">
        <v>158</v>
      </c>
      <c r="BY73" s="79" t="s">
        <v>158</v>
      </c>
      <c r="BZ73" s="79" t="s">
        <v>158</v>
      </c>
      <c r="CA73" s="79" t="s">
        <v>158</v>
      </c>
      <c r="CB73" s="79" t="s">
        <v>158</v>
      </c>
      <c r="CC73" s="79" t="s">
        <v>158</v>
      </c>
      <c r="CD73" s="314" t="s">
        <v>158</v>
      </c>
      <c r="CJ73" s="249"/>
      <c r="CK73" s="249"/>
      <c r="CO73" s="378"/>
      <c r="CW73" s="370"/>
      <c r="DA73" s="90" t="s">
        <v>155</v>
      </c>
      <c r="DB73" s="195" t="s">
        <v>155</v>
      </c>
      <c r="DD73" s="122"/>
      <c r="DI73" s="57" t="s">
        <v>163</v>
      </c>
      <c r="DJ73" s="576" t="s">
        <v>230</v>
      </c>
      <c r="DK73" s="92">
        <v>2</v>
      </c>
      <c r="DL73" s="581" t="s">
        <v>880</v>
      </c>
      <c r="DM73" s="581" t="s">
        <v>1007</v>
      </c>
      <c r="DN73" s="92"/>
      <c r="DO73" s="629">
        <v>0</v>
      </c>
      <c r="DP73" s="614"/>
      <c r="DQ73" s="581"/>
      <c r="DR73" s="581"/>
      <c r="DS73" s="619"/>
      <c r="DT73" s="614"/>
      <c r="DU73" s="581"/>
      <c r="DV73" s="581"/>
      <c r="DW73" s="92"/>
      <c r="DX73" s="57">
        <v>2.2000000000000002</v>
      </c>
      <c r="DY73" s="57" t="s">
        <v>157</v>
      </c>
      <c r="DZ73" s="57" t="s">
        <v>157</v>
      </c>
      <c r="EA73" s="57" t="s">
        <v>157</v>
      </c>
      <c r="EB73" s="57" t="s">
        <v>157</v>
      </c>
      <c r="EC73" s="57" t="s">
        <v>157</v>
      </c>
      <c r="ED73" s="57" t="s">
        <v>157</v>
      </c>
      <c r="EE73" s="57" t="s">
        <v>157</v>
      </c>
      <c r="EF73" s="57" t="s">
        <v>157</v>
      </c>
      <c r="EG73" s="57" t="s">
        <v>157</v>
      </c>
      <c r="EH73" s="850"/>
      <c r="EI73" s="92"/>
      <c r="EJ73" s="92"/>
      <c r="EK73" s="92"/>
      <c r="EL73" s="619"/>
      <c r="EM73" s="581"/>
      <c r="EN73" s="92"/>
      <c r="EO73" s="581">
        <v>1</v>
      </c>
      <c r="EP73" s="581">
        <v>164</v>
      </c>
      <c r="EQ73" s="581">
        <v>65</v>
      </c>
      <c r="ER73" s="582">
        <v>24.2</v>
      </c>
      <c r="ES73" s="592">
        <v>0</v>
      </c>
      <c r="ET73" s="592">
        <v>60</v>
      </c>
      <c r="EU73" s="592">
        <v>65</v>
      </c>
      <c r="EV73" s="581">
        <v>1</v>
      </c>
      <c r="EW73" s="581">
        <v>1</v>
      </c>
      <c r="EX73" s="320">
        <v>10391</v>
      </c>
      <c r="EY73" s="304">
        <v>67</v>
      </c>
      <c r="EZ73" s="270">
        <v>119099</v>
      </c>
      <c r="FA73" s="270">
        <v>2</v>
      </c>
      <c r="FB73" s="240">
        <f>EZ73/EY73*FA73</f>
        <v>3555.1940298507461</v>
      </c>
      <c r="FC73" s="270">
        <v>5007</v>
      </c>
      <c r="FD73" s="281">
        <f>FC73/EY73*FA73</f>
        <v>149.46268656716418</v>
      </c>
      <c r="FE73" s="438">
        <f>L73*FD73</f>
        <v>298.92537313432837</v>
      </c>
      <c r="FF73" s="394"/>
      <c r="FG73" s="394"/>
      <c r="FH73" s="394"/>
      <c r="FI73" s="394"/>
      <c r="FJ73" s="442"/>
      <c r="FK73" s="442"/>
      <c r="FL73" s="442"/>
      <c r="FM73" s="450"/>
      <c r="FN73" s="450"/>
      <c r="FO73" s="450"/>
      <c r="FP73" s="459"/>
      <c r="FQ73" s="64"/>
      <c r="FR73" s="65"/>
      <c r="FS73" s="149">
        <f>FC73*100/EZ73</f>
        <v>4.2040655253192725</v>
      </c>
      <c r="FT73" s="242">
        <f>FD73/1000</f>
        <v>0.14946268656716419</v>
      </c>
      <c r="FV73" s="149">
        <v>4.2040655253192725</v>
      </c>
      <c r="FW73" s="242">
        <v>0.14946268656716419</v>
      </c>
      <c r="FX73" s="278"/>
      <c r="FY73" s="394"/>
      <c r="FZ73" s="605">
        <v>0</v>
      </c>
      <c r="GA73" s="605">
        <v>0</v>
      </c>
      <c r="GB73" s="626">
        <v>1</v>
      </c>
      <c r="GC73" s="605">
        <v>3</v>
      </c>
      <c r="GD73" s="605">
        <v>1</v>
      </c>
      <c r="GE73" s="606"/>
      <c r="GF73" s="605">
        <v>0</v>
      </c>
      <c r="GG73" s="605"/>
      <c r="GH73" s="606"/>
      <c r="GI73" s="605">
        <v>1</v>
      </c>
      <c r="GJ73" s="861" t="s">
        <v>1008</v>
      </c>
      <c r="GK73" s="861" t="s">
        <v>1009</v>
      </c>
      <c r="GL73" s="606"/>
    </row>
    <row r="74" spans="1:198" x14ac:dyDescent="0.25">
      <c r="A74" s="56">
        <v>169</v>
      </c>
      <c r="B74" s="859">
        <v>1</v>
      </c>
      <c r="C74" s="560">
        <v>10786</v>
      </c>
      <c r="D74" s="561" t="s">
        <v>707</v>
      </c>
      <c r="E74" s="562" t="s">
        <v>214</v>
      </c>
      <c r="F74" s="59">
        <v>480417168</v>
      </c>
      <c r="G74" s="57">
        <v>71</v>
      </c>
      <c r="H74" s="584" t="s">
        <v>708</v>
      </c>
      <c r="I74" s="313" t="s">
        <v>178</v>
      </c>
      <c r="J74" s="572" t="s">
        <v>244</v>
      </c>
      <c r="K74" s="59" t="s">
        <v>156</v>
      </c>
      <c r="L74" s="57">
        <v>10</v>
      </c>
      <c r="M74" s="59" t="s">
        <v>614</v>
      </c>
      <c r="N74" s="59" t="s">
        <v>157</v>
      </c>
      <c r="O74" s="57"/>
      <c r="P74" s="57" t="s">
        <v>683</v>
      </c>
      <c r="Q74" s="378"/>
      <c r="R74" s="378"/>
      <c r="S74" s="171"/>
      <c r="T74" s="171"/>
      <c r="U74" s="171"/>
      <c r="V74" s="665" t="s">
        <v>692</v>
      </c>
      <c r="W74" s="352"/>
      <c r="X74" s="171"/>
      <c r="Y74" s="164"/>
      <c r="Z74" s="387"/>
      <c r="AA74" s="370" t="s">
        <v>709</v>
      </c>
      <c r="AB74" s="370"/>
      <c r="AC74" s="483">
        <v>217</v>
      </c>
      <c r="AD74" s="403">
        <v>2200</v>
      </c>
      <c r="AE74" s="370"/>
      <c r="AF74" s="370"/>
      <c r="AG74" s="387" t="s">
        <v>710</v>
      </c>
      <c r="AH74" s="111">
        <v>300</v>
      </c>
      <c r="AO74" s="145">
        <v>6.6</v>
      </c>
      <c r="AP74" s="69">
        <v>9.8000000000000007</v>
      </c>
      <c r="AQ74" s="127">
        <v>82.7</v>
      </c>
      <c r="AR74" s="71">
        <f t="shared" si="32"/>
        <v>99.1</v>
      </c>
      <c r="AS74" s="72">
        <f t="shared" si="33"/>
        <v>0.6734693877551019</v>
      </c>
      <c r="AT74" s="73">
        <f t="shared" si="34"/>
        <v>55.695918367346927</v>
      </c>
      <c r="AU74" s="74">
        <f t="shared" si="35"/>
        <v>7.1351351351351344E-2</v>
      </c>
      <c r="AV74" s="75">
        <v>5.9201999999999995</v>
      </c>
      <c r="AW74" s="75">
        <f t="shared" si="40"/>
        <v>89.7</v>
      </c>
      <c r="AX74" s="76">
        <v>0.34979999999999994</v>
      </c>
      <c r="AY74" s="75">
        <v>5.3</v>
      </c>
      <c r="AZ74" s="56" t="s">
        <v>158</v>
      </c>
      <c r="BA74" s="77">
        <v>35.4</v>
      </c>
      <c r="BB74" s="370" t="s">
        <v>158</v>
      </c>
      <c r="BC74" s="115">
        <v>1</v>
      </c>
      <c r="BI74" s="370"/>
      <c r="BJ74" s="56">
        <v>51.4</v>
      </c>
      <c r="BK74" s="56">
        <v>48.6</v>
      </c>
      <c r="BL74" s="82">
        <f t="shared" si="39"/>
        <v>1.0576131687242798</v>
      </c>
      <c r="BM74" s="83">
        <v>0.1</v>
      </c>
      <c r="BN74" s="79">
        <f t="shared" ref="BN74:BN80" si="41">BM74*100/AO74</f>
        <v>1.5151515151515151</v>
      </c>
      <c r="BO74" s="56" t="s">
        <v>158</v>
      </c>
      <c r="BP74" s="56">
        <v>48.8</v>
      </c>
      <c r="BQ74" s="370">
        <v>37</v>
      </c>
      <c r="BS74" s="79">
        <f t="shared" ref="BS74:BS83" si="42">BX74+BZ74</f>
        <v>51</v>
      </c>
      <c r="BT74" s="115">
        <v>93.6</v>
      </c>
      <c r="BU74" s="115">
        <v>12467</v>
      </c>
      <c r="BV74" s="79">
        <f t="shared" ref="BV74:BV79" si="43">100-BT74</f>
        <v>6.4000000000000057</v>
      </c>
      <c r="BW74" s="79">
        <f t="shared" ref="BW74:BW79" si="44">BY74+CA74+CC74</f>
        <v>9.6235999999999997</v>
      </c>
      <c r="BX74" s="115">
        <v>26.7</v>
      </c>
      <c r="BY74" s="66">
        <f>BX74*AP74/100</f>
        <v>2.6166</v>
      </c>
      <c r="BZ74" s="115">
        <v>24.3</v>
      </c>
      <c r="CA74" s="66">
        <f t="shared" ref="CA74:CA79" si="45">BZ74*AP74/100</f>
        <v>2.3814000000000002</v>
      </c>
      <c r="CB74" s="115">
        <v>47.2</v>
      </c>
      <c r="CC74" s="66">
        <f t="shared" ref="CC74:CC79" si="46">CB74*AP74/100</f>
        <v>4.6256000000000004</v>
      </c>
      <c r="CD74" s="115">
        <v>0.4</v>
      </c>
      <c r="CL74" s="75">
        <f t="shared" ref="CL74:CL83" si="47">BX74/BZ74</f>
        <v>1.0987654320987654</v>
      </c>
      <c r="CO74" s="378"/>
      <c r="CW74" s="370"/>
      <c r="CZ74" s="142">
        <v>3</v>
      </c>
      <c r="DA74" s="90" t="s">
        <v>160</v>
      </c>
      <c r="DB74" s="195" t="s">
        <v>160</v>
      </c>
      <c r="DC74" s="300"/>
      <c r="DE74" s="370"/>
      <c r="DF74" s="370"/>
      <c r="DG74" s="370"/>
      <c r="DH74" s="370"/>
      <c r="DI74" s="57" t="s">
        <v>162</v>
      </c>
      <c r="DJ74" s="557" t="s">
        <v>230</v>
      </c>
      <c r="DK74" s="92">
        <v>2</v>
      </c>
      <c r="DL74" s="581" t="s">
        <v>880</v>
      </c>
      <c r="DM74" s="581" t="s">
        <v>169</v>
      </c>
      <c r="DN74" s="92"/>
      <c r="DO74" s="629">
        <v>0</v>
      </c>
      <c r="DP74" s="623">
        <v>43598</v>
      </c>
      <c r="DQ74" s="581"/>
      <c r="DR74" s="581" t="s">
        <v>899</v>
      </c>
      <c r="DS74" s="619"/>
      <c r="DT74" s="614"/>
      <c r="DU74" s="581"/>
      <c r="DV74" s="581"/>
      <c r="DW74" s="92"/>
      <c r="DX74" s="57">
        <v>8</v>
      </c>
      <c r="DY74" s="57" t="s">
        <v>157</v>
      </c>
      <c r="DZ74" s="57" t="s">
        <v>157</v>
      </c>
      <c r="EA74" s="57" t="s">
        <v>157</v>
      </c>
      <c r="EB74" s="57" t="s">
        <v>157</v>
      </c>
      <c r="EC74" s="57" t="s">
        <v>157</v>
      </c>
      <c r="ED74" s="57" t="s">
        <v>157</v>
      </c>
      <c r="EE74" s="57" t="s">
        <v>157</v>
      </c>
      <c r="EF74" s="57" t="s">
        <v>157</v>
      </c>
      <c r="EG74" s="57" t="s">
        <v>157</v>
      </c>
      <c r="EH74" s="850"/>
      <c r="EI74" s="117"/>
      <c r="EJ74" s="117"/>
      <c r="EK74" s="117"/>
      <c r="EL74" s="619"/>
      <c r="EM74" s="581">
        <v>20</v>
      </c>
      <c r="EN74" s="92"/>
      <c r="EO74" s="581">
        <v>0</v>
      </c>
      <c r="EP74" s="581">
        <v>176</v>
      </c>
      <c r="EQ74" s="581">
        <v>115</v>
      </c>
      <c r="ER74" s="582">
        <v>37.700000000000003</v>
      </c>
      <c r="ES74" s="592">
        <v>1</v>
      </c>
      <c r="ET74" s="592">
        <v>45</v>
      </c>
      <c r="EU74" s="592">
        <v>50</v>
      </c>
      <c r="EV74" s="581">
        <v>3</v>
      </c>
      <c r="EW74" s="581">
        <v>2</v>
      </c>
      <c r="EX74" s="158">
        <v>10786</v>
      </c>
      <c r="EY74" s="434">
        <v>75</v>
      </c>
      <c r="EZ74" s="434">
        <v>5316</v>
      </c>
      <c r="FA74" s="434">
        <v>4000</v>
      </c>
      <c r="FB74" s="434">
        <v>38220</v>
      </c>
      <c r="FC74" s="434">
        <v>1426</v>
      </c>
      <c r="FD74" s="437">
        <f>FC74/FA74*FB74/EY74</f>
        <v>181.67239999999998</v>
      </c>
      <c r="FE74" s="438">
        <f>L74*FD74</f>
        <v>1816.7239999999997</v>
      </c>
      <c r="FF74" s="394"/>
      <c r="FG74" s="394"/>
      <c r="FH74" s="394"/>
      <c r="FI74" s="394"/>
      <c r="FJ74" s="442"/>
      <c r="FK74" s="442"/>
      <c r="FL74" s="442"/>
      <c r="FM74" s="450"/>
      <c r="FN74" s="450"/>
      <c r="FO74" s="450"/>
      <c r="FP74" s="459"/>
      <c r="FQ74" s="64"/>
      <c r="FR74" s="65"/>
      <c r="FS74" s="56"/>
      <c r="FT74" s="242">
        <f>AC74/1000</f>
        <v>0.217</v>
      </c>
      <c r="FV74" s="73">
        <f>FC74*100/EZ74</f>
        <v>26.824680210684726</v>
      </c>
      <c r="FW74" s="351">
        <f>FD74/1000</f>
        <v>0.18167239999999998</v>
      </c>
      <c r="FX74" s="278"/>
      <c r="FY74" s="503"/>
      <c r="FZ74" s="581">
        <v>0</v>
      </c>
      <c r="GA74" s="581">
        <v>0</v>
      </c>
      <c r="GB74" s="626">
        <v>2</v>
      </c>
      <c r="GC74" s="581">
        <v>7</v>
      </c>
      <c r="GD74" s="581">
        <v>0</v>
      </c>
      <c r="GE74" s="607"/>
      <c r="GF74" s="581"/>
      <c r="GG74" s="581"/>
      <c r="GH74" s="607"/>
      <c r="GI74" s="581">
        <v>1</v>
      </c>
      <c r="GJ74" s="604">
        <v>43598</v>
      </c>
      <c r="GK74" s="581" t="s">
        <v>917</v>
      </c>
      <c r="GL74" s="607" t="s">
        <v>973</v>
      </c>
      <c r="GM74" s="92"/>
      <c r="GN74" s="92"/>
      <c r="GO74" s="92"/>
      <c r="GP74" s="266"/>
    </row>
    <row r="75" spans="1:198" x14ac:dyDescent="0.25">
      <c r="A75" s="56">
        <v>19</v>
      </c>
      <c r="B75" s="859">
        <v>1</v>
      </c>
      <c r="C75" s="560">
        <v>10114</v>
      </c>
      <c r="D75" s="561" t="s">
        <v>604</v>
      </c>
      <c r="E75" s="562" t="s">
        <v>605</v>
      </c>
      <c r="F75" s="130">
        <v>460708170</v>
      </c>
      <c r="G75" s="103">
        <v>73</v>
      </c>
      <c r="H75" s="585" t="s">
        <v>606</v>
      </c>
      <c r="I75" s="104" t="s">
        <v>223</v>
      </c>
      <c r="J75" s="571" t="s">
        <v>244</v>
      </c>
      <c r="K75" s="103" t="s">
        <v>156</v>
      </c>
      <c r="L75" s="57">
        <v>4</v>
      </c>
      <c r="M75" s="59">
        <v>10</v>
      </c>
      <c r="N75" s="57" t="s">
        <v>157</v>
      </c>
      <c r="O75" s="370"/>
      <c r="P75" s="57" t="s">
        <v>597</v>
      </c>
      <c r="Q75" s="370"/>
      <c r="R75" s="370"/>
      <c r="S75" s="231" t="s">
        <v>483</v>
      </c>
      <c r="T75" s="231" t="s">
        <v>445</v>
      </c>
      <c r="U75" s="231" t="s">
        <v>353</v>
      </c>
      <c r="V75" s="290" t="s">
        <v>467</v>
      </c>
      <c r="W75" s="231" t="s">
        <v>420</v>
      </c>
      <c r="X75" s="231" t="s">
        <v>353</v>
      </c>
      <c r="Y75" s="231" t="s">
        <v>353</v>
      </c>
      <c r="Z75" s="374" t="s">
        <v>216</v>
      </c>
      <c r="AA75" s="370"/>
      <c r="AB75" s="394"/>
      <c r="AC75" s="396">
        <v>270623</v>
      </c>
      <c r="AD75" s="397">
        <v>2706</v>
      </c>
      <c r="AE75" s="396"/>
      <c r="AF75" s="396"/>
      <c r="AG75" s="399" t="s">
        <v>359</v>
      </c>
      <c r="AH75" s="306">
        <v>400</v>
      </c>
      <c r="AK75" s="56"/>
      <c r="AM75" s="181"/>
      <c r="AN75" s="126"/>
      <c r="AO75" s="145">
        <v>4.13</v>
      </c>
      <c r="AP75" s="69">
        <v>1.78</v>
      </c>
      <c r="AQ75" s="127">
        <v>92.1</v>
      </c>
      <c r="AR75" s="71">
        <f t="shared" si="32"/>
        <v>98.009999999999991</v>
      </c>
      <c r="AS75" s="72">
        <f t="shared" si="33"/>
        <v>2.3202247191011236</v>
      </c>
      <c r="AT75" s="73">
        <f t="shared" si="34"/>
        <v>213.69269662921346</v>
      </c>
      <c r="AU75" s="74">
        <f t="shared" si="35"/>
        <v>4.3992330634853007E-2</v>
      </c>
      <c r="AV75" s="321">
        <v>3.6302699999999999</v>
      </c>
      <c r="AW75" s="75">
        <f t="shared" si="40"/>
        <v>87.9</v>
      </c>
      <c r="AX75" s="76">
        <v>0.29322999999999999</v>
      </c>
      <c r="AY75" s="330">
        <v>7.1</v>
      </c>
      <c r="AZ75" s="326" t="s">
        <v>158</v>
      </c>
      <c r="BA75" s="329">
        <v>1.6</v>
      </c>
      <c r="BB75" s="717">
        <v>0.01</v>
      </c>
      <c r="BC75" s="319"/>
      <c r="BD75" s="319"/>
      <c r="BE75" s="319"/>
      <c r="BF75" s="319"/>
      <c r="BG75" s="319"/>
      <c r="BI75" s="718">
        <v>2.77</v>
      </c>
      <c r="BJ75" s="56">
        <v>67.3</v>
      </c>
      <c r="BK75" s="66">
        <v>33.5</v>
      </c>
      <c r="BL75" s="82">
        <f t="shared" si="39"/>
        <v>2.008955223880597</v>
      </c>
      <c r="BM75" s="83">
        <v>0.1</v>
      </c>
      <c r="BN75" s="79">
        <f t="shared" si="41"/>
        <v>2.4213075060532687</v>
      </c>
      <c r="BO75" s="329" t="s">
        <v>158</v>
      </c>
      <c r="BP75" s="56">
        <v>5.6</v>
      </c>
      <c r="BQ75" s="377">
        <v>5.6</v>
      </c>
      <c r="BR75" s="115"/>
      <c r="BS75" s="79">
        <f t="shared" si="42"/>
        <v>45</v>
      </c>
      <c r="BT75" s="89">
        <v>97.4</v>
      </c>
      <c r="BU75" s="249">
        <v>74695</v>
      </c>
      <c r="BV75" s="79">
        <f t="shared" si="43"/>
        <v>2.5999999999999943</v>
      </c>
      <c r="BW75" s="79">
        <f t="shared" si="44"/>
        <v>1.6024279781420767</v>
      </c>
      <c r="BX75" s="66">
        <v>12.1</v>
      </c>
      <c r="BY75" s="66">
        <f>BX75*AP75/(CB75+BZ75+BX75+BV75)</f>
        <v>0.23538797814207654</v>
      </c>
      <c r="BZ75" s="66">
        <v>32.9</v>
      </c>
      <c r="CA75" s="66">
        <f t="shared" si="45"/>
        <v>0.58562000000000003</v>
      </c>
      <c r="CB75" s="66">
        <v>43.9</v>
      </c>
      <c r="CC75" s="66">
        <f t="shared" si="46"/>
        <v>0.78142</v>
      </c>
      <c r="CD75" s="100">
        <v>5.1999999999999998E-2</v>
      </c>
      <c r="CJ75" s="249">
        <v>88</v>
      </c>
      <c r="CK75" s="249">
        <v>69236</v>
      </c>
      <c r="CL75" s="75">
        <f t="shared" si="47"/>
        <v>0.36778115501519759</v>
      </c>
      <c r="CM75" s="60"/>
      <c r="CN75" s="60"/>
      <c r="CO75" s="378"/>
      <c r="CU75" s="56"/>
      <c r="CV75" s="56"/>
      <c r="CW75" s="426"/>
      <c r="CX75" s="142"/>
      <c r="CY75" s="75"/>
      <c r="CZ75" s="142">
        <v>6</v>
      </c>
      <c r="DA75" s="90" t="s">
        <v>160</v>
      </c>
      <c r="DB75" s="89" t="s">
        <v>160</v>
      </c>
      <c r="DC75" s="56"/>
      <c r="DE75" s="370"/>
      <c r="DF75" s="370"/>
      <c r="DG75" s="371"/>
      <c r="DH75" s="370"/>
      <c r="DI75" s="57" t="s">
        <v>162</v>
      </c>
      <c r="DJ75" s="576" t="s">
        <v>230</v>
      </c>
      <c r="DK75" s="92">
        <v>2</v>
      </c>
      <c r="DL75" s="581" t="s">
        <v>880</v>
      </c>
      <c r="DM75" s="581" t="s">
        <v>322</v>
      </c>
      <c r="DN75" s="92"/>
      <c r="DO75" s="629">
        <v>1</v>
      </c>
      <c r="DP75" s="614">
        <v>2003</v>
      </c>
      <c r="DQ75" s="604">
        <v>43483</v>
      </c>
      <c r="DR75" s="581" t="s">
        <v>899</v>
      </c>
      <c r="DS75" s="619" t="s">
        <v>984</v>
      </c>
      <c r="DT75" s="614"/>
      <c r="DU75" s="581"/>
      <c r="DV75" s="581"/>
      <c r="DW75" s="92"/>
      <c r="DX75" s="57">
        <v>13.4</v>
      </c>
      <c r="DY75" s="57" t="s">
        <v>157</v>
      </c>
      <c r="DZ75" s="57" t="s">
        <v>157</v>
      </c>
      <c r="EA75" s="57" t="s">
        <v>157</v>
      </c>
      <c r="EB75" s="57" t="s">
        <v>157</v>
      </c>
      <c r="EC75" s="57" t="s">
        <v>157</v>
      </c>
      <c r="ED75" s="57" t="s">
        <v>157</v>
      </c>
      <c r="EE75" s="57" t="s">
        <v>157</v>
      </c>
      <c r="EF75" s="57" t="s">
        <v>157</v>
      </c>
      <c r="EG75" s="57">
        <v>0</v>
      </c>
      <c r="EH75" s="850"/>
      <c r="EI75" s="92"/>
      <c r="EJ75" s="92"/>
      <c r="EK75" s="92"/>
      <c r="EL75" s="619"/>
      <c r="EM75" s="581">
        <v>20</v>
      </c>
      <c r="EN75" s="92"/>
      <c r="EO75" s="581">
        <v>0</v>
      </c>
      <c r="EP75" s="581"/>
      <c r="EQ75" s="581"/>
      <c r="ER75" s="582"/>
      <c r="ES75" s="592">
        <v>0</v>
      </c>
      <c r="ET75" s="592"/>
      <c r="EU75" s="592"/>
      <c r="EV75" s="92"/>
      <c r="EW75" s="92"/>
      <c r="EX75" s="320">
        <v>10114</v>
      </c>
      <c r="EY75" s="304">
        <v>63</v>
      </c>
      <c r="EZ75" s="270">
        <v>2190021</v>
      </c>
      <c r="FA75" s="270">
        <v>2</v>
      </c>
      <c r="FB75" s="240">
        <f>EZ75/EY75*FA75</f>
        <v>69524.476190476184</v>
      </c>
      <c r="FC75" s="270">
        <v>423655</v>
      </c>
      <c r="FD75" s="281">
        <f>FC75/EY75*FA75</f>
        <v>13449.36507936508</v>
      </c>
      <c r="FE75" s="438">
        <f>L75*FD75</f>
        <v>53797.460317460318</v>
      </c>
      <c r="FF75" s="444"/>
      <c r="FG75" s="445"/>
      <c r="FH75" s="445"/>
      <c r="FI75" s="442"/>
      <c r="FJ75" s="447"/>
      <c r="FK75" s="447"/>
      <c r="FL75" s="449"/>
      <c r="FM75" s="450"/>
      <c r="FN75" s="459"/>
      <c r="FO75" s="398"/>
      <c r="FP75" s="394"/>
      <c r="FQ75" s="56"/>
      <c r="FR75" s="394"/>
      <c r="FS75" s="149">
        <f>FC75*100/EZ75</f>
        <v>19.344791670947448</v>
      </c>
      <c r="FT75" s="242">
        <f>FD75/1000</f>
        <v>13.44936507936508</v>
      </c>
      <c r="FV75" s="149">
        <v>19.344791670947448</v>
      </c>
      <c r="FW75" s="242">
        <v>13.44936507936508</v>
      </c>
      <c r="FX75" s="278"/>
      <c r="FY75" s="503"/>
      <c r="FZ75" s="581">
        <v>1</v>
      </c>
      <c r="GA75" s="581">
        <v>1</v>
      </c>
      <c r="GB75" s="626">
        <v>3</v>
      </c>
      <c r="GC75" s="581">
        <v>7</v>
      </c>
      <c r="GD75" s="581">
        <v>1</v>
      </c>
      <c r="GE75" s="607"/>
      <c r="GF75" s="581">
        <v>0</v>
      </c>
      <c r="GG75" s="581"/>
      <c r="GH75" s="607"/>
      <c r="GI75" s="581">
        <v>1</v>
      </c>
      <c r="GJ75" s="604" t="s">
        <v>1011</v>
      </c>
      <c r="GK75" s="581" t="s">
        <v>1010</v>
      </c>
      <c r="GL75" s="607"/>
      <c r="GM75" s="282">
        <v>43.9</v>
      </c>
      <c r="GN75" s="92">
        <v>9</v>
      </c>
      <c r="GO75" s="95">
        <v>1.3959999999999999</v>
      </c>
      <c r="GP75" s="266"/>
    </row>
    <row r="76" spans="1:198" ht="14.45" customHeight="1" x14ac:dyDescent="0.25">
      <c r="A76" s="56">
        <v>63</v>
      </c>
      <c r="B76" s="859">
        <v>1</v>
      </c>
      <c r="C76" s="560">
        <v>10314</v>
      </c>
      <c r="D76" s="561" t="s">
        <v>623</v>
      </c>
      <c r="E76" s="513" t="s">
        <v>237</v>
      </c>
      <c r="F76" s="59">
        <v>470323412</v>
      </c>
      <c r="G76" s="57">
        <f>LEFT(H76,4)-CONCATENATE(19,LEFT(F76,2))</f>
        <v>72</v>
      </c>
      <c r="H76" s="584" t="s">
        <v>621</v>
      </c>
      <c r="I76" s="150" t="s">
        <v>169</v>
      </c>
      <c r="J76" s="572" t="s">
        <v>244</v>
      </c>
      <c r="K76" s="59" t="s">
        <v>156</v>
      </c>
      <c r="L76" s="59">
        <v>3</v>
      </c>
      <c r="M76" s="59">
        <v>9</v>
      </c>
      <c r="N76" s="57" t="s">
        <v>436</v>
      </c>
      <c r="O76" s="57"/>
      <c r="P76" s="59" t="s">
        <v>624</v>
      </c>
      <c r="Q76" s="57"/>
      <c r="R76" s="57"/>
      <c r="S76" s="231" t="s">
        <v>483</v>
      </c>
      <c r="T76" s="231" t="s">
        <v>445</v>
      </c>
      <c r="U76" s="231" t="s">
        <v>353</v>
      </c>
      <c r="V76" s="290" t="s">
        <v>467</v>
      </c>
      <c r="W76" s="231" t="s">
        <v>420</v>
      </c>
      <c r="X76" s="270" t="s">
        <v>353</v>
      </c>
      <c r="Y76" s="270" t="s">
        <v>353</v>
      </c>
      <c r="Z76" s="387"/>
      <c r="AA76" s="370"/>
      <c r="AB76" s="394"/>
      <c r="AC76" s="396">
        <v>123200</v>
      </c>
      <c r="AD76" s="397">
        <v>3080</v>
      </c>
      <c r="AE76" s="370"/>
      <c r="AF76" s="370"/>
      <c r="AG76" s="399" t="s">
        <v>226</v>
      </c>
      <c r="AH76" s="306">
        <v>1000</v>
      </c>
      <c r="AK76" s="56"/>
      <c r="AM76" s="181"/>
      <c r="AN76" s="126"/>
      <c r="AO76" s="145">
        <v>68.7</v>
      </c>
      <c r="AP76" s="69">
        <v>2.48</v>
      </c>
      <c r="AQ76" s="127">
        <v>28.3</v>
      </c>
      <c r="AR76" s="71">
        <f t="shared" si="32"/>
        <v>99.48</v>
      </c>
      <c r="AS76" s="72">
        <f t="shared" si="33"/>
        <v>27.701612903225808</v>
      </c>
      <c r="AT76" s="73">
        <f t="shared" si="34"/>
        <v>783.95564516129036</v>
      </c>
      <c r="AU76" s="74">
        <f t="shared" si="35"/>
        <v>2.2319688109161793</v>
      </c>
      <c r="AV76" s="321">
        <v>64.646699999999996</v>
      </c>
      <c r="AW76" s="75">
        <f t="shared" si="40"/>
        <v>94.1</v>
      </c>
      <c r="AX76" s="76">
        <v>0.61830000000000007</v>
      </c>
      <c r="AY76" s="330">
        <v>0.9</v>
      </c>
      <c r="AZ76" s="326" t="s">
        <v>158</v>
      </c>
      <c r="BA76" s="329">
        <v>6.2</v>
      </c>
      <c r="BB76" s="717">
        <v>0.03</v>
      </c>
      <c r="BC76" s="319"/>
      <c r="BD76" s="319"/>
      <c r="BE76" s="319"/>
      <c r="BF76" s="319"/>
      <c r="BG76" s="319"/>
      <c r="BI76" s="718">
        <v>3.8</v>
      </c>
      <c r="BJ76" s="56">
        <v>56.7</v>
      </c>
      <c r="BK76" s="66">
        <v>43.9</v>
      </c>
      <c r="BL76" s="82">
        <f t="shared" si="39"/>
        <v>1.2915717539863327</v>
      </c>
      <c r="BM76" s="83">
        <v>0.7</v>
      </c>
      <c r="BN76" s="79">
        <f t="shared" si="41"/>
        <v>1.0189228529839882</v>
      </c>
      <c r="BO76" s="89" t="s">
        <v>158</v>
      </c>
      <c r="BP76" s="56">
        <v>36.5</v>
      </c>
      <c r="BQ76" s="377">
        <v>43.3</v>
      </c>
      <c r="BR76" s="115"/>
      <c r="BS76" s="79">
        <f t="shared" si="42"/>
        <v>32.97</v>
      </c>
      <c r="BT76" s="89">
        <v>90.9</v>
      </c>
      <c r="BU76" s="249">
        <v>46190</v>
      </c>
      <c r="BV76" s="79">
        <f t="shared" si="43"/>
        <v>9.0999999999999943</v>
      </c>
      <c r="BW76" s="79">
        <f t="shared" si="44"/>
        <v>2.154750473008249</v>
      </c>
      <c r="BX76" s="66">
        <v>4.87</v>
      </c>
      <c r="BY76" s="66">
        <f>BX76*AP76/(CB76+BZ76+BX76+BV76)</f>
        <v>0.12611047300824893</v>
      </c>
      <c r="BZ76" s="66">
        <v>28.1</v>
      </c>
      <c r="CA76" s="66">
        <f t="shared" si="45"/>
        <v>0.69688000000000005</v>
      </c>
      <c r="CB76" s="66">
        <v>53.7</v>
      </c>
      <c r="CC76" s="66">
        <f t="shared" si="46"/>
        <v>1.3317600000000001</v>
      </c>
      <c r="CD76" s="100">
        <v>0.7</v>
      </c>
      <c r="CJ76" s="249">
        <v>57.1</v>
      </c>
      <c r="CK76" s="249">
        <v>55935</v>
      </c>
      <c r="CL76" s="75">
        <f t="shared" si="47"/>
        <v>0.17330960854092525</v>
      </c>
      <c r="CM76" s="60"/>
      <c r="CN76" s="60"/>
      <c r="CO76" s="378"/>
      <c r="CU76" s="56"/>
      <c r="CV76" s="56"/>
      <c r="CW76" s="426"/>
      <c r="CX76" s="142"/>
      <c r="CY76" s="75"/>
      <c r="CZ76" s="142">
        <v>3</v>
      </c>
      <c r="DA76" s="90" t="s">
        <v>171</v>
      </c>
      <c r="DB76" s="89" t="s">
        <v>171</v>
      </c>
      <c r="DC76" s="56"/>
      <c r="DG76" s="147"/>
      <c r="DI76" s="57" t="s">
        <v>162</v>
      </c>
      <c r="DJ76" s="554" t="s">
        <v>226</v>
      </c>
      <c r="DK76" s="92">
        <v>2</v>
      </c>
      <c r="DL76" s="581" t="s">
        <v>880</v>
      </c>
      <c r="DM76" s="581" t="s">
        <v>169</v>
      </c>
      <c r="DN76" s="92"/>
      <c r="DO76" s="629">
        <v>0</v>
      </c>
      <c r="DP76" s="623">
        <v>43871</v>
      </c>
      <c r="DQ76" s="581"/>
      <c r="DR76" s="581" t="s">
        <v>915</v>
      </c>
      <c r="DS76" s="619"/>
      <c r="DT76" s="623">
        <v>43514</v>
      </c>
      <c r="DU76" s="581"/>
      <c r="DV76" s="581" t="s">
        <v>915</v>
      </c>
      <c r="DW76" s="92"/>
      <c r="DX76" s="57" t="s">
        <v>157</v>
      </c>
      <c r="DY76" s="57" t="s">
        <v>157</v>
      </c>
      <c r="DZ76" s="57" t="s">
        <v>157</v>
      </c>
      <c r="EA76" s="57" t="s">
        <v>157</v>
      </c>
      <c r="EB76" s="57" t="s">
        <v>157</v>
      </c>
      <c r="EC76" s="57" t="s">
        <v>157</v>
      </c>
      <c r="ED76" s="57" t="s">
        <v>157</v>
      </c>
      <c r="EE76" s="57" t="s">
        <v>157</v>
      </c>
      <c r="EF76" s="57" t="s">
        <v>157</v>
      </c>
      <c r="EG76" s="57" t="s">
        <v>157</v>
      </c>
      <c r="EH76" s="850"/>
      <c r="EI76" s="92"/>
      <c r="EJ76" s="92"/>
      <c r="EK76" s="92"/>
      <c r="EL76" s="619"/>
      <c r="EM76" s="581">
        <v>10</v>
      </c>
      <c r="EN76" s="92"/>
      <c r="EO76" s="581">
        <v>0</v>
      </c>
      <c r="EP76" s="581">
        <v>165</v>
      </c>
      <c r="EQ76" s="581">
        <v>91</v>
      </c>
      <c r="ER76" s="582">
        <v>33.4</v>
      </c>
      <c r="ES76" s="592">
        <v>0</v>
      </c>
      <c r="ET76" s="592">
        <v>57</v>
      </c>
      <c r="EU76" s="592">
        <v>50</v>
      </c>
      <c r="EV76" s="581">
        <v>3</v>
      </c>
      <c r="EW76" s="581">
        <v>3</v>
      </c>
      <c r="EX76" s="320">
        <v>10314</v>
      </c>
      <c r="EY76" s="304">
        <v>59</v>
      </c>
      <c r="EZ76" s="270">
        <v>2321768</v>
      </c>
      <c r="FA76" s="270">
        <v>2</v>
      </c>
      <c r="FB76" s="240">
        <f>EZ76/EY76*FA76</f>
        <v>78704</v>
      </c>
      <c r="FC76" s="270">
        <v>33085</v>
      </c>
      <c r="FD76" s="762">
        <f>FC76/EY76*FA76</f>
        <v>1121.5254237288136</v>
      </c>
      <c r="FE76" s="438">
        <f>L76*FD76</f>
        <v>3364.5762711864409</v>
      </c>
      <c r="FF76" s="305">
        <v>32</v>
      </c>
      <c r="FG76" s="301">
        <v>128935</v>
      </c>
      <c r="FH76" s="301">
        <v>1000</v>
      </c>
      <c r="FI76" s="196"/>
      <c r="FJ76" s="302">
        <f>FG76/FF76</f>
        <v>4029.21875</v>
      </c>
      <c r="FK76" s="302">
        <f>FH76*FJ76/1000</f>
        <v>4029.21875</v>
      </c>
      <c r="FL76" s="73">
        <f>FE76/FK76</f>
        <v>0.835044329917913</v>
      </c>
      <c r="FM76" s="450"/>
      <c r="FN76" s="459"/>
      <c r="FO76" s="398"/>
      <c r="FP76" s="394"/>
      <c r="FQ76" s="56"/>
      <c r="FR76" s="65"/>
      <c r="FS76" s="149">
        <f>FC76*100/EZ76</f>
        <v>1.4249916442986552</v>
      </c>
      <c r="FT76" s="242">
        <f>FD76/1000</f>
        <v>1.1215254237288137</v>
      </c>
      <c r="FV76" s="149">
        <v>1.4249916442986552</v>
      </c>
      <c r="FW76" s="242">
        <v>1.1215254237288137</v>
      </c>
      <c r="FX76" s="466"/>
      <c r="FY76" s="176"/>
      <c r="FZ76" s="605">
        <v>0</v>
      </c>
      <c r="GA76" s="605">
        <v>0</v>
      </c>
      <c r="GB76" s="626">
        <v>2</v>
      </c>
      <c r="GC76" s="605">
        <v>4</v>
      </c>
      <c r="GD76" s="605">
        <v>0</v>
      </c>
      <c r="GE76" s="606"/>
      <c r="GF76" s="605">
        <v>0</v>
      </c>
      <c r="GG76" s="605"/>
      <c r="GH76" s="606"/>
      <c r="GI76" s="605">
        <v>1</v>
      </c>
      <c r="GJ76" s="857">
        <v>43514</v>
      </c>
      <c r="GK76" s="861" t="s">
        <v>917</v>
      </c>
      <c r="GL76" s="607" t="s">
        <v>918</v>
      </c>
    </row>
    <row r="77" spans="1:198" x14ac:dyDescent="0.25">
      <c r="A77" s="56">
        <v>112</v>
      </c>
      <c r="B77" s="859">
        <v>1</v>
      </c>
      <c r="C77" s="560">
        <v>10484</v>
      </c>
      <c r="D77" s="561" t="s">
        <v>659</v>
      </c>
      <c r="E77" s="513" t="s">
        <v>266</v>
      </c>
      <c r="F77" s="59">
        <v>5758201570</v>
      </c>
      <c r="G77" s="57">
        <f>LEFT(H77,4)-CONCATENATE(19,LEFT(F77,2))</f>
        <v>62</v>
      </c>
      <c r="H77" s="584" t="s">
        <v>660</v>
      </c>
      <c r="I77" s="313" t="s">
        <v>661</v>
      </c>
      <c r="J77" s="572" t="s">
        <v>342</v>
      </c>
      <c r="K77" s="59" t="s">
        <v>156</v>
      </c>
      <c r="L77" s="57">
        <v>10</v>
      </c>
      <c r="M77" s="59" t="s">
        <v>293</v>
      </c>
      <c r="N77" s="59" t="s">
        <v>157</v>
      </c>
      <c r="O77" s="57"/>
      <c r="P77" s="57" t="s">
        <v>644</v>
      </c>
      <c r="Q77" s="57"/>
      <c r="R77" s="57"/>
      <c r="S77" s="231" t="s">
        <v>353</v>
      </c>
      <c r="T77" s="231" t="s">
        <v>445</v>
      </c>
      <c r="U77" s="231" t="s">
        <v>353</v>
      </c>
      <c r="V77" s="290" t="s">
        <v>467</v>
      </c>
      <c r="W77" s="231" t="s">
        <v>420</v>
      </c>
      <c r="X77" s="270" t="s">
        <v>353</v>
      </c>
      <c r="Y77" s="270" t="s">
        <v>353</v>
      </c>
      <c r="Z77" s="387"/>
      <c r="AA77" s="370"/>
      <c r="AB77" s="394"/>
      <c r="AC77" s="306">
        <v>27552</v>
      </c>
      <c r="AD77" s="307">
        <v>276</v>
      </c>
      <c r="AG77" s="399" t="s">
        <v>230</v>
      </c>
      <c r="AH77" s="306">
        <v>400</v>
      </c>
      <c r="AK77" s="67"/>
      <c r="AO77" s="145">
        <v>46</v>
      </c>
      <c r="AP77" s="69">
        <v>34.5</v>
      </c>
      <c r="AQ77" s="127">
        <v>18.5</v>
      </c>
      <c r="AR77" s="71">
        <f t="shared" si="32"/>
        <v>99</v>
      </c>
      <c r="AS77" s="72">
        <f t="shared" si="33"/>
        <v>1.3333333333333333</v>
      </c>
      <c r="AT77" s="73">
        <f t="shared" si="34"/>
        <v>24.666666666666664</v>
      </c>
      <c r="AU77" s="74">
        <f t="shared" si="35"/>
        <v>0.86792452830188682</v>
      </c>
      <c r="AV77" s="66">
        <v>43.424000000000007</v>
      </c>
      <c r="AW77" s="75">
        <f t="shared" si="40"/>
        <v>94.4</v>
      </c>
      <c r="AX77" s="76">
        <v>0.27599999999999997</v>
      </c>
      <c r="AY77" s="66">
        <v>0.6</v>
      </c>
      <c r="AZ77" s="89" t="s">
        <v>158</v>
      </c>
      <c r="BA77" s="329">
        <v>9.6</v>
      </c>
      <c r="BB77" s="372">
        <v>0.17</v>
      </c>
      <c r="BC77" s="344"/>
      <c r="BD77" s="99"/>
      <c r="BE77"/>
      <c r="BF77"/>
      <c r="BG77"/>
      <c r="BH77"/>
      <c r="BI77" s="718">
        <v>0.34</v>
      </c>
      <c r="BJ77" s="56">
        <v>51.9</v>
      </c>
      <c r="BK77" s="56">
        <v>48.5</v>
      </c>
      <c r="BL77" s="82">
        <f t="shared" si="39"/>
        <v>1.0701030927835051</v>
      </c>
      <c r="BM77" s="83">
        <v>0.4</v>
      </c>
      <c r="BN77" s="79">
        <f t="shared" si="41"/>
        <v>0.86956521739130432</v>
      </c>
      <c r="BO77" s="89" t="s">
        <v>158</v>
      </c>
      <c r="BP77" s="56">
        <v>7.2</v>
      </c>
      <c r="BQ77" s="370">
        <v>13.8</v>
      </c>
      <c r="BS77" s="79">
        <f t="shared" si="42"/>
        <v>46.599999999999994</v>
      </c>
      <c r="BT77" s="89">
        <v>88.9</v>
      </c>
      <c r="BU77" s="249">
        <v>33906</v>
      </c>
      <c r="BV77" s="79">
        <f t="shared" si="43"/>
        <v>11.099999999999994</v>
      </c>
      <c r="BW77" s="79">
        <f t="shared" si="44"/>
        <v>30.394848484848485</v>
      </c>
      <c r="BX77" s="66">
        <v>19.899999999999999</v>
      </c>
      <c r="BY77" s="66">
        <f>BX77*AP77/(CB77+BZ77+BX77+BV77)</f>
        <v>6.9348484848484846</v>
      </c>
      <c r="BZ77" s="66">
        <v>26.7</v>
      </c>
      <c r="CA77" s="66">
        <f t="shared" si="45"/>
        <v>9.2114999999999991</v>
      </c>
      <c r="CB77" s="66">
        <v>41.3</v>
      </c>
      <c r="CC77" s="66">
        <f t="shared" si="46"/>
        <v>14.2485</v>
      </c>
      <c r="CD77" s="100">
        <v>0.71</v>
      </c>
      <c r="CJ77" s="249">
        <v>40.200000000000003</v>
      </c>
      <c r="CK77" s="249">
        <v>46035</v>
      </c>
      <c r="CL77" s="75">
        <f t="shared" si="47"/>
        <v>0.74531835205992503</v>
      </c>
      <c r="CO77" s="378"/>
      <c r="CW77" s="370"/>
      <c r="DA77" s="90" t="s">
        <v>155</v>
      </c>
      <c r="DB77" s="195" t="s">
        <v>154</v>
      </c>
      <c r="DD77" s="122"/>
      <c r="DI77" s="57" t="s">
        <v>163</v>
      </c>
      <c r="DJ77" s="557" t="s">
        <v>230</v>
      </c>
      <c r="DK77" s="92">
        <v>2</v>
      </c>
      <c r="DL77" s="581" t="s">
        <v>880</v>
      </c>
      <c r="DM77" s="581" t="s">
        <v>1012</v>
      </c>
      <c r="DN77" s="92"/>
      <c r="DO77" s="629">
        <v>0</v>
      </c>
      <c r="DP77" s="614"/>
      <c r="DQ77" s="581"/>
      <c r="DR77" s="581"/>
      <c r="DS77" s="619"/>
      <c r="DT77" s="614"/>
      <c r="DU77" s="581"/>
      <c r="DV77" s="581"/>
      <c r="DW77" s="92"/>
      <c r="DX77" s="57">
        <v>8.6999999999999993</v>
      </c>
      <c r="DY77" s="57" t="s">
        <v>157</v>
      </c>
      <c r="DZ77" s="57" t="s">
        <v>157</v>
      </c>
      <c r="EA77" s="57" t="s">
        <v>157</v>
      </c>
      <c r="EB77" s="57" t="s">
        <v>157</v>
      </c>
      <c r="EC77" s="57" t="s">
        <v>157</v>
      </c>
      <c r="ED77" s="57" t="s">
        <v>157</v>
      </c>
      <c r="EE77" s="57" t="s">
        <v>157</v>
      </c>
      <c r="EF77" s="57" t="s">
        <v>157</v>
      </c>
      <c r="EG77" s="57" t="s">
        <v>157</v>
      </c>
      <c r="EH77" s="850"/>
      <c r="EI77" s="117"/>
      <c r="EJ77" s="117"/>
      <c r="EK77" s="117"/>
      <c r="EL77" s="619"/>
      <c r="EM77" s="589">
        <v>20</v>
      </c>
      <c r="EN77" s="117"/>
      <c r="EO77" s="589">
        <v>1</v>
      </c>
      <c r="EP77" s="589">
        <v>169</v>
      </c>
      <c r="EQ77" s="589">
        <v>83</v>
      </c>
      <c r="ER77" s="582">
        <v>29.6</v>
      </c>
      <c r="ES77" s="592">
        <v>1</v>
      </c>
      <c r="ET77" s="592"/>
      <c r="EU77" s="592"/>
      <c r="EV77" s="589">
        <v>2</v>
      </c>
      <c r="EW77" s="589">
        <v>2</v>
      </c>
      <c r="EX77" s="731">
        <v>10484</v>
      </c>
      <c r="EY77" s="304">
        <v>63</v>
      </c>
      <c r="EZ77" s="270">
        <v>18301</v>
      </c>
      <c r="FA77" s="270">
        <v>2</v>
      </c>
      <c r="FB77" s="240">
        <v>580.98412698412699</v>
      </c>
      <c r="FC77" s="270">
        <v>4832</v>
      </c>
      <c r="FD77" s="281">
        <v>153.39682539682539</v>
      </c>
      <c r="FE77" s="438">
        <v>1533.968253968254</v>
      </c>
      <c r="FF77" s="65"/>
      <c r="FJ77" s="196"/>
      <c r="FK77" s="196"/>
      <c r="FM77" s="450"/>
      <c r="FN77" s="450"/>
      <c r="FO77" s="450"/>
      <c r="FP77" s="459"/>
      <c r="FQ77" s="64"/>
      <c r="FR77" s="65"/>
      <c r="FS77" s="149">
        <f>FC77*100/EZ77</f>
        <v>26.402928801704824</v>
      </c>
      <c r="FT77" s="242">
        <f>FD77/1000</f>
        <v>0.15339682539682539</v>
      </c>
      <c r="FV77" s="149">
        <v>26.402928801704824</v>
      </c>
      <c r="FW77" s="242">
        <v>0.15339682539682539</v>
      </c>
      <c r="FX77" s="278"/>
      <c r="FY77" s="176"/>
      <c r="FZ77" s="605">
        <v>0</v>
      </c>
      <c r="GA77" s="605">
        <v>0</v>
      </c>
      <c r="GB77" s="627">
        <v>1</v>
      </c>
      <c r="GC77" s="605">
        <v>2</v>
      </c>
      <c r="GD77" s="605">
        <v>0</v>
      </c>
      <c r="GE77" s="606"/>
      <c r="GF77" s="605">
        <v>0</v>
      </c>
      <c r="GG77" s="605"/>
      <c r="GH77" s="606"/>
      <c r="GI77" s="605">
        <v>1</v>
      </c>
      <c r="GJ77" s="861" t="s">
        <v>1013</v>
      </c>
      <c r="GK77" s="861" t="s">
        <v>1014</v>
      </c>
      <c r="GL77" s="862" t="s">
        <v>918</v>
      </c>
    </row>
    <row r="78" spans="1:198" x14ac:dyDescent="0.25">
      <c r="A78" s="56">
        <v>80</v>
      </c>
      <c r="B78" s="859">
        <v>1</v>
      </c>
      <c r="C78" s="567">
        <v>5316</v>
      </c>
      <c r="D78" s="595" t="s">
        <v>208</v>
      </c>
      <c r="E78" s="597" t="s">
        <v>209</v>
      </c>
      <c r="F78" s="597">
        <v>510118356</v>
      </c>
      <c r="G78" s="57">
        <v>65</v>
      </c>
      <c r="H78" s="584" t="s">
        <v>207</v>
      </c>
      <c r="I78" s="375" t="s">
        <v>343</v>
      </c>
      <c r="J78" s="572" t="s">
        <v>215</v>
      </c>
      <c r="K78" s="105" t="s">
        <v>156</v>
      </c>
      <c r="L78" s="59">
        <v>11</v>
      </c>
      <c r="M78" s="59">
        <v>9</v>
      </c>
      <c r="N78" s="57"/>
      <c r="O78" s="57"/>
      <c r="P78" s="151"/>
      <c r="Q78" s="378"/>
      <c r="R78" s="378"/>
      <c r="S78" s="164"/>
      <c r="T78" s="164"/>
      <c r="U78" s="169"/>
      <c r="V78" s="164"/>
      <c r="W78" s="165"/>
      <c r="X78" s="164"/>
      <c r="Y78" s="164"/>
      <c r="Z78" s="387"/>
      <c r="AA78" s="370"/>
      <c r="AB78" s="370"/>
      <c r="AC78" s="370"/>
      <c r="AD78" s="370"/>
      <c r="AE78" s="370"/>
      <c r="AF78" s="370"/>
      <c r="AG78" s="399" t="s">
        <v>184</v>
      </c>
      <c r="AH78" s="394"/>
      <c r="AJ78" s="66">
        <v>62</v>
      </c>
      <c r="AK78" s="67"/>
      <c r="AM78" s="68"/>
      <c r="AO78" s="408">
        <v>26.9</v>
      </c>
      <c r="AP78" s="69">
        <v>61.1</v>
      </c>
      <c r="AQ78" s="70">
        <v>3.38</v>
      </c>
      <c r="AR78" s="112">
        <f t="shared" si="32"/>
        <v>91.38</v>
      </c>
      <c r="AS78" s="72">
        <f t="shared" si="33"/>
        <v>0.44026186579378063</v>
      </c>
      <c r="AT78" s="73">
        <f t="shared" si="34"/>
        <v>1.4880851063829785</v>
      </c>
      <c r="AU78" s="74">
        <f t="shared" si="35"/>
        <v>0.41718362282878407</v>
      </c>
      <c r="AV78" s="66">
        <v>23.754999999999995</v>
      </c>
      <c r="AW78" s="75">
        <f t="shared" si="40"/>
        <v>88.3085501858736</v>
      </c>
      <c r="AX78" s="76">
        <v>1.8</v>
      </c>
      <c r="AY78" s="75">
        <f>AX78*100/AO78</f>
        <v>6.6914498141263943</v>
      </c>
      <c r="AZ78" s="75">
        <v>45.93</v>
      </c>
      <c r="BA78" s="77" t="s">
        <v>158</v>
      </c>
      <c r="BB78" s="413">
        <v>9.7000000000000003E-2</v>
      </c>
      <c r="BC78" s="80">
        <v>1.9421799999999998</v>
      </c>
      <c r="BD78" s="79"/>
      <c r="BE78" s="56">
        <v>99.6</v>
      </c>
      <c r="BG78" s="66">
        <v>32.5</v>
      </c>
      <c r="BH78" s="75"/>
      <c r="BI78" s="411">
        <v>6.17</v>
      </c>
      <c r="BJ78" s="75">
        <v>56.807511737089193</v>
      </c>
      <c r="BK78" s="75">
        <v>43.1924882629108</v>
      </c>
      <c r="BL78" s="82">
        <v>1.3152173913043477</v>
      </c>
      <c r="BM78" s="83">
        <v>0.47881999999999997</v>
      </c>
      <c r="BN78" s="79">
        <f t="shared" si="41"/>
        <v>1.78</v>
      </c>
      <c r="BO78" s="75">
        <v>0</v>
      </c>
      <c r="BP78" s="56">
        <v>1.87</v>
      </c>
      <c r="BQ78" s="370">
        <v>3.43</v>
      </c>
      <c r="BR78" s="85">
        <v>1.8342245989304813</v>
      </c>
      <c r="BS78" s="79">
        <f t="shared" si="42"/>
        <v>77.599999999999994</v>
      </c>
      <c r="BT78" s="128">
        <v>91.9</v>
      </c>
      <c r="BU78" s="128"/>
      <c r="BV78" s="128">
        <f t="shared" si="43"/>
        <v>8.0999999999999943</v>
      </c>
      <c r="BW78" s="416">
        <f t="shared" si="44"/>
        <v>60.122400000000006</v>
      </c>
      <c r="BX78" s="128">
        <v>36.799999999999997</v>
      </c>
      <c r="BY78" s="133">
        <f>BX78*AP78/100</f>
        <v>22.4848</v>
      </c>
      <c r="BZ78" s="128">
        <v>40.799999999999997</v>
      </c>
      <c r="CA78" s="133">
        <f t="shared" si="45"/>
        <v>24.928800000000003</v>
      </c>
      <c r="CB78" s="128">
        <v>20.8</v>
      </c>
      <c r="CC78" s="133">
        <f t="shared" si="46"/>
        <v>12.708800000000002</v>
      </c>
      <c r="CD78" s="128"/>
      <c r="CE78" s="75"/>
      <c r="CF78"/>
      <c r="CJ78" s="86"/>
      <c r="CL78" s="75">
        <f t="shared" si="47"/>
        <v>0.90196078431372551</v>
      </c>
      <c r="CO78" s="378"/>
      <c r="CW78" s="370"/>
      <c r="CX78" s="89"/>
      <c r="CY78" s="89" t="s">
        <v>165</v>
      </c>
      <c r="CZ78" s="89">
        <v>4</v>
      </c>
      <c r="DA78" s="90" t="s">
        <v>168</v>
      </c>
      <c r="DB78" s="115" t="s">
        <v>168</v>
      </c>
      <c r="DE78" s="370"/>
      <c r="DF78" s="370"/>
      <c r="DG78" s="370"/>
      <c r="DH78" s="370"/>
      <c r="DI78" s="91" t="s">
        <v>162</v>
      </c>
      <c r="DJ78" s="580" t="s">
        <v>230</v>
      </c>
      <c r="DK78" s="92">
        <v>2</v>
      </c>
      <c r="DL78" s="581" t="s">
        <v>880</v>
      </c>
      <c r="DM78" s="581" t="s">
        <v>343</v>
      </c>
      <c r="DN78" s="92">
        <v>0</v>
      </c>
      <c r="DO78" s="629">
        <v>1</v>
      </c>
      <c r="DP78" s="865" t="s">
        <v>1016</v>
      </c>
      <c r="DQ78" s="604">
        <v>42766</v>
      </c>
      <c r="DR78" s="603" t="s">
        <v>899</v>
      </c>
      <c r="DS78" s="618" t="s">
        <v>961</v>
      </c>
      <c r="DT78" s="613"/>
      <c r="DU78" s="611"/>
      <c r="DV78" s="603"/>
      <c r="DW78" s="92">
        <v>0</v>
      </c>
      <c r="DX78" s="57" t="s">
        <v>157</v>
      </c>
      <c r="DY78" s="57" t="s">
        <v>157</v>
      </c>
      <c r="DZ78" s="57">
        <v>1749</v>
      </c>
      <c r="EA78" s="57">
        <v>33.5</v>
      </c>
      <c r="EB78" s="57">
        <v>66.5</v>
      </c>
      <c r="EC78" s="57" t="s">
        <v>157</v>
      </c>
      <c r="ED78" s="57" t="s">
        <v>157</v>
      </c>
      <c r="EE78" s="57" t="s">
        <v>157</v>
      </c>
      <c r="EF78" s="57" t="s">
        <v>157</v>
      </c>
      <c r="EG78" s="57">
        <v>0</v>
      </c>
      <c r="EH78" s="850"/>
      <c r="EI78" s="92">
        <v>4</v>
      </c>
      <c r="EJ78" s="92">
        <v>9</v>
      </c>
      <c r="EK78" s="92">
        <v>11</v>
      </c>
      <c r="EL78" s="618"/>
      <c r="EM78" s="581">
        <v>30</v>
      </c>
      <c r="EN78" s="94">
        <v>1</v>
      </c>
      <c r="EO78" s="92">
        <v>1</v>
      </c>
      <c r="EP78" s="92">
        <v>170</v>
      </c>
      <c r="EQ78" s="92">
        <v>90</v>
      </c>
      <c r="ER78" s="118">
        <f>EQ78/(EP78*EP78*0.01*0.01)</f>
        <v>31.141868512110726</v>
      </c>
      <c r="ES78" s="592">
        <v>0</v>
      </c>
      <c r="ET78" s="592">
        <v>52</v>
      </c>
      <c r="EU78" s="592">
        <v>70</v>
      </c>
      <c r="EV78" s="581"/>
      <c r="EW78" s="581"/>
      <c r="EX78" s="431">
        <v>5316</v>
      </c>
      <c r="EY78" s="740"/>
      <c r="EZ78" s="740"/>
      <c r="FA78" s="740"/>
      <c r="FB78" s="740"/>
      <c r="FC78" s="753"/>
      <c r="FD78" s="740"/>
      <c r="FE78" s="475"/>
      <c r="FF78" s="475"/>
      <c r="FG78" s="475"/>
      <c r="FH78" s="475"/>
      <c r="FI78" s="475"/>
      <c r="FJ78" s="475"/>
      <c r="FK78" s="475"/>
      <c r="FL78" s="477"/>
      <c r="FM78" s="477"/>
      <c r="FN78" s="477"/>
      <c r="FO78" s="477"/>
      <c r="FP78" s="829"/>
      <c r="FQ78" s="478"/>
      <c r="FR78" s="475"/>
      <c r="FS78" s="96"/>
      <c r="FV78" s="66">
        <v>62</v>
      </c>
      <c r="FW78" s="125">
        <f>DZ78/1000</f>
        <v>1.7490000000000001</v>
      </c>
      <c r="FX78" s="394"/>
      <c r="FY78" s="394"/>
      <c r="FZ78" s="605">
        <v>0</v>
      </c>
      <c r="GA78" s="605">
        <v>0</v>
      </c>
      <c r="GB78" s="626">
        <v>1</v>
      </c>
      <c r="GC78" s="605">
        <v>3</v>
      </c>
      <c r="GD78" s="605">
        <v>1</v>
      </c>
      <c r="GE78" s="606"/>
      <c r="GF78" s="605"/>
      <c r="GG78" s="605"/>
      <c r="GH78" s="606"/>
      <c r="GI78" s="605">
        <v>1</v>
      </c>
      <c r="GJ78" s="857">
        <v>42766</v>
      </c>
      <c r="GK78" s="861" t="s">
        <v>928</v>
      </c>
      <c r="GL78" s="862" t="s">
        <v>1015</v>
      </c>
    </row>
    <row r="79" spans="1:198" ht="14.45" customHeight="1" x14ac:dyDescent="0.25">
      <c r="A79" s="56">
        <v>18</v>
      </c>
      <c r="B79" s="859">
        <v>2</v>
      </c>
      <c r="C79" s="566">
        <v>7833</v>
      </c>
      <c r="D79" s="595" t="s">
        <v>208</v>
      </c>
      <c r="E79" s="597" t="s">
        <v>209</v>
      </c>
      <c r="F79" s="597">
        <v>510118356</v>
      </c>
      <c r="G79" s="57">
        <v>67</v>
      </c>
      <c r="H79" s="584" t="s">
        <v>450</v>
      </c>
      <c r="I79" s="255" t="s">
        <v>451</v>
      </c>
      <c r="J79" s="572" t="s">
        <v>215</v>
      </c>
      <c r="K79" s="101" t="s">
        <v>156</v>
      </c>
      <c r="L79" s="57">
        <v>8</v>
      </c>
      <c r="M79" s="59">
        <v>9</v>
      </c>
      <c r="N79" s="59" t="s">
        <v>436</v>
      </c>
      <c r="O79" s="59"/>
      <c r="P79" s="151" t="s">
        <v>444</v>
      </c>
      <c r="Q79" s="378"/>
      <c r="R79" s="378"/>
      <c r="S79" s="231" t="s">
        <v>418</v>
      </c>
      <c r="T79" s="236" t="s">
        <v>428</v>
      </c>
      <c r="U79" s="247" t="s">
        <v>353</v>
      </c>
      <c r="V79" s="231" t="s">
        <v>419</v>
      </c>
      <c r="W79" s="232" t="s">
        <v>420</v>
      </c>
      <c r="X79" s="231" t="s">
        <v>353</v>
      </c>
      <c r="Y79" s="231" t="s">
        <v>353</v>
      </c>
      <c r="Z79" s="386"/>
      <c r="AA79" s="389"/>
      <c r="AB79" s="390"/>
      <c r="AC79" s="390"/>
      <c r="AD79" s="390"/>
      <c r="AE79" s="146"/>
      <c r="AF79" s="146"/>
      <c r="AG79" s="399" t="s">
        <v>230</v>
      </c>
      <c r="AH79" s="394"/>
      <c r="AK79" s="67"/>
      <c r="AM79" s="68"/>
      <c r="AO79" s="145">
        <v>46</v>
      </c>
      <c r="AP79" s="69">
        <v>20.6</v>
      </c>
      <c r="AQ79" s="127">
        <v>25</v>
      </c>
      <c r="AR79" s="112">
        <f t="shared" si="32"/>
        <v>91.6</v>
      </c>
      <c r="AS79" s="72">
        <f t="shared" si="33"/>
        <v>2.233009708737864</v>
      </c>
      <c r="AT79" s="73">
        <f t="shared" si="34"/>
        <v>55.825242718446603</v>
      </c>
      <c r="AU79" s="74">
        <f t="shared" si="35"/>
        <v>1.0087719298245614</v>
      </c>
      <c r="AV79" s="75">
        <v>43.244599999999998</v>
      </c>
      <c r="AW79" s="75">
        <f t="shared" si="40"/>
        <v>94.01</v>
      </c>
      <c r="AX79" s="76">
        <v>0.45539999999999997</v>
      </c>
      <c r="AY79" s="66">
        <v>0.99</v>
      </c>
      <c r="AZ79" s="89" t="s">
        <v>158</v>
      </c>
      <c r="BA79" s="234">
        <v>0</v>
      </c>
      <c r="BB79" s="413">
        <v>0.2</v>
      </c>
      <c r="BC79" s="80">
        <v>3.6799999999999997</v>
      </c>
      <c r="BD79" s="79"/>
      <c r="BE79" s="89"/>
      <c r="BF79" s="89"/>
      <c r="BG79" s="89"/>
      <c r="BH79" s="89"/>
      <c r="BI79" s="370"/>
      <c r="BJ79" s="89">
        <v>41.3</v>
      </c>
      <c r="BK79" s="89">
        <v>57.9</v>
      </c>
      <c r="BL79" s="82">
        <v>0.71329879101899829</v>
      </c>
      <c r="BM79" s="83">
        <v>0.67</v>
      </c>
      <c r="BN79" s="79">
        <f t="shared" si="41"/>
        <v>1.4565217391304348</v>
      </c>
      <c r="BO79" s="89" t="s">
        <v>158</v>
      </c>
      <c r="BP79" s="66">
        <v>29.9</v>
      </c>
      <c r="BQ79" s="405">
        <v>45.8</v>
      </c>
      <c r="BR79" s="85"/>
      <c r="BS79" s="79">
        <f t="shared" si="42"/>
        <v>34.57</v>
      </c>
      <c r="BT79" s="87">
        <v>96.9</v>
      </c>
      <c r="BU79" s="248">
        <v>15843</v>
      </c>
      <c r="BV79" s="87">
        <f t="shared" si="43"/>
        <v>3.0999999999999943</v>
      </c>
      <c r="BW79" s="79">
        <f t="shared" si="44"/>
        <v>19.56382</v>
      </c>
      <c r="BX79" s="79">
        <v>6.77</v>
      </c>
      <c r="BY79" s="66">
        <f>BX79*AP79/100</f>
        <v>1.39462</v>
      </c>
      <c r="BZ79" s="79">
        <v>27.8</v>
      </c>
      <c r="CA79" s="66">
        <f t="shared" si="45"/>
        <v>5.7268000000000008</v>
      </c>
      <c r="CB79" s="79">
        <v>60.4</v>
      </c>
      <c r="CC79" s="66">
        <f t="shared" si="46"/>
        <v>12.442399999999999</v>
      </c>
      <c r="CD79" s="115" t="s">
        <v>158</v>
      </c>
      <c r="CL79" s="75">
        <f t="shared" si="47"/>
        <v>0.24352517985611508</v>
      </c>
      <c r="CO79" s="424">
        <v>12.51</v>
      </c>
      <c r="CP79" s="268">
        <v>38.1</v>
      </c>
      <c r="CQ79" s="268">
        <v>5.13</v>
      </c>
      <c r="CR79" s="268">
        <v>30.4</v>
      </c>
      <c r="CS79" s="268">
        <v>4.0999999999999996</v>
      </c>
      <c r="CT79" s="268">
        <v>24.3</v>
      </c>
      <c r="CU79" s="268">
        <v>3.28</v>
      </c>
      <c r="CV79" s="272">
        <v>7.6999999999999999E-2</v>
      </c>
      <c r="CW79" s="370"/>
      <c r="CY79" s="142" t="s">
        <v>165</v>
      </c>
      <c r="CZ79" s="142">
        <v>4</v>
      </c>
      <c r="DA79" s="90" t="s">
        <v>168</v>
      </c>
      <c r="DB79" s="115" t="s">
        <v>171</v>
      </c>
      <c r="DE79" s="370"/>
      <c r="DF79" s="370"/>
      <c r="DG79" s="370"/>
      <c r="DH79" s="370"/>
      <c r="DI79" s="116" t="s">
        <v>162</v>
      </c>
      <c r="DJ79" s="557" t="s">
        <v>230</v>
      </c>
      <c r="DK79" s="162">
        <v>2</v>
      </c>
      <c r="DL79" s="581" t="s">
        <v>880</v>
      </c>
      <c r="DM79" s="581" t="s">
        <v>206</v>
      </c>
      <c r="DN79" s="92"/>
      <c r="DO79" s="629"/>
      <c r="DP79" s="865" t="s">
        <v>1016</v>
      </c>
      <c r="DQ79" s="603">
        <v>42766</v>
      </c>
      <c r="DR79" s="581" t="s">
        <v>899</v>
      </c>
      <c r="DS79" s="619" t="s">
        <v>961</v>
      </c>
      <c r="DT79" s="613"/>
      <c r="DU79" s="603"/>
      <c r="DV79" s="581"/>
      <c r="DW79" s="92"/>
      <c r="DX79" s="57" t="s">
        <v>157</v>
      </c>
      <c r="DY79" s="57" t="s">
        <v>157</v>
      </c>
      <c r="DZ79" s="57">
        <v>406</v>
      </c>
      <c r="EA79" s="57">
        <v>46.3</v>
      </c>
      <c r="EB79" s="57">
        <v>53.7</v>
      </c>
      <c r="EC79" s="57">
        <v>1</v>
      </c>
      <c r="ED79" s="57">
        <v>1002</v>
      </c>
      <c r="EE79" s="57">
        <v>136.4</v>
      </c>
      <c r="EF79" s="57">
        <v>4.92</v>
      </c>
      <c r="EG79" s="57">
        <v>0</v>
      </c>
      <c r="EH79" s="850"/>
      <c r="EI79" s="92"/>
      <c r="EJ79" s="92">
        <v>9</v>
      </c>
      <c r="EK79" s="92">
        <v>8</v>
      </c>
      <c r="EL79" s="619"/>
      <c r="EM79" s="581"/>
      <c r="EN79" s="92">
        <v>2</v>
      </c>
      <c r="EO79" s="92">
        <v>0</v>
      </c>
      <c r="EP79" s="92">
        <v>170</v>
      </c>
      <c r="EQ79" s="92">
        <v>93</v>
      </c>
      <c r="ER79" s="118">
        <f>EQ79/(EP79*EP79*0.01*0.01)</f>
        <v>32.179930795847753</v>
      </c>
      <c r="ES79" s="592">
        <v>0</v>
      </c>
      <c r="ET79" s="592">
        <v>86</v>
      </c>
      <c r="EU79" s="592">
        <v>80</v>
      </c>
      <c r="EV79" s="581"/>
      <c r="EW79" s="581"/>
      <c r="EX79" s="216">
        <v>7833</v>
      </c>
      <c r="EY79" s="270">
        <v>50.6</v>
      </c>
      <c r="EZ79" s="270">
        <v>1020000</v>
      </c>
      <c r="FA79" s="237">
        <v>2</v>
      </c>
      <c r="FB79" s="240">
        <v>40316.20553359684</v>
      </c>
      <c r="FC79" s="237">
        <v>6187</v>
      </c>
      <c r="FD79" s="281">
        <v>244.54545454545453</v>
      </c>
      <c r="FE79" s="438">
        <v>1956.3636363636363</v>
      </c>
      <c r="FF79" s="389"/>
      <c r="FG79" s="389"/>
      <c r="FH79" s="389"/>
      <c r="FI79" s="389"/>
      <c r="FJ79" s="439"/>
      <c r="FK79" s="439"/>
      <c r="FL79" s="439"/>
      <c r="FM79" s="812"/>
      <c r="FN79" s="457">
        <v>1.6602230483271376</v>
      </c>
      <c r="FO79" s="457"/>
      <c r="FP79" s="463">
        <v>406</v>
      </c>
      <c r="FQ79" s="251" t="s">
        <v>230</v>
      </c>
      <c r="FR79" s="65"/>
      <c r="FS79" s="149">
        <v>0.60656862745098039</v>
      </c>
      <c r="FT79" s="242">
        <f>FD79/1000</f>
        <v>0.24454545454545454</v>
      </c>
      <c r="FV79" s="149">
        <v>0.60656862745098039</v>
      </c>
      <c r="FW79" s="242">
        <v>0.24454545454545454</v>
      </c>
      <c r="FX79" s="466">
        <f>DZ79/FD79</f>
        <v>1.6602230483271376</v>
      </c>
      <c r="FY79" s="394"/>
      <c r="FZ79" s="605">
        <v>1</v>
      </c>
      <c r="GA79" s="605">
        <v>1</v>
      </c>
      <c r="GB79" s="626">
        <v>1</v>
      </c>
      <c r="GC79" s="605">
        <v>3</v>
      </c>
      <c r="GD79" s="605">
        <v>1</v>
      </c>
      <c r="GE79" s="606"/>
      <c r="GF79" s="605"/>
      <c r="GG79" s="605"/>
      <c r="GH79" s="606"/>
      <c r="GI79" s="605">
        <v>1</v>
      </c>
      <c r="GJ79" s="861" t="s">
        <v>1017</v>
      </c>
      <c r="GK79" s="861" t="s">
        <v>1018</v>
      </c>
      <c r="GL79" s="606"/>
      <c r="GN79" s="135">
        <v>1</v>
      </c>
    </row>
    <row r="80" spans="1:198" ht="14.45" customHeight="1" x14ac:dyDescent="0.25">
      <c r="A80" s="56">
        <v>122</v>
      </c>
      <c r="B80" s="859">
        <v>1</v>
      </c>
      <c r="C80" s="560">
        <v>6396</v>
      </c>
      <c r="D80" s="561" t="s">
        <v>337</v>
      </c>
      <c r="E80" s="513" t="s">
        <v>334</v>
      </c>
      <c r="F80" s="59">
        <v>6453040825</v>
      </c>
      <c r="G80" s="57">
        <v>53</v>
      </c>
      <c r="H80" s="584" t="s">
        <v>335</v>
      </c>
      <c r="I80" s="150" t="s">
        <v>338</v>
      </c>
      <c r="J80" s="572" t="s">
        <v>215</v>
      </c>
      <c r="K80" s="101" t="s">
        <v>156</v>
      </c>
      <c r="L80" s="57">
        <v>8</v>
      </c>
      <c r="M80" s="57">
        <v>9</v>
      </c>
      <c r="N80" s="57"/>
      <c r="O80" s="57"/>
      <c r="P80" s="151" t="s">
        <v>313</v>
      </c>
      <c r="Q80" s="151"/>
      <c r="R80" s="151"/>
      <c r="S80" s="164" t="s">
        <v>336</v>
      </c>
      <c r="T80" s="164" t="s">
        <v>286</v>
      </c>
      <c r="U80" s="169" t="s">
        <v>217</v>
      </c>
      <c r="V80" s="164" t="s">
        <v>216</v>
      </c>
      <c r="W80" s="165" t="s">
        <v>218</v>
      </c>
      <c r="X80" s="164" t="s">
        <v>242</v>
      </c>
      <c r="Y80" s="164" t="s">
        <v>242</v>
      </c>
      <c r="Z80" s="387"/>
      <c r="AA80" s="370"/>
      <c r="AB80" s="376">
        <v>640</v>
      </c>
      <c r="AC80" s="376"/>
      <c r="AD80" s="376"/>
      <c r="AE80" s="376"/>
      <c r="AF80" s="376"/>
      <c r="AG80" s="401" t="s">
        <v>230</v>
      </c>
      <c r="AI80" s="89">
        <v>0.31</v>
      </c>
      <c r="AJ80" s="89">
        <v>70.099999999999994</v>
      </c>
      <c r="AK80" s="67">
        <v>0.21730999999999998</v>
      </c>
      <c r="AL80" s="89">
        <v>509</v>
      </c>
      <c r="AM80" s="68">
        <v>0.31812499999999999</v>
      </c>
      <c r="AN80" s="56">
        <v>5</v>
      </c>
      <c r="AO80" s="145">
        <v>54.6</v>
      </c>
      <c r="AP80" s="69">
        <v>32.5</v>
      </c>
      <c r="AQ80" s="127">
        <v>8</v>
      </c>
      <c r="AR80" s="71">
        <f t="shared" si="32"/>
        <v>95.1</v>
      </c>
      <c r="AS80" s="72">
        <f t="shared" si="33"/>
        <v>1.68</v>
      </c>
      <c r="AT80" s="73">
        <f t="shared" si="34"/>
        <v>13.44</v>
      </c>
      <c r="AU80" s="74">
        <f t="shared" si="35"/>
        <v>1.3481481481481481</v>
      </c>
      <c r="AV80" s="66">
        <v>48.92</v>
      </c>
      <c r="AW80" s="75">
        <f t="shared" si="40"/>
        <v>89.597069597069591</v>
      </c>
      <c r="AX80" s="76">
        <v>2.95</v>
      </c>
      <c r="AY80" s="75">
        <f>AX80*100/AO80</f>
        <v>5.4029304029304024</v>
      </c>
      <c r="AZ80" s="56">
        <v>21.1</v>
      </c>
      <c r="BA80" s="77" t="s">
        <v>158</v>
      </c>
      <c r="BB80" s="370">
        <v>0</v>
      </c>
      <c r="BC80" s="80">
        <v>4.6800000000000006</v>
      </c>
      <c r="BD80" s="79"/>
      <c r="BI80" s="370"/>
      <c r="BJ80" s="225">
        <v>65.400000000000006</v>
      </c>
      <c r="BK80" s="225">
        <v>34.4</v>
      </c>
      <c r="BL80" s="82">
        <v>1.9011627906976747</v>
      </c>
      <c r="BM80" s="223">
        <v>0.76</v>
      </c>
      <c r="BN80" s="79">
        <f t="shared" si="41"/>
        <v>1.3919413919413919</v>
      </c>
      <c r="BO80" s="87">
        <v>0.61</v>
      </c>
      <c r="BP80" s="56">
        <v>14.6</v>
      </c>
      <c r="BQ80" s="370">
        <v>13.5</v>
      </c>
      <c r="BR80" s="85">
        <v>0.92465753424657537</v>
      </c>
      <c r="BS80" s="79">
        <f t="shared" si="42"/>
        <v>41.2</v>
      </c>
      <c r="BT80" s="128">
        <v>89.2</v>
      </c>
      <c r="BU80" s="128" t="s">
        <v>158</v>
      </c>
      <c r="BV80" s="86">
        <v>3.7999999999999972</v>
      </c>
      <c r="BW80" s="422">
        <v>33.299999999999997</v>
      </c>
      <c r="BX80" s="86">
        <v>20.2</v>
      </c>
      <c r="BY80" s="86">
        <v>6.7</v>
      </c>
      <c r="BZ80" s="86">
        <v>21</v>
      </c>
      <c r="CA80" s="86">
        <v>7</v>
      </c>
      <c r="CB80" s="86">
        <v>47.6</v>
      </c>
      <c r="CC80" s="86">
        <v>15.8</v>
      </c>
      <c r="CD80" s="86">
        <v>0.7</v>
      </c>
      <c r="CE80" s="153"/>
      <c r="CF80" s="153"/>
      <c r="CG80" s="153"/>
      <c r="CH80" s="153"/>
      <c r="CI80" s="153"/>
      <c r="CJ80" s="153"/>
      <c r="CL80" s="75">
        <f t="shared" si="47"/>
        <v>0.96190476190476182</v>
      </c>
      <c r="CO80" s="378"/>
      <c r="CW80" s="370"/>
      <c r="CY80" s="89" t="s">
        <v>165</v>
      </c>
      <c r="CZ80" s="89">
        <v>4</v>
      </c>
      <c r="DA80" s="90" t="s">
        <v>155</v>
      </c>
      <c r="DB80" s="115" t="s">
        <v>155</v>
      </c>
      <c r="DE80" s="428"/>
      <c r="DF80" s="428"/>
      <c r="DG80" s="428"/>
      <c r="DH80" s="428"/>
      <c r="DI80" s="116" t="s">
        <v>163</v>
      </c>
      <c r="DJ80" s="557" t="s">
        <v>230</v>
      </c>
      <c r="DK80" s="162">
        <v>2</v>
      </c>
      <c r="DL80" s="588" t="s">
        <v>1019</v>
      </c>
      <c r="DM80" s="94" t="s">
        <v>206</v>
      </c>
      <c r="DN80" s="94"/>
      <c r="DO80" s="630">
        <v>1</v>
      </c>
      <c r="DP80" s="615">
        <v>41261</v>
      </c>
      <c r="DQ80" s="603"/>
      <c r="DR80" s="603" t="s">
        <v>899</v>
      </c>
      <c r="DS80" s="618"/>
      <c r="DT80" s="613">
        <v>39820</v>
      </c>
      <c r="DU80" s="588"/>
      <c r="DV80" s="603"/>
      <c r="DW80" s="94">
        <v>1</v>
      </c>
      <c r="DX80" s="57">
        <v>12.7</v>
      </c>
      <c r="DY80" s="57" t="s">
        <v>157</v>
      </c>
      <c r="DZ80" s="57">
        <v>640</v>
      </c>
      <c r="EA80" s="57">
        <v>0.19500000000000001</v>
      </c>
      <c r="EB80" s="57">
        <v>0.80500000000000005</v>
      </c>
      <c r="EC80" s="57" t="s">
        <v>157</v>
      </c>
      <c r="ED80" s="57" t="s">
        <v>157</v>
      </c>
      <c r="EE80" s="57" t="s">
        <v>157</v>
      </c>
      <c r="EF80" s="57" t="s">
        <v>157</v>
      </c>
      <c r="EG80" s="57">
        <v>0</v>
      </c>
      <c r="EH80" s="850"/>
      <c r="EI80" s="94">
        <v>4</v>
      </c>
      <c r="EJ80" s="94">
        <v>9</v>
      </c>
      <c r="EK80" s="94">
        <v>8</v>
      </c>
      <c r="EL80" s="618"/>
      <c r="EM80" s="94">
        <v>30</v>
      </c>
      <c r="EN80" s="94">
        <v>3</v>
      </c>
      <c r="EO80" s="94">
        <v>1</v>
      </c>
      <c r="EP80" s="94">
        <v>150</v>
      </c>
      <c r="EQ80" s="94">
        <v>70</v>
      </c>
      <c r="ER80" s="118">
        <f>EQ80/(EP80*EP80*0.01*0.01)</f>
        <v>31.111111111111111</v>
      </c>
      <c r="ES80" s="592">
        <v>0</v>
      </c>
      <c r="ET80" s="592"/>
      <c r="EU80" s="592"/>
      <c r="EV80" s="590"/>
      <c r="EW80" s="588"/>
      <c r="EX80" s="175">
        <v>6396</v>
      </c>
      <c r="EY80" s="57"/>
      <c r="EZ80" s="57"/>
      <c r="FA80" s="57"/>
      <c r="FB80" s="57"/>
      <c r="FC80" s="57"/>
      <c r="FD80" s="141"/>
      <c r="FE80" s="371"/>
      <c r="FF80" s="370"/>
      <c r="FG80" s="370"/>
      <c r="FH80" s="370"/>
      <c r="FI80" s="370"/>
      <c r="FJ80" s="371"/>
      <c r="FK80" s="371"/>
      <c r="FL80" s="371"/>
      <c r="FM80" s="451"/>
      <c r="FN80" s="451"/>
      <c r="FO80" s="460"/>
      <c r="FP80" s="462">
        <v>640</v>
      </c>
      <c r="FQ80" s="401" t="s">
        <v>230</v>
      </c>
      <c r="FR80" s="65"/>
      <c r="FS80" s="56"/>
      <c r="FV80" s="149"/>
      <c r="FW80" s="125">
        <f>DZ80/1000</f>
        <v>0.64</v>
      </c>
      <c r="FY80" s="176"/>
      <c r="FZ80" s="605">
        <v>0</v>
      </c>
      <c r="GA80" s="605">
        <v>0</v>
      </c>
      <c r="GB80" s="628">
        <v>2</v>
      </c>
      <c r="GC80" s="605">
        <v>4</v>
      </c>
      <c r="GD80" s="605">
        <v>1</v>
      </c>
      <c r="GE80" s="606"/>
      <c r="GF80" s="605"/>
      <c r="GG80" s="605"/>
      <c r="GH80" s="606"/>
      <c r="GI80" s="605">
        <v>1</v>
      </c>
      <c r="GJ80" s="863" t="s">
        <v>1020</v>
      </c>
      <c r="GK80" s="861" t="s">
        <v>1021</v>
      </c>
      <c r="GL80" s="606"/>
    </row>
    <row r="81" spans="1:198" x14ac:dyDescent="0.25">
      <c r="A81" s="56">
        <v>125</v>
      </c>
      <c r="B81" s="859">
        <v>1</v>
      </c>
      <c r="C81" s="570">
        <v>10541</v>
      </c>
      <c r="D81" s="595" t="s">
        <v>672</v>
      </c>
      <c r="E81" s="597" t="s">
        <v>290</v>
      </c>
      <c r="F81" s="597">
        <v>6555140295</v>
      </c>
      <c r="G81" s="57">
        <f>LEFT(H81,4)-CONCATENATE(19,LEFT(F81,2))</f>
        <v>54</v>
      </c>
      <c r="H81" s="584" t="s">
        <v>666</v>
      </c>
      <c r="I81" s="313" t="s">
        <v>181</v>
      </c>
      <c r="J81" s="572" t="s">
        <v>215</v>
      </c>
      <c r="K81" s="59" t="s">
        <v>156</v>
      </c>
      <c r="L81" s="57">
        <v>6</v>
      </c>
      <c r="M81" s="59">
        <v>3</v>
      </c>
      <c r="N81" s="59" t="s">
        <v>157</v>
      </c>
      <c r="O81" s="57"/>
      <c r="P81" s="57" t="s">
        <v>662</v>
      </c>
      <c r="Q81" s="57"/>
      <c r="R81" s="57"/>
      <c r="S81" s="231" t="s">
        <v>353</v>
      </c>
      <c r="T81" s="231" t="s">
        <v>353</v>
      </c>
      <c r="U81" s="231" t="s">
        <v>353</v>
      </c>
      <c r="V81" s="315" t="s">
        <v>526</v>
      </c>
      <c r="W81" s="231" t="s">
        <v>353</v>
      </c>
      <c r="X81" s="270" t="s">
        <v>353</v>
      </c>
      <c r="Y81" s="270" t="s">
        <v>353</v>
      </c>
      <c r="AB81" s="370"/>
      <c r="AC81" s="306">
        <v>6285</v>
      </c>
      <c r="AD81" s="307">
        <v>63</v>
      </c>
      <c r="AE81" s="306" t="s">
        <v>353</v>
      </c>
      <c r="AF81" s="306" t="s">
        <v>353</v>
      </c>
      <c r="AG81" s="399" t="s">
        <v>230</v>
      </c>
      <c r="AH81" s="306">
        <v>400</v>
      </c>
      <c r="AO81" s="145">
        <v>40.4</v>
      </c>
      <c r="AP81" s="69">
        <v>37</v>
      </c>
      <c r="AQ81" s="127">
        <v>20.9</v>
      </c>
      <c r="AR81" s="71">
        <f t="shared" si="32"/>
        <v>98.300000000000011</v>
      </c>
      <c r="AS81" s="72">
        <f t="shared" si="33"/>
        <v>1.0918918918918918</v>
      </c>
      <c r="AT81" s="73">
        <f t="shared" si="34"/>
        <v>22.820540540540538</v>
      </c>
      <c r="AU81" s="74">
        <f t="shared" si="35"/>
        <v>0.69775474956822103</v>
      </c>
      <c r="AV81" s="75">
        <v>37.895199999999996</v>
      </c>
      <c r="AW81" s="75">
        <f t="shared" si="40"/>
        <v>93.8</v>
      </c>
      <c r="AX81" s="76">
        <v>0.48479999999999995</v>
      </c>
      <c r="AY81" s="75">
        <v>1.2</v>
      </c>
      <c r="AZ81" s="89" t="s">
        <v>158</v>
      </c>
      <c r="BA81" s="329" t="s">
        <v>158</v>
      </c>
      <c r="BB81" s="372" t="s">
        <v>158</v>
      </c>
      <c r="BI81" s="370"/>
      <c r="BJ81" s="56">
        <v>45.1</v>
      </c>
      <c r="BK81" s="56">
        <v>54.9</v>
      </c>
      <c r="BL81" s="82">
        <f>BJ81/BK81</f>
        <v>0.82149362477231336</v>
      </c>
      <c r="BM81" s="153" t="s">
        <v>158</v>
      </c>
      <c r="BN81" s="56" t="s">
        <v>158</v>
      </c>
      <c r="BO81" s="89" t="s">
        <v>158</v>
      </c>
      <c r="BP81" s="56">
        <v>8.8000000000000007</v>
      </c>
      <c r="BQ81" s="370">
        <v>17.100000000000001</v>
      </c>
      <c r="BS81" s="79">
        <f t="shared" si="42"/>
        <v>30.5</v>
      </c>
      <c r="BT81" s="314" t="s">
        <v>158</v>
      </c>
      <c r="BU81" s="339" t="s">
        <v>158</v>
      </c>
      <c r="BV81" s="314" t="s">
        <v>158</v>
      </c>
      <c r="BW81" s="79">
        <f>BY81+CA81+CC81</f>
        <v>37</v>
      </c>
      <c r="BX81" s="115">
        <v>12.8</v>
      </c>
      <c r="BY81" s="66">
        <f>BX81*AP81/(CB81+BZ81+BX81)</f>
        <v>4.8724279835390947</v>
      </c>
      <c r="BZ81" s="115">
        <v>17.7</v>
      </c>
      <c r="CA81" s="66">
        <f>BZ81*AP81/(CB81+BZ81+BX81)</f>
        <v>6.7376543209876543</v>
      </c>
      <c r="CB81" s="115">
        <v>66.7</v>
      </c>
      <c r="CC81" s="66">
        <f>CB81*AP81/(CB81+BZ81+BX81)</f>
        <v>25.389917695473251</v>
      </c>
      <c r="CD81" s="314" t="s">
        <v>158</v>
      </c>
      <c r="CL81" s="75">
        <f t="shared" si="47"/>
        <v>0.72316384180790971</v>
      </c>
      <c r="CO81" s="378"/>
      <c r="CW81" s="370"/>
      <c r="DA81" s="90" t="s">
        <v>155</v>
      </c>
      <c r="DB81" s="195" t="s">
        <v>154</v>
      </c>
      <c r="DC81" s="300">
        <f>AP81-(BY81+CA81+CC81)</f>
        <v>0</v>
      </c>
      <c r="DD81" s="266" t="s">
        <v>673</v>
      </c>
      <c r="DI81" s="57" t="s">
        <v>163</v>
      </c>
      <c r="DJ81" s="557" t="s">
        <v>230</v>
      </c>
      <c r="DK81" s="92">
        <v>2</v>
      </c>
      <c r="DL81" s="581" t="s">
        <v>880</v>
      </c>
      <c r="DM81" s="581" t="s">
        <v>164</v>
      </c>
      <c r="DN81" s="92"/>
      <c r="DO81" s="629">
        <v>0</v>
      </c>
      <c r="DP81" s="614"/>
      <c r="DQ81" s="581"/>
      <c r="DR81" s="581"/>
      <c r="DS81" s="619"/>
      <c r="DT81" s="614"/>
      <c r="DU81" s="581"/>
      <c r="DV81" s="581"/>
      <c r="DW81" s="92"/>
      <c r="DX81" s="57" t="s">
        <v>157</v>
      </c>
      <c r="DY81" s="57" t="s">
        <v>157</v>
      </c>
      <c r="DZ81" s="57">
        <v>343</v>
      </c>
      <c r="EA81" s="57">
        <v>47.2</v>
      </c>
      <c r="EB81" s="57">
        <v>52.8</v>
      </c>
      <c r="EC81" s="57" t="s">
        <v>157</v>
      </c>
      <c r="ED81" s="57" t="s">
        <v>157</v>
      </c>
      <c r="EE81" s="57" t="s">
        <v>157</v>
      </c>
      <c r="EF81" s="57" t="s">
        <v>157</v>
      </c>
      <c r="EG81" s="57">
        <v>0</v>
      </c>
      <c r="EH81" s="850"/>
      <c r="EI81" s="117"/>
      <c r="EJ81" s="117"/>
      <c r="EK81" s="117"/>
      <c r="EL81" s="619"/>
      <c r="EM81" s="581">
        <v>25</v>
      </c>
      <c r="EN81" s="92"/>
      <c r="EO81" s="581">
        <v>1</v>
      </c>
      <c r="EP81" s="581">
        <v>169</v>
      </c>
      <c r="EQ81" s="581">
        <v>100</v>
      </c>
      <c r="ER81" s="582">
        <v>35</v>
      </c>
      <c r="ES81" s="592">
        <v>2</v>
      </c>
      <c r="ET81" s="592"/>
      <c r="EU81" s="592"/>
      <c r="EV81" s="581">
        <v>3</v>
      </c>
      <c r="EW81" s="581">
        <v>3</v>
      </c>
      <c r="EX81" s="343">
        <v>10541</v>
      </c>
      <c r="EY81" s="304">
        <v>63</v>
      </c>
      <c r="EZ81" s="270">
        <v>10390</v>
      </c>
      <c r="FA81" s="270">
        <v>2</v>
      </c>
      <c r="FB81" s="240">
        <v>329.84126984126982</v>
      </c>
      <c r="FC81" s="270">
        <v>1768</v>
      </c>
      <c r="FD81" s="281">
        <v>56.126984126984127</v>
      </c>
      <c r="FE81" s="438">
        <v>336.76190476190476</v>
      </c>
      <c r="FF81" s="65"/>
      <c r="FJ81" s="196"/>
      <c r="FK81" s="196"/>
      <c r="FM81" s="450"/>
      <c r="FN81" s="198"/>
      <c r="FP81" s="292"/>
      <c r="FQ81" s="64"/>
      <c r="FR81" s="65"/>
      <c r="FS81" s="149">
        <f>FC81*100/EZ81</f>
        <v>17.016361886429259</v>
      </c>
      <c r="FT81" s="242">
        <f>FD81/1000</f>
        <v>5.6126984126984129E-2</v>
      </c>
      <c r="FV81" s="149">
        <v>17.016361886429259</v>
      </c>
      <c r="FW81" s="242">
        <v>5.6126984126984129E-2</v>
      </c>
      <c r="FX81" s="278">
        <f>DZ81/FD81</f>
        <v>6.1111425339366514</v>
      </c>
      <c r="FY81" s="503"/>
      <c r="FZ81" s="581">
        <v>0</v>
      </c>
      <c r="GA81" s="581">
        <v>0</v>
      </c>
      <c r="GB81" s="626">
        <v>1</v>
      </c>
      <c r="GC81" s="581">
        <v>3</v>
      </c>
      <c r="GD81" s="581">
        <v>1</v>
      </c>
      <c r="GE81" s="607"/>
      <c r="GF81" s="581"/>
      <c r="GG81" s="581"/>
      <c r="GH81" s="607"/>
      <c r="GI81" s="581">
        <v>1</v>
      </c>
      <c r="GJ81" s="581" t="s">
        <v>1022</v>
      </c>
      <c r="GK81" s="581" t="s">
        <v>1023</v>
      </c>
      <c r="GL81" s="607"/>
      <c r="GM81" s="308"/>
      <c r="GN81" s="308"/>
      <c r="GO81" s="308"/>
      <c r="GP81" s="309"/>
    </row>
    <row r="82" spans="1:198" x14ac:dyDescent="0.25">
      <c r="A82" s="56">
        <v>276</v>
      </c>
      <c r="B82" s="859">
        <v>2</v>
      </c>
      <c r="C82" s="648">
        <v>11679</v>
      </c>
      <c r="D82" s="595" t="s">
        <v>672</v>
      </c>
      <c r="E82" s="600" t="s">
        <v>290</v>
      </c>
      <c r="F82" s="597" t="s">
        <v>794</v>
      </c>
      <c r="G82" s="57">
        <f>LEFT(H82,4)-CONCATENATE(IF(LEFT(F82, 2)&lt;MID(H82, 3, 4), 20, 19),LEFT(F82,2))</f>
        <v>54</v>
      </c>
      <c r="H82" s="584" t="s">
        <v>795</v>
      </c>
      <c r="I82" s="313" t="s">
        <v>181</v>
      </c>
      <c r="J82" s="572" t="s">
        <v>342</v>
      </c>
      <c r="K82" s="59" t="s">
        <v>156</v>
      </c>
      <c r="L82" s="57">
        <v>12</v>
      </c>
      <c r="M82" s="59">
        <v>2</v>
      </c>
      <c r="N82" s="59" t="s">
        <v>435</v>
      </c>
      <c r="O82" s="57"/>
      <c r="P82" s="57" t="s">
        <v>767</v>
      </c>
      <c r="Q82" s="151"/>
      <c r="R82" s="151"/>
      <c r="S82" s="59"/>
      <c r="T82" s="361" t="s">
        <v>780</v>
      </c>
      <c r="U82" s="361"/>
      <c r="V82" s="362" t="s">
        <v>792</v>
      </c>
      <c r="W82" s="383"/>
      <c r="X82" s="362"/>
      <c r="Y82" s="362"/>
      <c r="Z82" s="374" t="s">
        <v>216</v>
      </c>
      <c r="AA82" s="370" t="s">
        <v>788</v>
      </c>
      <c r="AB82" s="370"/>
      <c r="AC82" s="403">
        <v>562</v>
      </c>
      <c r="AD82" s="403">
        <v>6700</v>
      </c>
      <c r="AE82" s="404"/>
      <c r="AF82" s="404"/>
      <c r="AG82" s="374" t="s">
        <v>230</v>
      </c>
      <c r="AH82" s="111">
        <v>450</v>
      </c>
      <c r="AI82"/>
      <c r="AO82" s="410">
        <v>66.2</v>
      </c>
      <c r="AP82" s="69">
        <v>31.7</v>
      </c>
      <c r="AQ82" s="127">
        <v>1.8</v>
      </c>
      <c r="AR82" s="71">
        <f t="shared" si="32"/>
        <v>99.7</v>
      </c>
      <c r="AS82" s="72">
        <f t="shared" si="33"/>
        <v>2.0883280757097795</v>
      </c>
      <c r="AT82" s="73">
        <f t="shared" si="34"/>
        <v>3.758990536277603</v>
      </c>
      <c r="AU82" s="74">
        <f t="shared" si="35"/>
        <v>1.9761194029850746</v>
      </c>
      <c r="AV82" s="75">
        <v>62.294200000000004</v>
      </c>
      <c r="AW82" s="75">
        <f t="shared" si="40"/>
        <v>94.1</v>
      </c>
      <c r="AX82" s="76">
        <v>0.59580000000000011</v>
      </c>
      <c r="AY82" s="75">
        <v>0.9</v>
      </c>
      <c r="AZ82" s="56" t="s">
        <v>158</v>
      </c>
      <c r="BA82" s="77">
        <v>50</v>
      </c>
      <c r="BB82" s="370" t="s">
        <v>158</v>
      </c>
      <c r="BC82" s="79">
        <v>0.03</v>
      </c>
      <c r="BD82" s="79"/>
      <c r="BE82" s="75"/>
      <c r="BF82" s="75"/>
      <c r="BG82" s="75"/>
      <c r="BH82" s="75"/>
      <c r="BI82" s="411">
        <v>0</v>
      </c>
      <c r="BJ82" s="75">
        <v>35.4</v>
      </c>
      <c r="BK82" s="56">
        <v>64.599999999999994</v>
      </c>
      <c r="BL82" s="129">
        <f>BJ82/BK82</f>
        <v>0.54798761609907121</v>
      </c>
      <c r="BM82" s="83">
        <v>0.7</v>
      </c>
      <c r="BN82" s="79">
        <f>BM82*100/AO82</f>
        <v>1.0574018126888216</v>
      </c>
      <c r="BO82" s="56" t="s">
        <v>158</v>
      </c>
      <c r="BP82" s="56">
        <v>43.8</v>
      </c>
      <c r="BQ82" s="370">
        <v>53.7</v>
      </c>
      <c r="BS82" s="79">
        <f t="shared" si="42"/>
        <v>28.4</v>
      </c>
      <c r="BT82" s="115">
        <v>83.3</v>
      </c>
      <c r="BU82" s="115">
        <v>8997</v>
      </c>
      <c r="BV82" s="79">
        <f>100-BT82</f>
        <v>16.700000000000003</v>
      </c>
      <c r="BW82" s="416">
        <f>BY82+CA82+CC82</f>
        <v>30.9709</v>
      </c>
      <c r="BX82" s="115">
        <v>12.2</v>
      </c>
      <c r="BY82" s="66">
        <f>BX82*AP82/100</f>
        <v>3.8673999999999995</v>
      </c>
      <c r="BZ82" s="115">
        <v>16.2</v>
      </c>
      <c r="CA82" s="66">
        <f>BZ82*AP82/100</f>
        <v>5.1353999999999997</v>
      </c>
      <c r="CB82" s="115">
        <v>69.3</v>
      </c>
      <c r="CC82" s="66">
        <f>CB82*AP82/100</f>
        <v>21.9681</v>
      </c>
      <c r="CD82" s="79">
        <v>0.4</v>
      </c>
      <c r="CE82" s="153">
        <v>98.9</v>
      </c>
      <c r="CF82" s="153">
        <v>6416</v>
      </c>
      <c r="CG82" s="153">
        <v>94.6</v>
      </c>
      <c r="CH82" s="153">
        <v>5526</v>
      </c>
      <c r="CI82" s="153">
        <v>45.2</v>
      </c>
      <c r="CJ82" s="153">
        <v>60.9</v>
      </c>
      <c r="CK82" s="153">
        <v>3586</v>
      </c>
      <c r="CL82" s="75">
        <f t="shared" si="47"/>
        <v>0.75308641975308643</v>
      </c>
      <c r="CO82" s="378"/>
      <c r="CW82" s="370"/>
      <c r="CZ82" s="142">
        <v>3</v>
      </c>
      <c r="DA82" s="90" t="s">
        <v>155</v>
      </c>
      <c r="DB82" s="195" t="s">
        <v>155</v>
      </c>
      <c r="DC82" s="288"/>
      <c r="DD82" s="340"/>
      <c r="DE82" s="370"/>
      <c r="DF82" s="370"/>
      <c r="DG82" s="370"/>
      <c r="DH82" s="370"/>
      <c r="DI82" s="57" t="s">
        <v>163</v>
      </c>
      <c r="DJ82" s="557" t="s">
        <v>230</v>
      </c>
      <c r="DK82" s="92">
        <v>2</v>
      </c>
      <c r="DL82" s="581" t="s">
        <v>880</v>
      </c>
      <c r="DM82" s="92" t="s">
        <v>599</v>
      </c>
      <c r="DN82" s="92"/>
      <c r="DO82" s="629">
        <v>0</v>
      </c>
      <c r="DP82" s="614"/>
      <c r="DQ82" s="581"/>
      <c r="DR82" s="581"/>
      <c r="DS82" s="619"/>
      <c r="DT82" s="614"/>
      <c r="DU82" s="581"/>
      <c r="DV82" s="581"/>
      <c r="DW82" s="92"/>
      <c r="DX82" s="57" t="s">
        <v>157</v>
      </c>
      <c r="DY82" s="57" t="s">
        <v>157</v>
      </c>
      <c r="DZ82" s="57" t="s">
        <v>157</v>
      </c>
      <c r="EA82" s="57" t="s">
        <v>157</v>
      </c>
      <c r="EB82" s="57" t="s">
        <v>157</v>
      </c>
      <c r="EC82" s="57" t="s">
        <v>157</v>
      </c>
      <c r="ED82" s="57" t="s">
        <v>157</v>
      </c>
      <c r="EE82" s="57" t="s">
        <v>157</v>
      </c>
      <c r="EF82" s="57" t="s">
        <v>157</v>
      </c>
      <c r="EG82" s="57" t="s">
        <v>157</v>
      </c>
      <c r="EH82" s="850" t="s">
        <v>157</v>
      </c>
      <c r="EI82" s="92">
        <v>1</v>
      </c>
      <c r="EJ82" s="92"/>
      <c r="EK82" s="92"/>
      <c r="EL82" s="619"/>
      <c r="EM82" s="92">
        <v>10</v>
      </c>
      <c r="EN82" s="92">
        <v>2</v>
      </c>
      <c r="EO82" s="92">
        <v>1</v>
      </c>
      <c r="EP82" s="92">
        <v>169</v>
      </c>
      <c r="EQ82" s="92">
        <v>100</v>
      </c>
      <c r="ER82" s="118">
        <f>EQ82/(EP82*EP82*0.01*0.01)</f>
        <v>35.012779664577572</v>
      </c>
      <c r="ES82" s="592">
        <v>2</v>
      </c>
      <c r="ET82" s="592"/>
      <c r="EU82" s="592"/>
      <c r="EV82" s="92">
        <v>3</v>
      </c>
      <c r="EW82" s="92">
        <v>3</v>
      </c>
      <c r="EX82" s="735">
        <v>11679</v>
      </c>
      <c r="EY82" s="434">
        <v>75</v>
      </c>
      <c r="EZ82" s="434">
        <v>6174</v>
      </c>
      <c r="FA82" s="434">
        <v>4000</v>
      </c>
      <c r="FB82" s="434">
        <v>42120</v>
      </c>
      <c r="FC82" s="434">
        <v>3964</v>
      </c>
      <c r="FD82" s="437">
        <f>FC82/FA82*FB82/EY82</f>
        <v>556.54559999999992</v>
      </c>
      <c r="FE82" s="438">
        <f>L82*FD82</f>
        <v>6678.5471999999991</v>
      </c>
      <c r="FF82" s="394"/>
      <c r="FG82" s="394"/>
      <c r="FH82" s="394"/>
      <c r="FI82" s="394"/>
      <c r="FJ82" s="442"/>
      <c r="FK82" s="442"/>
      <c r="FL82" s="442"/>
      <c r="FM82" s="450"/>
      <c r="FN82" s="450"/>
      <c r="FO82" s="450"/>
      <c r="FP82" s="459"/>
      <c r="FQ82" s="398"/>
      <c r="FR82" s="65"/>
      <c r="FS82" s="56"/>
      <c r="FT82" s="242">
        <f>AC82/1000</f>
        <v>0.56200000000000006</v>
      </c>
      <c r="FV82" s="73">
        <f>FC82*100/EZ82</f>
        <v>64.204729510851962</v>
      </c>
      <c r="FW82" s="351">
        <f>FD82/1000</f>
        <v>0.55654559999999997</v>
      </c>
      <c r="FX82" s="394"/>
      <c r="FY82" s="503" t="s">
        <v>459</v>
      </c>
      <c r="FZ82" s="581">
        <v>0</v>
      </c>
      <c r="GA82" s="581">
        <v>0</v>
      </c>
      <c r="GB82" s="626">
        <v>2</v>
      </c>
      <c r="GC82" s="581">
        <v>4</v>
      </c>
      <c r="GD82" s="581">
        <v>1</v>
      </c>
      <c r="GE82" s="607"/>
      <c r="GF82" s="581"/>
      <c r="GG82" s="581"/>
      <c r="GH82" s="607"/>
      <c r="GI82" s="581">
        <v>1</v>
      </c>
      <c r="GJ82" s="581" t="s">
        <v>1022</v>
      </c>
      <c r="GK82" s="581" t="s">
        <v>1023</v>
      </c>
      <c r="GL82" s="607"/>
      <c r="GM82" s="282">
        <v>1.7985106436</v>
      </c>
      <c r="GN82" s="282">
        <v>0.38614108940087993</v>
      </c>
      <c r="GO82" s="95">
        <v>2.886904000000004E-2</v>
      </c>
      <c r="GP82" s="266"/>
    </row>
    <row r="83" spans="1:198" x14ac:dyDescent="0.25">
      <c r="A83" s="56">
        <v>24</v>
      </c>
      <c r="B83" s="859">
        <v>1</v>
      </c>
      <c r="C83" s="560">
        <v>12247</v>
      </c>
      <c r="D83" s="561" t="s">
        <v>390</v>
      </c>
      <c r="E83" s="513" t="s">
        <v>231</v>
      </c>
      <c r="F83" s="59">
        <v>6458311013</v>
      </c>
      <c r="G83" s="57">
        <f>LEFT(H83,4)-CONCATENATE(IF(LEFT(F83, 2)&lt;MID(H83, 3, 4), 20, 19),LEFT(F83,2))</f>
        <v>56</v>
      </c>
      <c r="H83" s="584" t="s">
        <v>833</v>
      </c>
      <c r="I83" s="313" t="s">
        <v>401</v>
      </c>
      <c r="J83" s="572" t="s">
        <v>342</v>
      </c>
      <c r="K83" s="59" t="s">
        <v>156</v>
      </c>
      <c r="L83" s="57">
        <v>8</v>
      </c>
      <c r="M83" s="59">
        <v>2</v>
      </c>
      <c r="N83" s="59" t="s">
        <v>157</v>
      </c>
      <c r="O83" s="57"/>
      <c r="P83" s="57" t="s">
        <v>832</v>
      </c>
      <c r="Q83" s="151"/>
      <c r="R83" s="151"/>
      <c r="S83" s="59"/>
      <c r="T83" s="361" t="s">
        <v>780</v>
      </c>
      <c r="U83" s="361"/>
      <c r="V83" s="364" t="s">
        <v>824</v>
      </c>
      <c r="W83" s="674"/>
      <c r="X83" s="364"/>
      <c r="Y83" s="364"/>
      <c r="Z83" s="374"/>
      <c r="AA83" s="370" t="s">
        <v>788</v>
      </c>
      <c r="AC83" s="403">
        <v>129</v>
      </c>
      <c r="AD83" s="403">
        <v>1000</v>
      </c>
      <c r="AE83" s="404"/>
      <c r="AF83" s="404"/>
      <c r="AG83" s="374" t="s">
        <v>230</v>
      </c>
      <c r="AH83" s="111">
        <v>50</v>
      </c>
      <c r="AI83"/>
      <c r="AJ83"/>
      <c r="AO83" s="410">
        <v>40.6</v>
      </c>
      <c r="AP83" s="69">
        <v>45</v>
      </c>
      <c r="AQ83" s="127">
        <v>14.4</v>
      </c>
      <c r="AR83" s="71">
        <f t="shared" si="32"/>
        <v>100</v>
      </c>
      <c r="AS83" s="72">
        <f t="shared" si="33"/>
        <v>0.90222222222222226</v>
      </c>
      <c r="AT83" s="73">
        <f t="shared" si="34"/>
        <v>12.992000000000001</v>
      </c>
      <c r="AU83" s="74">
        <f t="shared" si="35"/>
        <v>0.6835016835016835</v>
      </c>
      <c r="AV83" s="75">
        <v>34.672400000000003</v>
      </c>
      <c r="AW83" s="75">
        <f t="shared" si="40"/>
        <v>85.4</v>
      </c>
      <c r="AX83" s="76">
        <v>3.8975999999999997</v>
      </c>
      <c r="AY83" s="75">
        <v>9.6</v>
      </c>
      <c r="AZ83" s="56" t="s">
        <v>158</v>
      </c>
      <c r="BA83" s="234">
        <v>17.2</v>
      </c>
      <c r="BB83" s="370" t="s">
        <v>158</v>
      </c>
      <c r="BC83" s="79">
        <v>0.3</v>
      </c>
      <c r="BD83" s="79"/>
      <c r="BE83" s="75"/>
      <c r="BF83" s="75"/>
      <c r="BG83" s="75"/>
      <c r="BH83" s="75"/>
      <c r="BI83" s="411">
        <v>0.08</v>
      </c>
      <c r="BJ83" s="75">
        <v>32</v>
      </c>
      <c r="BK83" s="56">
        <v>68</v>
      </c>
      <c r="BL83" s="129">
        <f>BJ83/BK83</f>
        <v>0.47058823529411764</v>
      </c>
      <c r="BM83" s="83">
        <v>0.5</v>
      </c>
      <c r="BN83" s="79">
        <f>BM83*100/AO83</f>
        <v>1.2315270935960592</v>
      </c>
      <c r="BO83" s="56" t="s">
        <v>158</v>
      </c>
      <c r="BP83" s="56">
        <v>24.6</v>
      </c>
      <c r="BQ83" s="370">
        <v>63.2</v>
      </c>
      <c r="BS83" s="79">
        <f t="shared" si="42"/>
        <v>24.5</v>
      </c>
      <c r="BT83" s="115">
        <v>84</v>
      </c>
      <c r="BU83" s="115">
        <v>8465</v>
      </c>
      <c r="BV83" s="79">
        <f>100-BT83</f>
        <v>16</v>
      </c>
      <c r="BW83" s="79">
        <f>BY83+CA83+CC83</f>
        <v>44.324999999999996</v>
      </c>
      <c r="BX83" s="115">
        <v>13.6</v>
      </c>
      <c r="BY83" s="66">
        <f>BX83*AP83/100</f>
        <v>6.12</v>
      </c>
      <c r="BZ83" s="115">
        <v>10.9</v>
      </c>
      <c r="CA83" s="66">
        <f>BZ83*AP83/100</f>
        <v>4.9050000000000002</v>
      </c>
      <c r="CB83" s="115">
        <v>74</v>
      </c>
      <c r="CC83" s="66">
        <f>CB83*AP83/100</f>
        <v>33.299999999999997</v>
      </c>
      <c r="CD83" s="66">
        <v>0.56000000000000005</v>
      </c>
      <c r="CE83" s="153">
        <v>98.3</v>
      </c>
      <c r="CF83" s="153">
        <v>4292</v>
      </c>
      <c r="CG83" s="153">
        <v>92.9</v>
      </c>
      <c r="CH83" s="153">
        <v>2897</v>
      </c>
      <c r="CI83" s="153">
        <v>71</v>
      </c>
      <c r="CJ83" s="153">
        <v>77.3</v>
      </c>
      <c r="CK83" s="153">
        <v>1796</v>
      </c>
      <c r="CL83" s="75">
        <f t="shared" si="47"/>
        <v>1.2477064220183485</v>
      </c>
      <c r="CZ83" s="244" t="s">
        <v>193</v>
      </c>
      <c r="DB83" s="195" t="s">
        <v>154</v>
      </c>
      <c r="DC83" s="288"/>
      <c r="DD83" s="340"/>
      <c r="DI83" s="57" t="s">
        <v>163</v>
      </c>
      <c r="DJ83" s="557" t="s">
        <v>230</v>
      </c>
      <c r="DK83" s="92">
        <v>2</v>
      </c>
      <c r="DL83" s="581" t="s">
        <v>880</v>
      </c>
      <c r="DM83" s="581" t="s">
        <v>1024</v>
      </c>
      <c r="DN83" s="92"/>
      <c r="DO83" s="629">
        <v>0</v>
      </c>
      <c r="DP83" s="614"/>
      <c r="DQ83" s="581"/>
      <c r="DR83" s="581"/>
      <c r="DS83" s="619"/>
      <c r="DT83" s="614"/>
      <c r="DU83" s="581"/>
      <c r="DV83" s="581"/>
      <c r="DW83" s="92"/>
      <c r="DX83" s="57" t="s">
        <v>157</v>
      </c>
      <c r="DY83" s="57" t="s">
        <v>157</v>
      </c>
      <c r="DZ83" s="57" t="s">
        <v>157</v>
      </c>
      <c r="EA83" s="57" t="s">
        <v>157</v>
      </c>
      <c r="EB83" s="57" t="s">
        <v>157</v>
      </c>
      <c r="EC83" s="57" t="s">
        <v>157</v>
      </c>
      <c r="ED83" s="57" t="s">
        <v>157</v>
      </c>
      <c r="EE83" s="57" t="s">
        <v>157</v>
      </c>
      <c r="EF83" s="57" t="s">
        <v>157</v>
      </c>
      <c r="EG83" s="57" t="s">
        <v>242</v>
      </c>
      <c r="EH83" s="850" t="s">
        <v>242</v>
      </c>
      <c r="EI83" s="117"/>
      <c r="EJ83" s="117"/>
      <c r="EK83" s="117"/>
      <c r="EL83" s="619"/>
      <c r="EM83" s="589">
        <v>20</v>
      </c>
      <c r="EN83" s="117"/>
      <c r="EO83" s="589">
        <v>0</v>
      </c>
      <c r="EP83" s="589">
        <v>170</v>
      </c>
      <c r="EQ83" s="589">
        <v>100</v>
      </c>
      <c r="ER83" s="582">
        <f>EQ83/(EP83*EP83*0.01*0.01)</f>
        <v>34.602076124567475</v>
      </c>
      <c r="ES83" s="592">
        <v>0</v>
      </c>
      <c r="ET83" s="592"/>
      <c r="EU83" s="592"/>
      <c r="EV83" s="589">
        <v>3</v>
      </c>
      <c r="EW83" s="589">
        <v>2</v>
      </c>
      <c r="EX83" s="158">
        <v>12247</v>
      </c>
      <c r="EY83" s="434">
        <v>75</v>
      </c>
      <c r="EZ83" s="434">
        <v>11894</v>
      </c>
      <c r="FA83" s="434">
        <v>12000</v>
      </c>
      <c r="FB83" s="434">
        <v>40560</v>
      </c>
      <c r="FC83" s="434">
        <v>3304</v>
      </c>
      <c r="FD83" s="437">
        <f>FC83/FA83*FB83/EY83</f>
        <v>148.90026666666665</v>
      </c>
      <c r="FE83" s="438">
        <f>L83*FD83</f>
        <v>1191.2021333333332</v>
      </c>
      <c r="FF83" s="394"/>
      <c r="FG83" s="394"/>
      <c r="FH83" s="394"/>
      <c r="FI83" s="394"/>
      <c r="FJ83" s="442"/>
      <c r="FK83" s="442"/>
      <c r="FL83" s="442"/>
      <c r="FM83" s="197"/>
      <c r="FN83" s="450"/>
      <c r="FO83" s="450"/>
      <c r="FP83" s="459"/>
      <c r="FQ83" s="64"/>
      <c r="FR83" s="65"/>
      <c r="FS83" s="56"/>
      <c r="FT83" s="242">
        <f>AC83/1000</f>
        <v>0.129</v>
      </c>
      <c r="FV83" s="73">
        <f>FC83*100/EZ83</f>
        <v>27.778711955607868</v>
      </c>
      <c r="FW83" s="351">
        <f>FD83/1000</f>
        <v>0.14890026666666664</v>
      </c>
      <c r="FY83" s="176"/>
      <c r="FZ83" s="605">
        <v>0</v>
      </c>
      <c r="GA83" s="605">
        <v>0</v>
      </c>
      <c r="GB83" s="627">
        <v>1</v>
      </c>
      <c r="GC83" s="605">
        <v>3</v>
      </c>
      <c r="GD83" s="605">
        <v>0</v>
      </c>
      <c r="GE83" s="606"/>
      <c r="GF83" s="605"/>
      <c r="GG83" s="605"/>
      <c r="GH83" s="606"/>
      <c r="GI83" s="605">
        <v>1</v>
      </c>
      <c r="GJ83" s="857">
        <v>43858</v>
      </c>
      <c r="GK83" s="861" t="s">
        <v>1025</v>
      </c>
      <c r="GL83" s="862" t="s">
        <v>982</v>
      </c>
    </row>
    <row r="84" spans="1:198" x14ac:dyDescent="0.25">
      <c r="A84" s="56">
        <v>127</v>
      </c>
      <c r="B84" s="859">
        <v>1</v>
      </c>
      <c r="C84" s="566">
        <v>10549</v>
      </c>
      <c r="D84" s="561" t="s">
        <v>675</v>
      </c>
      <c r="E84" s="569" t="s">
        <v>505</v>
      </c>
      <c r="F84" s="59">
        <v>530816299</v>
      </c>
      <c r="G84" s="57">
        <v>66</v>
      </c>
      <c r="H84" s="584" t="s">
        <v>676</v>
      </c>
      <c r="I84" s="313" t="s">
        <v>535</v>
      </c>
      <c r="J84" s="572" t="s">
        <v>215</v>
      </c>
      <c r="K84" s="59" t="s">
        <v>156</v>
      </c>
      <c r="L84" s="57">
        <v>12</v>
      </c>
      <c r="M84" s="59" t="s">
        <v>430</v>
      </c>
      <c r="N84" s="59" t="s">
        <v>435</v>
      </c>
      <c r="O84" s="57"/>
      <c r="P84" s="57" t="s">
        <v>662</v>
      </c>
      <c r="Q84" s="57"/>
      <c r="R84" s="57"/>
      <c r="S84" s="231" t="s">
        <v>353</v>
      </c>
      <c r="T84" s="231" t="s">
        <v>353</v>
      </c>
      <c r="U84" s="231" t="s">
        <v>353</v>
      </c>
      <c r="V84" s="315" t="s">
        <v>526</v>
      </c>
      <c r="W84" s="231" t="s">
        <v>353</v>
      </c>
      <c r="X84" s="270" t="s">
        <v>353</v>
      </c>
      <c r="Y84" s="270" t="s">
        <v>353</v>
      </c>
      <c r="Z84" s="387"/>
      <c r="AA84" s="370"/>
      <c r="AC84" s="306">
        <v>8552</v>
      </c>
      <c r="AD84" s="307">
        <v>64</v>
      </c>
      <c r="AE84" s="306" t="s">
        <v>353</v>
      </c>
      <c r="AF84" s="306" t="s">
        <v>353</v>
      </c>
      <c r="AG84" s="399" t="s">
        <v>307</v>
      </c>
      <c r="AH84" s="306">
        <v>300</v>
      </c>
      <c r="AO84" s="145">
        <v>38.4</v>
      </c>
      <c r="AP84" s="69">
        <v>11</v>
      </c>
      <c r="AQ84" s="127">
        <v>49.7</v>
      </c>
      <c r="AR84" s="71">
        <v>99.1</v>
      </c>
      <c r="AS84" s="72">
        <v>3.4909090909090907</v>
      </c>
      <c r="AT84" s="73">
        <v>173.49818181818182</v>
      </c>
      <c r="AU84" s="74">
        <v>0.63261943986820424</v>
      </c>
      <c r="AV84" s="75">
        <v>34.252800000000001</v>
      </c>
      <c r="AW84" s="75">
        <v>89.2</v>
      </c>
      <c r="AX84" s="76">
        <v>2.2271999999999998</v>
      </c>
      <c r="AY84" s="75">
        <v>5.8</v>
      </c>
      <c r="AZ84" s="89" t="s">
        <v>158</v>
      </c>
      <c r="BA84" s="329">
        <v>0.1</v>
      </c>
      <c r="BB84" s="154" t="s">
        <v>158</v>
      </c>
      <c r="BJ84" s="56">
        <v>33.6</v>
      </c>
      <c r="BK84" s="56">
        <v>66.400000000000006</v>
      </c>
      <c r="BL84" s="129">
        <v>0.50602409638554213</v>
      </c>
      <c r="BM84" s="153" t="s">
        <v>158</v>
      </c>
      <c r="BN84" s="56" t="s">
        <v>158</v>
      </c>
      <c r="BO84" s="89" t="s">
        <v>158</v>
      </c>
      <c r="BP84" s="56">
        <v>1.7</v>
      </c>
      <c r="BQ84" s="84">
        <v>2.4</v>
      </c>
      <c r="BS84" s="79">
        <v>20.8</v>
      </c>
      <c r="BT84" s="314" t="s">
        <v>158</v>
      </c>
      <c r="BU84" s="339" t="s">
        <v>158</v>
      </c>
      <c r="BV84" s="314" t="s">
        <v>158</v>
      </c>
      <c r="BW84" s="79">
        <v>11</v>
      </c>
      <c r="BX84" s="115">
        <v>1</v>
      </c>
      <c r="BY84" s="66">
        <v>0.11133603238866398</v>
      </c>
      <c r="BZ84" s="115">
        <v>19.8</v>
      </c>
      <c r="CA84" s="66">
        <v>2.2044534412955468</v>
      </c>
      <c r="CB84" s="115">
        <v>78</v>
      </c>
      <c r="CC84" s="66">
        <v>8.6842105263157894</v>
      </c>
      <c r="CD84" s="314" t="s">
        <v>158</v>
      </c>
      <c r="CL84" s="75">
        <v>5.0505050505050504E-2</v>
      </c>
      <c r="DA84" s="90" t="s">
        <v>161</v>
      </c>
      <c r="DB84" s="89" t="s">
        <v>161</v>
      </c>
      <c r="DC84" s="300">
        <v>0</v>
      </c>
      <c r="DD84" s="266" t="s">
        <v>677</v>
      </c>
      <c r="DI84" s="57" t="s">
        <v>162</v>
      </c>
      <c r="DJ84" s="557" t="s">
        <v>230</v>
      </c>
      <c r="DK84" s="92">
        <v>2</v>
      </c>
      <c r="DL84" s="581" t="s">
        <v>880</v>
      </c>
      <c r="DM84" s="581" t="s">
        <v>316</v>
      </c>
      <c r="DN84" s="92"/>
      <c r="DO84" s="629">
        <v>1</v>
      </c>
      <c r="DP84" s="623">
        <v>43185</v>
      </c>
      <c r="DQ84" s="581"/>
      <c r="DR84" s="581" t="s">
        <v>1026</v>
      </c>
      <c r="DS84" s="619"/>
      <c r="DT84" s="614"/>
      <c r="DU84" s="581"/>
      <c r="DV84" s="581"/>
      <c r="DW84" s="92"/>
      <c r="DX84" s="57">
        <v>1.8</v>
      </c>
      <c r="DY84" s="57">
        <v>3.2</v>
      </c>
      <c r="DZ84" s="57">
        <v>470</v>
      </c>
      <c r="EA84" s="57">
        <v>21.7</v>
      </c>
      <c r="EB84" s="57">
        <v>78.3</v>
      </c>
      <c r="EC84" s="57">
        <v>0.6</v>
      </c>
      <c r="ED84" s="57">
        <v>436.2</v>
      </c>
      <c r="EE84" s="57">
        <v>73.7</v>
      </c>
      <c r="EF84" s="57">
        <v>3.54</v>
      </c>
      <c r="EG84" s="57">
        <v>0</v>
      </c>
      <c r="EH84" s="850"/>
      <c r="EI84" s="117"/>
      <c r="EJ84" s="117"/>
      <c r="EK84" s="117"/>
      <c r="EL84" s="619"/>
      <c r="EM84" s="589"/>
      <c r="EN84" s="117"/>
      <c r="EO84" s="589">
        <v>1</v>
      </c>
      <c r="EP84" s="589">
        <v>183</v>
      </c>
      <c r="EQ84" s="589">
        <v>120</v>
      </c>
      <c r="ER84" s="582">
        <v>35.799999999999997</v>
      </c>
      <c r="ES84" s="592">
        <v>2</v>
      </c>
      <c r="ET84" s="592"/>
      <c r="EU84" s="592"/>
      <c r="EV84" s="589">
        <v>3</v>
      </c>
      <c r="EW84" s="589">
        <v>2</v>
      </c>
      <c r="EX84" s="320">
        <v>10549</v>
      </c>
      <c r="EY84" s="304">
        <v>65</v>
      </c>
      <c r="EZ84" s="270">
        <v>840161</v>
      </c>
      <c r="FA84" s="270">
        <v>2</v>
      </c>
      <c r="FB84" s="240">
        <v>25851.107692307691</v>
      </c>
      <c r="FC84" s="270">
        <v>2096</v>
      </c>
      <c r="FD84" s="281">
        <v>64.492307692307691</v>
      </c>
      <c r="FE84" s="438">
        <v>773.90769230769229</v>
      </c>
      <c r="FF84" s="65"/>
      <c r="FJ84" s="196"/>
      <c r="FK84" s="196"/>
      <c r="FM84" s="197"/>
      <c r="FN84" s="198"/>
      <c r="FP84" s="292"/>
      <c r="FQ84" s="64"/>
      <c r="FR84" s="65"/>
      <c r="FS84" s="149">
        <v>0.24947599329176193</v>
      </c>
      <c r="FT84" s="242">
        <v>6.4492307692307696E-2</v>
      </c>
      <c r="FV84" s="149">
        <v>0.24947599329176193</v>
      </c>
      <c r="FW84" s="242">
        <v>6.4492307692307696E-2</v>
      </c>
      <c r="FX84" s="278">
        <v>7.2876908396946565</v>
      </c>
      <c r="FY84" s="176"/>
      <c r="FZ84" s="605">
        <v>0</v>
      </c>
      <c r="GA84" s="605">
        <v>0</v>
      </c>
      <c r="GB84" s="627">
        <v>1</v>
      </c>
      <c r="GC84" s="605">
        <v>3</v>
      </c>
      <c r="GD84" s="605">
        <v>0</v>
      </c>
      <c r="GE84" s="606"/>
      <c r="GF84" s="605"/>
      <c r="GG84" s="605"/>
      <c r="GH84" s="606"/>
      <c r="GI84" s="605">
        <v>1</v>
      </c>
      <c r="GJ84" s="863" t="s">
        <v>1027</v>
      </c>
      <c r="GK84" s="861" t="s">
        <v>1028</v>
      </c>
      <c r="GL84" s="862" t="s">
        <v>918</v>
      </c>
      <c r="GN84" s="135">
        <v>0.6</v>
      </c>
    </row>
    <row r="85" spans="1:198" x14ac:dyDescent="0.25">
      <c r="A85" s="56">
        <v>64</v>
      </c>
      <c r="B85" s="859">
        <v>1</v>
      </c>
      <c r="C85" s="560">
        <v>6034</v>
      </c>
      <c r="D85" s="561" t="s">
        <v>279</v>
      </c>
      <c r="E85" s="513" t="s">
        <v>214</v>
      </c>
      <c r="F85" s="59">
        <v>420525077</v>
      </c>
      <c r="G85" s="57">
        <v>75</v>
      </c>
      <c r="H85" s="584" t="s">
        <v>280</v>
      </c>
      <c r="I85" s="150" t="s">
        <v>264</v>
      </c>
      <c r="J85" s="572" t="s">
        <v>215</v>
      </c>
      <c r="K85" s="101" t="s">
        <v>156</v>
      </c>
      <c r="L85" s="57">
        <v>17</v>
      </c>
      <c r="M85" s="57">
        <v>1</v>
      </c>
      <c r="N85" s="57"/>
      <c r="O85" s="57"/>
      <c r="P85" s="151" t="s">
        <v>271</v>
      </c>
      <c r="Q85" s="151"/>
      <c r="R85" s="151"/>
      <c r="S85" s="164" t="s">
        <v>216</v>
      </c>
      <c r="T85" s="164" t="s">
        <v>273</v>
      </c>
      <c r="U85" s="164" t="s">
        <v>242</v>
      </c>
      <c r="V85" s="164" t="s">
        <v>242</v>
      </c>
      <c r="W85" s="165" t="s">
        <v>218</v>
      </c>
      <c r="X85" s="164" t="s">
        <v>242</v>
      </c>
      <c r="Y85" s="164" t="s">
        <v>272</v>
      </c>
      <c r="Z85" s="387"/>
      <c r="AA85" s="370"/>
      <c r="AB85" s="316">
        <v>415</v>
      </c>
      <c r="AC85" s="376"/>
      <c r="AD85" s="376"/>
      <c r="AE85" s="376"/>
      <c r="AF85" s="376"/>
      <c r="AG85" s="398" t="s">
        <v>230</v>
      </c>
      <c r="AH85" s="394"/>
      <c r="AI85" s="89">
        <v>13</v>
      </c>
      <c r="AJ85" s="56">
        <v>83.3</v>
      </c>
      <c r="AK85" s="67">
        <v>10.828999999999999</v>
      </c>
      <c r="AL85" s="56">
        <v>45238</v>
      </c>
      <c r="AM85" s="68">
        <v>10.644235294117648</v>
      </c>
      <c r="AN85" s="56">
        <v>4</v>
      </c>
      <c r="AO85" s="410">
        <v>27.4</v>
      </c>
      <c r="AP85" s="69">
        <v>49.5</v>
      </c>
      <c r="AQ85" s="127">
        <v>16.399999999999999</v>
      </c>
      <c r="AR85" s="71">
        <f t="shared" ref="AR85:AR91" si="48">AO85+AP85+AQ85</f>
        <v>93.300000000000011</v>
      </c>
      <c r="AS85" s="72">
        <f t="shared" ref="AS85:AS91" si="49">AO85/AP85</f>
        <v>0.55353535353535355</v>
      </c>
      <c r="AT85" s="73">
        <f t="shared" ref="AT85:AT91" si="50">AO85/AP85*AQ85</f>
        <v>9.0779797979797969</v>
      </c>
      <c r="AU85" s="74">
        <f t="shared" ref="AU85:AU91" si="51">AO85/(AP85+AQ85)</f>
        <v>0.41578148710166912</v>
      </c>
      <c r="AV85" s="75">
        <v>24.73</v>
      </c>
      <c r="AW85" s="75">
        <f>95-AY85</f>
        <v>90.255474452554751</v>
      </c>
      <c r="AX85" s="76">
        <v>1.3</v>
      </c>
      <c r="AY85" s="75">
        <f>AX85*100/AO85</f>
        <v>4.7445255474452557</v>
      </c>
      <c r="AZ85" s="173" t="s">
        <v>158</v>
      </c>
      <c r="BA85" s="77" t="s">
        <v>158</v>
      </c>
      <c r="BB85" s="201" t="s">
        <v>158</v>
      </c>
      <c r="BC85" s="80">
        <v>1.6</v>
      </c>
      <c r="BD85" s="80"/>
      <c r="BE85" s="173" t="s">
        <v>158</v>
      </c>
      <c r="BF85" s="173" t="s">
        <v>158</v>
      </c>
      <c r="BG85" s="173" t="s">
        <v>158</v>
      </c>
      <c r="BH85" s="173" t="s">
        <v>158</v>
      </c>
      <c r="BI85" s="201" t="s">
        <v>158</v>
      </c>
      <c r="BJ85" s="56">
        <v>67.8</v>
      </c>
      <c r="BK85" s="56">
        <v>31.1</v>
      </c>
      <c r="BL85" s="82">
        <v>2.180064308681672</v>
      </c>
      <c r="BM85" s="83">
        <v>1.8</v>
      </c>
      <c r="BN85" s="79">
        <f>BM85*100/AO85</f>
        <v>6.5693430656934311</v>
      </c>
      <c r="BO85" s="56">
        <v>0.06</v>
      </c>
      <c r="BP85" s="56">
        <v>21.1</v>
      </c>
      <c r="BQ85" s="84">
        <v>56.5</v>
      </c>
      <c r="BR85" s="85">
        <v>2.6777251184834121</v>
      </c>
      <c r="BS85" s="79" t="s">
        <v>158</v>
      </c>
      <c r="BT85" s="128">
        <v>96.5</v>
      </c>
      <c r="BU85" s="128" t="s">
        <v>158</v>
      </c>
      <c r="BV85" s="86">
        <v>1.8</v>
      </c>
      <c r="BW85" s="422">
        <v>49.7</v>
      </c>
      <c r="BX85" s="86" t="s">
        <v>158</v>
      </c>
      <c r="BY85" s="86" t="s">
        <v>158</v>
      </c>
      <c r="BZ85" s="86" t="s">
        <v>158</v>
      </c>
      <c r="CA85" s="86" t="s">
        <v>158</v>
      </c>
      <c r="CB85" s="86">
        <v>46.4</v>
      </c>
      <c r="CC85" s="86">
        <v>22.8</v>
      </c>
      <c r="CD85" s="86">
        <v>0.7</v>
      </c>
      <c r="CV85" s="60"/>
      <c r="CW85" s="63">
        <v>0.2</v>
      </c>
      <c r="CX85" s="56">
        <v>12.9</v>
      </c>
      <c r="CY85" s="89" t="s">
        <v>167</v>
      </c>
      <c r="CZ85" s="89">
        <v>4</v>
      </c>
      <c r="DA85" s="90" t="s">
        <v>168</v>
      </c>
      <c r="DB85" s="115" t="s">
        <v>168</v>
      </c>
      <c r="DE85" s="428">
        <v>264.53229070000043</v>
      </c>
      <c r="DF85" s="428">
        <v>37.719834430000006</v>
      </c>
      <c r="DG85" s="428">
        <v>0</v>
      </c>
      <c r="DH85" s="428">
        <v>0</v>
      </c>
      <c r="DI85" s="91" t="s">
        <v>162</v>
      </c>
      <c r="DJ85" s="557" t="s">
        <v>230</v>
      </c>
      <c r="DK85" s="162">
        <v>2</v>
      </c>
      <c r="DL85" s="588" t="s">
        <v>880</v>
      </c>
      <c r="DM85" s="581" t="s">
        <v>316</v>
      </c>
      <c r="DN85" s="94">
        <v>0</v>
      </c>
      <c r="DO85" s="630">
        <v>1</v>
      </c>
      <c r="DP85" s="615">
        <v>41003</v>
      </c>
      <c r="DQ85" s="603"/>
      <c r="DR85" s="603" t="s">
        <v>899</v>
      </c>
      <c r="DS85" s="618"/>
      <c r="DT85" s="613"/>
      <c r="DU85" s="603"/>
      <c r="DV85" s="603"/>
      <c r="DW85" s="94">
        <v>1</v>
      </c>
      <c r="DX85" s="57" t="s">
        <v>157</v>
      </c>
      <c r="DY85" s="57" t="s">
        <v>157</v>
      </c>
      <c r="DZ85" s="57">
        <v>415</v>
      </c>
      <c r="EA85" s="57">
        <v>31.3</v>
      </c>
      <c r="EB85" s="57">
        <v>68.7</v>
      </c>
      <c r="EC85" s="57" t="s">
        <v>157</v>
      </c>
      <c r="ED85" s="57" t="s">
        <v>157</v>
      </c>
      <c r="EE85" s="57" t="s">
        <v>157</v>
      </c>
      <c r="EF85" s="57" t="s">
        <v>157</v>
      </c>
      <c r="EG85" s="57">
        <v>0</v>
      </c>
      <c r="EH85" s="850"/>
      <c r="EI85" s="163">
        <v>3</v>
      </c>
      <c r="EJ85" s="163">
        <v>1</v>
      </c>
      <c r="EK85" s="163">
        <v>17</v>
      </c>
      <c r="EL85" s="618"/>
      <c r="EM85" s="588">
        <v>40</v>
      </c>
      <c r="EN85" s="94">
        <v>2</v>
      </c>
      <c r="EO85" s="94">
        <v>0</v>
      </c>
      <c r="EP85" s="94">
        <v>173</v>
      </c>
      <c r="EQ85" s="94">
        <v>90</v>
      </c>
      <c r="ER85" s="118">
        <f t="shared" ref="ER85:ER90" si="52">EQ85/(EP85*EP85*0.01*0.01)</f>
        <v>30.071168431955627</v>
      </c>
      <c r="ES85" s="592"/>
      <c r="ET85" s="592"/>
      <c r="EU85" s="592"/>
      <c r="EV85" s="590"/>
      <c r="EW85" s="588"/>
      <c r="EX85" s="175">
        <v>6034</v>
      </c>
      <c r="EY85" s="57"/>
      <c r="EZ85" s="57"/>
      <c r="FA85" s="57"/>
      <c r="FB85" s="57"/>
      <c r="FC85" s="57"/>
      <c r="FD85" s="141"/>
      <c r="FE85" s="371"/>
      <c r="FF85" s="370"/>
      <c r="FG85" s="370"/>
      <c r="FH85" s="370"/>
      <c r="FI85" s="370"/>
      <c r="FJ85" s="371"/>
      <c r="FK85" s="371"/>
      <c r="FL85" s="371"/>
      <c r="FM85" s="218"/>
      <c r="FN85" s="451"/>
      <c r="FO85" s="460" t="e">
        <v>#DIV/0!</v>
      </c>
      <c r="FP85" s="462">
        <v>415</v>
      </c>
      <c r="FQ85" s="398" t="s">
        <v>236</v>
      </c>
      <c r="FR85" s="65"/>
      <c r="FS85" s="89">
        <v>13</v>
      </c>
      <c r="FV85" s="149">
        <v>13</v>
      </c>
      <c r="FW85" s="125">
        <f>DZ85/1000</f>
        <v>0.41499999999999998</v>
      </c>
      <c r="FY85" s="394"/>
      <c r="FZ85" s="605">
        <v>0</v>
      </c>
      <c r="GA85" s="605">
        <v>0</v>
      </c>
      <c r="GB85" s="628">
        <v>2</v>
      </c>
      <c r="GC85" s="605">
        <v>4</v>
      </c>
      <c r="GD85" s="605">
        <v>1</v>
      </c>
      <c r="GE85" s="606"/>
      <c r="GF85" s="605">
        <v>1</v>
      </c>
      <c r="GG85" s="605"/>
      <c r="GH85" s="862" t="s">
        <v>1029</v>
      </c>
      <c r="GI85" s="605">
        <v>0</v>
      </c>
      <c r="GJ85" s="605"/>
      <c r="GK85" s="605"/>
      <c r="GL85" s="606"/>
      <c r="GN85" s="160">
        <v>1.8401949190624993</v>
      </c>
    </row>
    <row r="86" spans="1:198" x14ac:dyDescent="0.25">
      <c r="A86" s="56">
        <v>108</v>
      </c>
      <c r="B86" s="859">
        <v>1</v>
      </c>
      <c r="C86" s="560">
        <v>6285</v>
      </c>
      <c r="D86" s="595" t="s">
        <v>311</v>
      </c>
      <c r="E86" s="600" t="s">
        <v>232</v>
      </c>
      <c r="F86" s="597">
        <v>470808408</v>
      </c>
      <c r="G86" s="57">
        <v>70</v>
      </c>
      <c r="H86" s="584" t="s">
        <v>308</v>
      </c>
      <c r="I86" s="150" t="s">
        <v>312</v>
      </c>
      <c r="J86" s="572" t="s">
        <v>215</v>
      </c>
      <c r="K86" s="101" t="s">
        <v>156</v>
      </c>
      <c r="L86" s="57">
        <v>20</v>
      </c>
      <c r="M86" s="57">
        <v>2</v>
      </c>
      <c r="N86" s="57"/>
      <c r="O86" s="57"/>
      <c r="P86" s="151" t="s">
        <v>294</v>
      </c>
      <c r="Q86" s="151"/>
      <c r="R86" s="151"/>
      <c r="S86" s="164" t="s">
        <v>216</v>
      </c>
      <c r="T86" s="164" t="s">
        <v>286</v>
      </c>
      <c r="U86" s="169" t="s">
        <v>217</v>
      </c>
      <c r="V86" s="164" t="s">
        <v>216</v>
      </c>
      <c r="W86" s="165" t="s">
        <v>218</v>
      </c>
      <c r="X86" s="164" t="s">
        <v>242</v>
      </c>
      <c r="Y86" s="164" t="s">
        <v>247</v>
      </c>
      <c r="Z86" s="387"/>
      <c r="AA86" s="370"/>
      <c r="AB86" s="689">
        <v>1317</v>
      </c>
      <c r="AC86" s="391"/>
      <c r="AD86" s="391"/>
      <c r="AE86" s="391"/>
      <c r="AF86" s="391"/>
      <c r="AG86" s="401" t="s">
        <v>230</v>
      </c>
      <c r="AH86" s="394"/>
      <c r="AI86" s="89">
        <v>13.2</v>
      </c>
      <c r="AJ86" s="89">
        <v>58</v>
      </c>
      <c r="AK86" s="67">
        <v>7.6559999999999988</v>
      </c>
      <c r="AL86" s="89">
        <v>9672</v>
      </c>
      <c r="AM86" s="68">
        <v>2.9016000000000002</v>
      </c>
      <c r="AN86" s="56">
        <v>6</v>
      </c>
      <c r="AO86" s="410">
        <v>47.3</v>
      </c>
      <c r="AP86" s="69">
        <v>25.8</v>
      </c>
      <c r="AQ86" s="127">
        <v>21.5</v>
      </c>
      <c r="AR86" s="71">
        <f t="shared" si="48"/>
        <v>94.6</v>
      </c>
      <c r="AS86" s="72">
        <f t="shared" si="49"/>
        <v>1.8333333333333333</v>
      </c>
      <c r="AT86" s="73">
        <f t="shared" si="50"/>
        <v>39.416666666666664</v>
      </c>
      <c r="AU86" s="74">
        <f t="shared" si="51"/>
        <v>1</v>
      </c>
      <c r="AV86" s="66">
        <v>44.454999999999991</v>
      </c>
      <c r="AW86" s="75">
        <f>95-AY86</f>
        <v>93.985200845665958</v>
      </c>
      <c r="AX86" s="76">
        <v>0.48000000000000009</v>
      </c>
      <c r="AY86" s="75">
        <f>AX86*100/AO86</f>
        <v>1.0147991543340382</v>
      </c>
      <c r="AZ86" s="56">
        <v>22.7</v>
      </c>
      <c r="BA86" s="77" t="s">
        <v>158</v>
      </c>
      <c r="BB86" s="84">
        <v>0.02</v>
      </c>
      <c r="BC86" s="80">
        <v>0.15999999999999942</v>
      </c>
      <c r="BD86" s="79"/>
      <c r="BJ86" s="225">
        <v>71.400000000000006</v>
      </c>
      <c r="BK86" s="225">
        <v>28.1</v>
      </c>
      <c r="BL86" s="129">
        <v>2.5409252669039146</v>
      </c>
      <c r="BM86" s="223">
        <v>2.62</v>
      </c>
      <c r="BN86" s="79">
        <f>BM86*100/AO86</f>
        <v>5.5391120507399583</v>
      </c>
      <c r="BO86" s="87">
        <v>0.64</v>
      </c>
      <c r="BP86" s="56">
        <v>15.5</v>
      </c>
      <c r="BQ86" s="84">
        <v>35.9</v>
      </c>
      <c r="BR86" s="85">
        <v>2.3161290322580643</v>
      </c>
      <c r="BS86" s="79">
        <f>BX86+BZ86</f>
        <v>41.1</v>
      </c>
      <c r="BT86" s="86">
        <v>68.599999999999994</v>
      </c>
      <c r="BU86" s="128" t="s">
        <v>158</v>
      </c>
      <c r="BV86" s="86">
        <v>7.6999999999999975</v>
      </c>
      <c r="BW86" s="422">
        <v>23.4</v>
      </c>
      <c r="BX86" s="86">
        <v>18.8</v>
      </c>
      <c r="BY86" s="86">
        <v>4.4000000000000004</v>
      </c>
      <c r="BZ86" s="86">
        <v>22.3</v>
      </c>
      <c r="CA86" s="86">
        <v>5.2</v>
      </c>
      <c r="CB86" s="86">
        <v>26</v>
      </c>
      <c r="CC86" s="86">
        <v>6.1</v>
      </c>
      <c r="CD86" s="86">
        <v>0.4</v>
      </c>
      <c r="CL86" s="75">
        <f>BX86/BZ86</f>
        <v>0.84304932735426008</v>
      </c>
      <c r="CY86" s="89" t="s">
        <v>165</v>
      </c>
      <c r="CZ86" s="56">
        <v>4</v>
      </c>
      <c r="DA86" s="90" t="s">
        <v>168</v>
      </c>
      <c r="DB86" s="89" t="s">
        <v>171</v>
      </c>
      <c r="DE86" s="428">
        <v>2600.4189667000005</v>
      </c>
      <c r="DF86" s="428">
        <v>58.925390749999984</v>
      </c>
      <c r="DG86" s="428">
        <v>0.29770968280000032</v>
      </c>
      <c r="DH86" s="428">
        <v>3.8262888399999895</v>
      </c>
      <c r="DI86" s="91" t="s">
        <v>162</v>
      </c>
      <c r="DJ86" s="557" t="s">
        <v>230</v>
      </c>
      <c r="DK86" s="162">
        <v>2</v>
      </c>
      <c r="DL86" s="588" t="s">
        <v>880</v>
      </c>
      <c r="DM86" s="581" t="s">
        <v>343</v>
      </c>
      <c r="DN86" s="94">
        <v>0</v>
      </c>
      <c r="DO86" s="630">
        <v>1</v>
      </c>
      <c r="DP86" s="615">
        <v>40862</v>
      </c>
      <c r="DQ86" s="123">
        <v>42536</v>
      </c>
      <c r="DR86" s="603" t="s">
        <v>899</v>
      </c>
      <c r="DS86" s="618" t="s">
        <v>1030</v>
      </c>
      <c r="DT86" s="613">
        <v>42866</v>
      </c>
      <c r="DU86" s="603"/>
      <c r="DV86" s="603" t="s">
        <v>899</v>
      </c>
      <c r="DW86" s="94">
        <v>1</v>
      </c>
      <c r="DX86" s="57" t="s">
        <v>157</v>
      </c>
      <c r="DY86" s="57" t="s">
        <v>157</v>
      </c>
      <c r="DZ86" s="57">
        <v>1317</v>
      </c>
      <c r="EA86" s="57">
        <v>59.4</v>
      </c>
      <c r="EB86" s="57">
        <v>40.6</v>
      </c>
      <c r="EC86" s="57" t="s">
        <v>157</v>
      </c>
      <c r="ED86" s="57" t="s">
        <v>157</v>
      </c>
      <c r="EE86" s="57">
        <v>178.2</v>
      </c>
      <c r="EF86" s="57" t="s">
        <v>157</v>
      </c>
      <c r="EG86" s="57">
        <v>0</v>
      </c>
      <c r="EH86" s="850"/>
      <c r="EI86" s="163">
        <v>4</v>
      </c>
      <c r="EJ86" s="163">
        <v>2</v>
      </c>
      <c r="EK86" s="163">
        <v>20</v>
      </c>
      <c r="EL86" s="618"/>
      <c r="EM86" s="588">
        <v>30</v>
      </c>
      <c r="EN86" s="94">
        <v>3</v>
      </c>
      <c r="EO86" s="94">
        <v>0</v>
      </c>
      <c r="EP86" s="94">
        <v>169</v>
      </c>
      <c r="EQ86" s="94">
        <v>96</v>
      </c>
      <c r="ER86" s="118">
        <f t="shared" si="52"/>
        <v>33.612268477994469</v>
      </c>
      <c r="ES86" s="592">
        <v>0</v>
      </c>
      <c r="ET86" s="592">
        <v>58</v>
      </c>
      <c r="EU86" s="592">
        <v>30</v>
      </c>
      <c r="EV86" s="590"/>
      <c r="EW86" s="588"/>
      <c r="EX86" s="175">
        <v>6285</v>
      </c>
      <c r="EY86" s="57"/>
      <c r="EZ86" s="57"/>
      <c r="FA86" s="57"/>
      <c r="FB86" s="57"/>
      <c r="FC86" s="57"/>
      <c r="FD86" s="141"/>
      <c r="FE86" s="371"/>
      <c r="FF86" s="370"/>
      <c r="FG86" s="370"/>
      <c r="FH86" s="370"/>
      <c r="FI86" s="370"/>
      <c r="FJ86" s="371"/>
      <c r="FK86" s="371"/>
      <c r="FL86" s="371"/>
      <c r="FM86" s="218"/>
      <c r="FN86" s="451"/>
      <c r="FO86" s="460"/>
      <c r="FP86" s="461">
        <v>1317</v>
      </c>
      <c r="FQ86" s="401" t="s">
        <v>230</v>
      </c>
      <c r="FR86" s="65"/>
      <c r="FS86" s="56"/>
      <c r="FV86" s="149"/>
      <c r="FW86" s="125">
        <f>DZ86/1000</f>
        <v>1.3169999999999999</v>
      </c>
      <c r="FY86" s="394"/>
      <c r="FZ86" s="605">
        <v>1</v>
      </c>
      <c r="GA86" s="605">
        <v>0</v>
      </c>
      <c r="GB86" s="628">
        <v>2</v>
      </c>
      <c r="GC86" s="605">
        <v>5</v>
      </c>
      <c r="GD86" s="605">
        <v>0</v>
      </c>
      <c r="GE86" s="606"/>
      <c r="GF86" s="605">
        <v>0</v>
      </c>
      <c r="GG86" s="857"/>
      <c r="GH86" s="862"/>
      <c r="GI86" s="605">
        <v>1</v>
      </c>
      <c r="GJ86" s="861" t="s">
        <v>1032</v>
      </c>
      <c r="GK86" s="861" t="s">
        <v>1033</v>
      </c>
      <c r="GL86" s="862" t="s">
        <v>1034</v>
      </c>
      <c r="GN86" s="160">
        <v>1.1939023662080004E-2</v>
      </c>
    </row>
    <row r="87" spans="1:198" x14ac:dyDescent="0.25">
      <c r="A87" s="56">
        <v>129</v>
      </c>
      <c r="B87" s="859">
        <v>2</v>
      </c>
      <c r="C87" s="560">
        <v>6485</v>
      </c>
      <c r="D87" s="595" t="s">
        <v>311</v>
      </c>
      <c r="E87" s="600" t="s">
        <v>232</v>
      </c>
      <c r="F87" s="597">
        <v>470808408</v>
      </c>
      <c r="G87" s="57">
        <v>70</v>
      </c>
      <c r="H87" s="584" t="s">
        <v>344</v>
      </c>
      <c r="I87" s="150" t="s">
        <v>169</v>
      </c>
      <c r="J87" s="572" t="s">
        <v>244</v>
      </c>
      <c r="K87" s="101" t="s">
        <v>156</v>
      </c>
      <c r="L87" s="57">
        <v>8</v>
      </c>
      <c r="M87" s="57">
        <v>3</v>
      </c>
      <c r="N87" s="57"/>
      <c r="O87" s="57"/>
      <c r="P87" s="151"/>
      <c r="Q87" s="151"/>
      <c r="R87" s="151"/>
      <c r="S87" s="164" t="s">
        <v>216</v>
      </c>
      <c r="T87" s="164" t="s">
        <v>286</v>
      </c>
      <c r="U87" s="169" t="s">
        <v>217</v>
      </c>
      <c r="V87" s="164" t="s">
        <v>242</v>
      </c>
      <c r="W87" s="165" t="s">
        <v>218</v>
      </c>
      <c r="X87" s="164" t="s">
        <v>242</v>
      </c>
      <c r="Y87" s="164" t="s">
        <v>247</v>
      </c>
      <c r="Z87" s="387"/>
      <c r="AA87" s="370"/>
      <c r="AB87" s="391" t="s">
        <v>242</v>
      </c>
      <c r="AC87" s="391"/>
      <c r="AD87" s="391"/>
      <c r="AE87" s="391"/>
      <c r="AF87" s="391"/>
      <c r="AG87" s="399" t="s">
        <v>184</v>
      </c>
      <c r="AH87" s="394"/>
      <c r="AI87" s="89" t="s">
        <v>158</v>
      </c>
      <c r="AJ87" s="89"/>
      <c r="AK87" s="67" t="s">
        <v>158</v>
      </c>
      <c r="AL87" s="89"/>
      <c r="AN87" s="56">
        <v>5</v>
      </c>
      <c r="AO87" s="145">
        <v>24</v>
      </c>
      <c r="AP87" s="69">
        <v>23.6</v>
      </c>
      <c r="AQ87" s="127">
        <v>45.1</v>
      </c>
      <c r="AR87" s="112">
        <f t="shared" si="48"/>
        <v>92.7</v>
      </c>
      <c r="AS87" s="72">
        <f t="shared" si="49"/>
        <v>1.0169491525423728</v>
      </c>
      <c r="AT87" s="73">
        <f t="shared" si="50"/>
        <v>45.864406779661017</v>
      </c>
      <c r="AU87" s="74">
        <f t="shared" si="51"/>
        <v>0.34934497816593885</v>
      </c>
      <c r="AV87" s="89"/>
      <c r="AW87" s="89"/>
      <c r="AX87" s="76"/>
      <c r="AY87" s="66"/>
      <c r="BA87" s="77" t="s">
        <v>158</v>
      </c>
      <c r="BC87" s="80">
        <v>4.8</v>
      </c>
      <c r="BD87" s="80"/>
      <c r="BJ87" s="225">
        <v>76</v>
      </c>
      <c r="BK87" s="225">
        <v>23.3</v>
      </c>
      <c r="BL87" s="129">
        <v>3.2618025751072959</v>
      </c>
      <c r="BM87" s="223">
        <v>1.99</v>
      </c>
      <c r="BN87" s="79">
        <f>BM87*100/AO87</f>
        <v>8.2916666666666661</v>
      </c>
      <c r="BO87" s="87">
        <v>1.05</v>
      </c>
      <c r="BR87" s="85" t="s">
        <v>158</v>
      </c>
      <c r="BS87" s="86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53"/>
      <c r="CF87" s="222"/>
      <c r="CG87" s="153"/>
      <c r="CH87" s="153"/>
      <c r="CI87" s="153"/>
      <c r="CJ87" s="153"/>
      <c r="CV87" s="60"/>
      <c r="CY87" s="89" t="s">
        <v>167</v>
      </c>
      <c r="CZ87" s="89">
        <v>3</v>
      </c>
      <c r="DA87" s="90" t="s">
        <v>161</v>
      </c>
      <c r="DB87" s="89" t="s">
        <v>161</v>
      </c>
      <c r="DE87" s="428"/>
      <c r="DF87" s="428"/>
      <c r="DG87" s="428"/>
      <c r="DH87" s="428"/>
      <c r="DI87" s="91" t="s">
        <v>162</v>
      </c>
      <c r="DJ87" s="577" t="s">
        <v>226</v>
      </c>
      <c r="DK87" s="162">
        <v>2</v>
      </c>
      <c r="DL87" s="588" t="s">
        <v>880</v>
      </c>
      <c r="DM87" s="94" t="s">
        <v>169</v>
      </c>
      <c r="DN87" s="94"/>
      <c r="DO87" s="630">
        <v>0</v>
      </c>
      <c r="DP87" s="615">
        <v>40862</v>
      </c>
      <c r="DQ87" s="603">
        <v>42536</v>
      </c>
      <c r="DR87" s="603" t="s">
        <v>899</v>
      </c>
      <c r="DS87" s="618" t="s">
        <v>1030</v>
      </c>
      <c r="DT87" s="613">
        <v>42866</v>
      </c>
      <c r="DU87" s="603"/>
      <c r="DV87" s="603" t="s">
        <v>899</v>
      </c>
      <c r="DW87" s="94">
        <v>1</v>
      </c>
      <c r="DX87" s="57" t="s">
        <v>157</v>
      </c>
      <c r="DY87" s="57" t="s">
        <v>157</v>
      </c>
      <c r="DZ87" s="57" t="s">
        <v>157</v>
      </c>
      <c r="EA87" s="57" t="s">
        <v>157</v>
      </c>
      <c r="EB87" s="57" t="s">
        <v>157</v>
      </c>
      <c r="EC87" s="57" t="s">
        <v>157</v>
      </c>
      <c r="ED87" s="57" t="s">
        <v>157</v>
      </c>
      <c r="EE87" s="57" t="s">
        <v>157</v>
      </c>
      <c r="EF87" s="57" t="s">
        <v>157</v>
      </c>
      <c r="EG87" s="57" t="s">
        <v>157</v>
      </c>
      <c r="EH87" s="850"/>
      <c r="EI87" s="94">
        <v>3</v>
      </c>
      <c r="EJ87" s="94">
        <v>3</v>
      </c>
      <c r="EK87" s="94">
        <v>8</v>
      </c>
      <c r="EL87" s="618"/>
      <c r="EM87" s="94">
        <v>10</v>
      </c>
      <c r="EN87" s="94">
        <v>2</v>
      </c>
      <c r="EO87" s="94">
        <v>1</v>
      </c>
      <c r="EP87" s="94">
        <v>168</v>
      </c>
      <c r="EQ87" s="94">
        <v>104</v>
      </c>
      <c r="ER87" s="118">
        <f t="shared" si="52"/>
        <v>36.848072562358276</v>
      </c>
      <c r="ES87" s="592">
        <v>0</v>
      </c>
      <c r="ET87" s="592">
        <v>58</v>
      </c>
      <c r="EU87" s="592">
        <v>30</v>
      </c>
      <c r="EV87" s="134">
        <v>3</v>
      </c>
      <c r="EW87" s="94">
        <v>2</v>
      </c>
      <c r="EX87" s="175">
        <v>6485</v>
      </c>
      <c r="EY87" s="57"/>
      <c r="EZ87" s="57"/>
      <c r="FA87" s="57"/>
      <c r="FB87" s="57"/>
      <c r="FC87" s="57"/>
      <c r="FD87" s="141"/>
      <c r="FE87" s="371"/>
      <c r="FF87" s="370"/>
      <c r="FG87" s="370"/>
      <c r="FH87" s="370"/>
      <c r="FI87" s="370"/>
      <c r="FJ87" s="371"/>
      <c r="FK87" s="371"/>
      <c r="FL87" s="371"/>
      <c r="FM87" s="218"/>
      <c r="FN87" s="451"/>
      <c r="FO87" s="460"/>
      <c r="FP87" s="461" t="s">
        <v>242</v>
      </c>
      <c r="FQ87" s="401"/>
      <c r="FR87" s="65"/>
      <c r="FS87" s="56"/>
      <c r="FV87" s="149"/>
      <c r="FW87" s="100" t="s">
        <v>158</v>
      </c>
      <c r="FY87" s="394"/>
      <c r="FZ87" s="605">
        <v>0</v>
      </c>
      <c r="GA87" s="605">
        <v>0</v>
      </c>
      <c r="GB87" s="628">
        <v>3</v>
      </c>
      <c r="GC87" s="605">
        <v>7</v>
      </c>
      <c r="GD87" s="605">
        <v>0</v>
      </c>
      <c r="GE87" s="606"/>
      <c r="GF87" s="605">
        <v>1</v>
      </c>
      <c r="GG87" s="857">
        <v>42835</v>
      </c>
      <c r="GH87" s="862" t="s">
        <v>1031</v>
      </c>
      <c r="GI87" s="605">
        <v>1</v>
      </c>
      <c r="GJ87" s="857">
        <v>42866</v>
      </c>
      <c r="GK87" s="861" t="s">
        <v>956</v>
      </c>
      <c r="GL87" s="862" t="s">
        <v>1035</v>
      </c>
    </row>
    <row r="88" spans="1:198" x14ac:dyDescent="0.25">
      <c r="A88" s="56">
        <v>72</v>
      </c>
      <c r="B88" s="859">
        <v>1</v>
      </c>
      <c r="C88" s="565">
        <v>5189</v>
      </c>
      <c r="D88" s="595" t="s">
        <v>203</v>
      </c>
      <c r="E88" s="597" t="s">
        <v>204</v>
      </c>
      <c r="F88" s="597">
        <v>490906164</v>
      </c>
      <c r="G88" s="57">
        <v>67</v>
      </c>
      <c r="H88" s="584" t="s">
        <v>205</v>
      </c>
      <c r="I88" s="375" t="s">
        <v>343</v>
      </c>
      <c r="J88" s="572" t="s">
        <v>215</v>
      </c>
      <c r="K88" s="105" t="s">
        <v>156</v>
      </c>
      <c r="L88" s="59">
        <v>9.5</v>
      </c>
      <c r="M88" s="59">
        <v>8</v>
      </c>
      <c r="N88" s="57"/>
      <c r="O88" s="57"/>
      <c r="P88" s="151"/>
      <c r="Q88" s="151"/>
      <c r="R88" s="151"/>
      <c r="S88" s="164"/>
      <c r="T88" s="164"/>
      <c r="U88" s="169"/>
      <c r="V88" s="164"/>
      <c r="W88" s="165"/>
      <c r="X88" s="164"/>
      <c r="Y88" s="164"/>
      <c r="Z88" s="387"/>
      <c r="AA88" s="370"/>
      <c r="AB88" s="370"/>
      <c r="AC88" s="370"/>
      <c r="AD88" s="370"/>
      <c r="AE88" s="370"/>
      <c r="AF88" s="370"/>
      <c r="AG88" s="399" t="s">
        <v>184</v>
      </c>
      <c r="AH88" s="394"/>
      <c r="AJ88" s="66">
        <v>2.85</v>
      </c>
      <c r="AK88" s="67"/>
      <c r="AM88" s="68"/>
      <c r="AO88" s="408">
        <v>65</v>
      </c>
      <c r="AP88" s="69">
        <v>22.4</v>
      </c>
      <c r="AQ88" s="70">
        <v>2.44</v>
      </c>
      <c r="AR88" s="112">
        <f t="shared" si="48"/>
        <v>89.84</v>
      </c>
      <c r="AS88" s="72">
        <f t="shared" si="49"/>
        <v>2.9017857142857144</v>
      </c>
      <c r="AT88" s="73">
        <f t="shared" si="50"/>
        <v>7.0803571428571432</v>
      </c>
      <c r="AU88" s="74">
        <f t="shared" si="51"/>
        <v>2.6167471819645733</v>
      </c>
      <c r="AV88" s="66">
        <v>60.36</v>
      </c>
      <c r="AW88" s="75">
        <f>95-AY88</f>
        <v>92.861538461538458</v>
      </c>
      <c r="AX88" s="76">
        <v>1.39</v>
      </c>
      <c r="AY88" s="75">
        <f>AX88*100/AO88</f>
        <v>2.1384615384615384</v>
      </c>
      <c r="AZ88" s="75">
        <v>44.68</v>
      </c>
      <c r="BA88" s="77" t="s">
        <v>158</v>
      </c>
      <c r="BB88" s="78">
        <v>0.4</v>
      </c>
      <c r="BC88" s="80">
        <v>3.5879999999999996</v>
      </c>
      <c r="BD88" s="79"/>
      <c r="BE88" s="56">
        <v>71.3</v>
      </c>
      <c r="BG88" s="66">
        <v>0.27</v>
      </c>
      <c r="BH88" s="75"/>
      <c r="BI88" s="81">
        <v>31.22</v>
      </c>
      <c r="BJ88" s="75">
        <v>54.696132596685075</v>
      </c>
      <c r="BK88" s="75">
        <v>45.303867403314911</v>
      </c>
      <c r="BL88" s="82">
        <v>1.2073170731707319</v>
      </c>
      <c r="BM88" s="83">
        <v>1.4365000000000001</v>
      </c>
      <c r="BN88" s="79">
        <f>BM88*100/AO88</f>
        <v>2.21</v>
      </c>
      <c r="BO88" s="75">
        <v>0.10400000000000002</v>
      </c>
      <c r="BP88" s="56">
        <v>4.1900000000000004</v>
      </c>
      <c r="BQ88" s="84">
        <v>5.72</v>
      </c>
      <c r="BR88" s="85">
        <v>1.3651551312649164</v>
      </c>
      <c r="BS88" s="79">
        <f>BX88+BZ88</f>
        <v>37.700000000000003</v>
      </c>
      <c r="BT88" s="86">
        <v>78.5</v>
      </c>
      <c r="BU88" s="86"/>
      <c r="BV88" s="86">
        <v>5.5</v>
      </c>
      <c r="BW88" s="422">
        <v>22.8</v>
      </c>
      <c r="BX88" s="86">
        <v>9.5</v>
      </c>
      <c r="BY88" s="133">
        <f>BX88*AP88/100</f>
        <v>2.1279999999999997</v>
      </c>
      <c r="BZ88" s="86">
        <v>28.2</v>
      </c>
      <c r="CA88" s="133">
        <f>BZ88*AP88/100</f>
        <v>6.3167999999999997</v>
      </c>
      <c r="CB88" s="86">
        <v>61.5</v>
      </c>
      <c r="CC88" s="133">
        <f>CB88*AP88/100</f>
        <v>13.776</v>
      </c>
      <c r="CD88" s="86">
        <v>0.6</v>
      </c>
      <c r="CE88" s="75"/>
      <c r="CJ88" s="86">
        <v>53.1</v>
      </c>
      <c r="CL88" s="75">
        <f>BX88/BZ88</f>
        <v>0.33687943262411346</v>
      </c>
      <c r="CX88" s="89"/>
      <c r="CY88" s="89" t="s">
        <v>165</v>
      </c>
      <c r="CZ88" s="89">
        <v>4</v>
      </c>
      <c r="DA88" s="90" t="s">
        <v>168</v>
      </c>
      <c r="DB88" s="89" t="s">
        <v>171</v>
      </c>
      <c r="DE88" s="370"/>
      <c r="DF88" s="370"/>
      <c r="DG88" s="370"/>
      <c r="DH88" s="370"/>
      <c r="DI88" s="91" t="s">
        <v>162</v>
      </c>
      <c r="DJ88" s="580" t="s">
        <v>230</v>
      </c>
      <c r="DK88" s="92">
        <v>2</v>
      </c>
      <c r="DL88" s="581" t="s">
        <v>880</v>
      </c>
      <c r="DM88" s="581" t="s">
        <v>343</v>
      </c>
      <c r="DN88" s="92">
        <v>0</v>
      </c>
      <c r="DO88" s="629">
        <v>1</v>
      </c>
      <c r="DP88" s="865" t="s">
        <v>1036</v>
      </c>
      <c r="DQ88" s="604">
        <v>43061</v>
      </c>
      <c r="DR88" s="603" t="s">
        <v>899</v>
      </c>
      <c r="DS88" s="618" t="s">
        <v>1037</v>
      </c>
      <c r="DT88" s="613"/>
      <c r="DU88" s="611"/>
      <c r="DV88" s="603"/>
      <c r="DW88" s="92">
        <v>1</v>
      </c>
      <c r="DX88" s="57">
        <v>5.7</v>
      </c>
      <c r="DY88" s="57">
        <v>2.2999999999999998</v>
      </c>
      <c r="DZ88" s="57">
        <v>892</v>
      </c>
      <c r="EA88" s="57">
        <v>23.2</v>
      </c>
      <c r="EB88" s="57">
        <v>76.8</v>
      </c>
      <c r="EC88" s="57">
        <v>0.8</v>
      </c>
      <c r="ED88" s="57" t="s">
        <v>157</v>
      </c>
      <c r="EE88" s="57" t="s">
        <v>157</v>
      </c>
      <c r="EF88" s="57">
        <v>3.86</v>
      </c>
      <c r="EG88" s="57">
        <v>0</v>
      </c>
      <c r="EH88" s="850"/>
      <c r="EI88" s="92">
        <v>4</v>
      </c>
      <c r="EJ88" s="92">
        <v>8</v>
      </c>
      <c r="EK88" s="92">
        <v>9.5</v>
      </c>
      <c r="EL88" s="618"/>
      <c r="EM88" s="581"/>
      <c r="EN88" s="94">
        <v>1</v>
      </c>
      <c r="EO88" s="92">
        <v>1</v>
      </c>
      <c r="EP88" s="581">
        <v>180</v>
      </c>
      <c r="EQ88" s="581">
        <v>108</v>
      </c>
      <c r="ER88" s="582">
        <f t="shared" si="52"/>
        <v>33.333333333333329</v>
      </c>
      <c r="ES88" s="592">
        <v>0</v>
      </c>
      <c r="ET88" s="592">
        <v>45</v>
      </c>
      <c r="EU88" s="592">
        <v>30</v>
      </c>
      <c r="EV88" s="581"/>
      <c r="EW88" s="581"/>
      <c r="EX88" s="431">
        <v>5189</v>
      </c>
      <c r="EY88" s="740"/>
      <c r="EZ88" s="740"/>
      <c r="FA88" s="740"/>
      <c r="FB88" s="740"/>
      <c r="FC88" s="753"/>
      <c r="FD88" s="740"/>
      <c r="FE88" s="475"/>
      <c r="FF88" s="96"/>
      <c r="FG88" s="96"/>
      <c r="FH88" s="96"/>
      <c r="FI88" s="96"/>
      <c r="FJ88" s="96"/>
      <c r="FK88" s="96"/>
      <c r="FL88" s="97"/>
      <c r="FM88" s="454"/>
      <c r="FN88" s="97"/>
      <c r="FO88" s="477"/>
      <c r="FP88" s="829"/>
      <c r="FQ88" s="98"/>
      <c r="FR88" s="96"/>
      <c r="FS88" s="96"/>
      <c r="FV88" s="66">
        <v>2.85</v>
      </c>
      <c r="FW88" s="125">
        <f>DZ88/1000</f>
        <v>0.89200000000000002</v>
      </c>
      <c r="FX88" s="394"/>
      <c r="FY88" s="394"/>
      <c r="FZ88" s="605">
        <v>0</v>
      </c>
      <c r="GA88" s="605">
        <v>0</v>
      </c>
      <c r="GB88" s="626">
        <v>1</v>
      </c>
      <c r="GC88" s="605">
        <v>3</v>
      </c>
      <c r="GD88" s="605">
        <v>0</v>
      </c>
      <c r="GE88" s="606"/>
      <c r="GF88" s="605"/>
      <c r="GG88" s="605"/>
      <c r="GH88" s="606"/>
      <c r="GI88" s="605">
        <v>1</v>
      </c>
      <c r="GJ88" s="857">
        <v>43061</v>
      </c>
      <c r="GK88" s="861" t="s">
        <v>928</v>
      </c>
      <c r="GL88" s="862" t="s">
        <v>1038</v>
      </c>
      <c r="GN88" s="135">
        <v>0.8</v>
      </c>
    </row>
    <row r="89" spans="1:198" x14ac:dyDescent="0.25">
      <c r="A89" s="56">
        <v>240</v>
      </c>
      <c r="B89" s="859">
        <v>1</v>
      </c>
      <c r="C89" s="174">
        <v>7187</v>
      </c>
      <c r="D89" s="141" t="s">
        <v>203</v>
      </c>
      <c r="E89" s="59" t="s">
        <v>404</v>
      </c>
      <c r="F89" s="59">
        <v>320117446</v>
      </c>
      <c r="G89" s="57">
        <f>LEFT(H89,4)-CONCATENATE(IF(LEFT(F89, 2)&lt;MID(H89, 3, 4), 20, 19),LEFT(F89,2))</f>
        <v>85</v>
      </c>
      <c r="H89" s="584" t="s">
        <v>405</v>
      </c>
      <c r="I89" s="255" t="s">
        <v>406</v>
      </c>
      <c r="J89" s="572" t="s">
        <v>215</v>
      </c>
      <c r="K89" s="101" t="s">
        <v>156</v>
      </c>
      <c r="L89" s="57">
        <v>6</v>
      </c>
      <c r="M89" s="59" t="s">
        <v>282</v>
      </c>
      <c r="N89" s="59"/>
      <c r="O89" s="59"/>
      <c r="P89" s="151" t="s">
        <v>400</v>
      </c>
      <c r="Q89" s="151"/>
      <c r="R89" s="151"/>
      <c r="S89" s="231" t="s">
        <v>216</v>
      </c>
      <c r="T89" s="236" t="s">
        <v>242</v>
      </c>
      <c r="U89" s="247" t="s">
        <v>388</v>
      </c>
      <c r="V89" s="231" t="s">
        <v>242</v>
      </c>
      <c r="W89" s="232" t="s">
        <v>348</v>
      </c>
      <c r="X89" s="231" t="s">
        <v>353</v>
      </c>
      <c r="Y89" s="231" t="s">
        <v>349</v>
      </c>
      <c r="Z89" s="386"/>
      <c r="AA89" s="389"/>
      <c r="AB89" s="376">
        <v>42767</v>
      </c>
      <c r="AC89" s="376"/>
      <c r="AD89" s="376"/>
      <c r="AE89" s="376"/>
      <c r="AF89" s="376"/>
      <c r="AG89" s="479" t="s">
        <v>230</v>
      </c>
      <c r="AH89" s="394"/>
      <c r="AI89" s="56">
        <v>85.9</v>
      </c>
      <c r="AJ89" s="56">
        <v>94.4</v>
      </c>
      <c r="AK89" s="67">
        <v>81.089600000000004</v>
      </c>
      <c r="AL89" s="56">
        <v>1280000</v>
      </c>
      <c r="AM89" s="68">
        <v>853.33333333333337</v>
      </c>
      <c r="AN89" s="56">
        <v>4</v>
      </c>
      <c r="AO89" s="410">
        <v>0.48</v>
      </c>
      <c r="AP89" s="69">
        <v>2.85</v>
      </c>
      <c r="AQ89" s="127">
        <v>96.1</v>
      </c>
      <c r="AR89" s="71">
        <f t="shared" si="48"/>
        <v>99.429999999999993</v>
      </c>
      <c r="AS89" s="72">
        <f t="shared" si="49"/>
        <v>0.16842105263157894</v>
      </c>
      <c r="AT89" s="73">
        <f t="shared" si="50"/>
        <v>16.185263157894735</v>
      </c>
      <c r="AU89" s="74">
        <f t="shared" si="51"/>
        <v>4.8509348155634166E-3</v>
      </c>
      <c r="AV89" s="76">
        <v>0.21599999999999997</v>
      </c>
      <c r="AW89" s="75">
        <f>95-AY89</f>
        <v>45</v>
      </c>
      <c r="AX89" s="76">
        <v>0.24</v>
      </c>
      <c r="AY89" s="75">
        <f>AX89*100/AO89</f>
        <v>50</v>
      </c>
      <c r="AZ89" s="89" t="s">
        <v>158</v>
      </c>
      <c r="BA89" s="234">
        <v>2.71</v>
      </c>
      <c r="BB89" s="238">
        <v>5.0400000000000002E-3</v>
      </c>
      <c r="BC89" s="80">
        <v>5.1007999999999984E-2</v>
      </c>
      <c r="BD89" s="80"/>
      <c r="BI89" s="81">
        <v>1.1499999999999999</v>
      </c>
      <c r="BJ89" s="75">
        <v>52.4</v>
      </c>
      <c r="BK89" s="75">
        <v>47.3</v>
      </c>
      <c r="BL89" s="82">
        <v>1.1071428571428572</v>
      </c>
      <c r="BM89" s="153" t="s">
        <v>158</v>
      </c>
      <c r="BN89" s="56" t="s">
        <v>158</v>
      </c>
      <c r="BO89" s="89" t="s">
        <v>158</v>
      </c>
      <c r="BP89" s="225">
        <v>8.7200000000000006</v>
      </c>
      <c r="BQ89" s="419">
        <v>21.1</v>
      </c>
      <c r="BR89" s="85">
        <v>2.419724770642202</v>
      </c>
      <c r="BS89" s="79">
        <f>BX89+BZ89</f>
        <v>33.5</v>
      </c>
      <c r="BT89" s="87">
        <v>95.1</v>
      </c>
      <c r="BU89" s="248">
        <v>13237</v>
      </c>
      <c r="BV89" s="87">
        <f>100-BT89</f>
        <v>4.9000000000000057</v>
      </c>
      <c r="BW89" s="79">
        <f>BY89+CA89+CC89</f>
        <v>2.8442999999999996</v>
      </c>
      <c r="BX89" s="87">
        <v>10.7</v>
      </c>
      <c r="BY89" s="66">
        <f>BX89*AP89/100</f>
        <v>0.30495</v>
      </c>
      <c r="BZ89" s="87">
        <v>22.8</v>
      </c>
      <c r="CA89" s="66">
        <f>BZ89*AP89/100</f>
        <v>0.64980000000000004</v>
      </c>
      <c r="CB89" s="87">
        <v>66.3</v>
      </c>
      <c r="CC89" s="66">
        <f>CB89*AP89/100</f>
        <v>1.8895499999999998</v>
      </c>
      <c r="CD89" s="120"/>
      <c r="CE89" s="249">
        <v>99.3</v>
      </c>
      <c r="CF89" s="249">
        <v>168154</v>
      </c>
      <c r="CG89" s="249">
        <v>98.8</v>
      </c>
      <c r="CH89" s="249">
        <v>125356</v>
      </c>
      <c r="CI89" s="249">
        <v>1.0900000000000001</v>
      </c>
      <c r="CJ89" s="249">
        <v>33.799999999999997</v>
      </c>
      <c r="CK89" s="249">
        <v>132940</v>
      </c>
      <c r="CL89" s="75">
        <f>BX89/BZ89</f>
        <v>0.46929824561403505</v>
      </c>
      <c r="CV89" s="60"/>
      <c r="CY89" s="115" t="s">
        <v>159</v>
      </c>
      <c r="CZ89" s="115">
        <v>6</v>
      </c>
      <c r="DA89" s="90" t="s">
        <v>160</v>
      </c>
      <c r="DB89" s="89" t="s">
        <v>160</v>
      </c>
      <c r="DE89" s="428"/>
      <c r="DF89" s="428"/>
      <c r="DG89" s="428"/>
      <c r="DH89" s="428"/>
      <c r="DI89" s="91" t="s">
        <v>162</v>
      </c>
      <c r="DJ89" s="557" t="s">
        <v>230</v>
      </c>
      <c r="DK89" s="162">
        <v>2</v>
      </c>
      <c r="DL89" s="588" t="s">
        <v>880</v>
      </c>
      <c r="DM89" s="94" t="s">
        <v>322</v>
      </c>
      <c r="DN89" s="94"/>
      <c r="DO89" s="630">
        <v>1</v>
      </c>
      <c r="DP89" s="615">
        <v>39910</v>
      </c>
      <c r="DQ89" s="123">
        <v>42250</v>
      </c>
      <c r="DR89" s="603" t="s">
        <v>899</v>
      </c>
      <c r="DS89" s="618" t="s">
        <v>984</v>
      </c>
      <c r="DT89" s="613"/>
      <c r="DU89" s="603"/>
      <c r="DV89" s="603"/>
      <c r="DW89" s="94">
        <v>1</v>
      </c>
      <c r="DX89" s="57">
        <v>98.8</v>
      </c>
      <c r="DY89" s="57" t="s">
        <v>157</v>
      </c>
      <c r="DZ89" s="57">
        <v>42767</v>
      </c>
      <c r="EA89" s="57">
        <v>0.95299999999999996</v>
      </c>
      <c r="EB89" s="57">
        <v>4.7E-2</v>
      </c>
      <c r="EC89" s="57" t="s">
        <v>157</v>
      </c>
      <c r="ED89" s="57" t="s">
        <v>157</v>
      </c>
      <c r="EE89" s="57" t="s">
        <v>157</v>
      </c>
      <c r="EF89" s="57" t="s">
        <v>157</v>
      </c>
      <c r="EG89" s="57">
        <v>0</v>
      </c>
      <c r="EH89" s="850"/>
      <c r="EI89" s="94">
        <v>6</v>
      </c>
      <c r="EJ89" s="94" t="s">
        <v>282</v>
      </c>
      <c r="EK89" s="94">
        <v>6</v>
      </c>
      <c r="EL89" s="618"/>
      <c r="EM89" s="94">
        <v>30</v>
      </c>
      <c r="EN89" s="94">
        <v>3</v>
      </c>
      <c r="EO89" s="94">
        <v>1</v>
      </c>
      <c r="EP89" s="94">
        <v>178</v>
      </c>
      <c r="EQ89" s="94">
        <v>82</v>
      </c>
      <c r="ER89" s="118">
        <f t="shared" si="52"/>
        <v>25.880570635020828</v>
      </c>
      <c r="ES89" s="592"/>
      <c r="ET89" s="592"/>
      <c r="EU89" s="592"/>
      <c r="EV89" s="588"/>
      <c r="EW89" s="588"/>
      <c r="EX89" s="175">
        <v>7187</v>
      </c>
      <c r="EY89" s="237"/>
      <c r="EZ89" s="237"/>
      <c r="FA89" s="237"/>
      <c r="FB89" s="237"/>
      <c r="FC89" s="237"/>
      <c r="FD89" s="280"/>
      <c r="FE89" s="439"/>
      <c r="FF89" s="389">
        <v>10</v>
      </c>
      <c r="FG89" s="389">
        <v>1580000</v>
      </c>
      <c r="FH89" s="389">
        <v>5</v>
      </c>
      <c r="FI89" s="436">
        <v>31600</v>
      </c>
      <c r="FJ89" s="446">
        <v>27144.400000000001</v>
      </c>
      <c r="FK89" s="446"/>
      <c r="FL89" s="439"/>
      <c r="FM89" s="453">
        <v>1.5755367589631746</v>
      </c>
      <c r="FN89" s="455"/>
      <c r="FO89" s="460" t="e">
        <v>#DIV/0!</v>
      </c>
      <c r="FP89" s="462">
        <v>42767</v>
      </c>
      <c r="FQ89" s="479" t="s">
        <v>230</v>
      </c>
      <c r="FR89" s="394"/>
      <c r="FS89" s="56">
        <v>85.9</v>
      </c>
      <c r="FV89" s="149">
        <v>85.9</v>
      </c>
      <c r="FW89" s="242">
        <f>FJ89/1000</f>
        <v>27.144400000000001</v>
      </c>
      <c r="FY89" s="394"/>
      <c r="FZ89" s="605">
        <v>1</v>
      </c>
      <c r="GA89" s="605">
        <v>1</v>
      </c>
      <c r="GB89" s="628">
        <v>0</v>
      </c>
      <c r="GC89" s="605">
        <v>0</v>
      </c>
      <c r="GD89" s="605">
        <v>1</v>
      </c>
      <c r="GE89" s="606"/>
      <c r="GF89" s="605"/>
      <c r="GG89" s="605"/>
      <c r="GH89" s="606"/>
      <c r="GI89" s="605">
        <v>0</v>
      </c>
      <c r="GJ89" s="605"/>
      <c r="GK89" s="605"/>
      <c r="GL89" s="606"/>
    </row>
    <row r="90" spans="1:198" x14ac:dyDescent="0.25">
      <c r="A90" s="56">
        <v>292</v>
      </c>
      <c r="B90" s="859">
        <v>2</v>
      </c>
      <c r="C90" s="560">
        <v>7453</v>
      </c>
      <c r="D90" s="595" t="s">
        <v>203</v>
      </c>
      <c r="E90" s="600" t="s">
        <v>204</v>
      </c>
      <c r="F90" s="597">
        <v>490906164</v>
      </c>
      <c r="G90" s="57">
        <v>68</v>
      </c>
      <c r="H90" s="584" t="s">
        <v>434</v>
      </c>
      <c r="I90" s="255" t="s">
        <v>437</v>
      </c>
      <c r="J90" s="572" t="s">
        <v>244</v>
      </c>
      <c r="K90" s="101" t="s">
        <v>156</v>
      </c>
      <c r="L90" s="57">
        <v>5</v>
      </c>
      <c r="M90" s="59">
        <v>2</v>
      </c>
      <c r="N90" s="59" t="s">
        <v>157</v>
      </c>
      <c r="O90" s="59" t="s">
        <v>242</v>
      </c>
      <c r="P90" s="151" t="s">
        <v>432</v>
      </c>
      <c r="Q90" s="151"/>
      <c r="R90" s="151"/>
      <c r="S90" s="231" t="s">
        <v>418</v>
      </c>
      <c r="T90" s="236" t="s">
        <v>428</v>
      </c>
      <c r="U90" s="247" t="s">
        <v>353</v>
      </c>
      <c r="V90" s="231" t="s">
        <v>419</v>
      </c>
      <c r="W90" s="232" t="s">
        <v>420</v>
      </c>
      <c r="X90" s="231" t="s">
        <v>353</v>
      </c>
      <c r="Y90" s="231" t="s">
        <v>353</v>
      </c>
      <c r="Z90" s="386"/>
      <c r="AA90" s="389"/>
      <c r="AB90" s="390"/>
      <c r="AC90" s="390"/>
      <c r="AD90" s="390"/>
      <c r="AE90" s="390"/>
      <c r="AF90" s="390"/>
      <c r="AG90" s="479" t="s">
        <v>359</v>
      </c>
      <c r="AI90" s="56">
        <v>13.3</v>
      </c>
      <c r="AJ90" s="56">
        <v>85.5</v>
      </c>
      <c r="AK90" s="67">
        <v>11.371500000000001</v>
      </c>
      <c r="AL90" s="56">
        <v>18373</v>
      </c>
      <c r="AM90" s="68">
        <v>14.698399999999999</v>
      </c>
      <c r="AN90" s="56">
        <v>4</v>
      </c>
      <c r="AO90" s="145">
        <v>61.4</v>
      </c>
      <c r="AP90" s="69">
        <v>20.399999999999999</v>
      </c>
      <c r="AQ90" s="127">
        <v>15.7</v>
      </c>
      <c r="AR90" s="71">
        <f t="shared" si="48"/>
        <v>97.5</v>
      </c>
      <c r="AS90" s="72">
        <f t="shared" si="49"/>
        <v>3.0098039215686274</v>
      </c>
      <c r="AT90" s="73">
        <f t="shared" si="50"/>
        <v>47.253921568627447</v>
      </c>
      <c r="AU90" s="74">
        <f t="shared" si="51"/>
        <v>1.7008310249307481</v>
      </c>
      <c r="AV90" s="75">
        <v>55.174039999999998</v>
      </c>
      <c r="AW90" s="75">
        <f>95-AY90</f>
        <v>89.86</v>
      </c>
      <c r="AX90" s="76">
        <v>3.1559599999999994</v>
      </c>
      <c r="AY90" s="66">
        <v>5.14</v>
      </c>
      <c r="AZ90" s="89" t="s">
        <v>158</v>
      </c>
      <c r="BA90" s="234">
        <v>16.7</v>
      </c>
      <c r="BB90" s="78">
        <v>0.15020006155740226</v>
      </c>
      <c r="BC90" s="80">
        <v>2.1093101173987607</v>
      </c>
      <c r="BD90" s="79"/>
      <c r="BE90" s="89" t="s">
        <v>158</v>
      </c>
      <c r="BF90" s="89" t="s">
        <v>158</v>
      </c>
      <c r="BG90" s="89" t="s">
        <v>158</v>
      </c>
      <c r="BH90" s="89" t="s">
        <v>158</v>
      </c>
      <c r="BJ90" s="89">
        <v>35.4</v>
      </c>
      <c r="BK90" s="89">
        <v>63.9</v>
      </c>
      <c r="BL90" s="82">
        <v>0.5539906103286385</v>
      </c>
      <c r="BM90" s="83">
        <v>0.2</v>
      </c>
      <c r="BN90" s="79">
        <f>BM90*100/AO90</f>
        <v>0.32573289902280134</v>
      </c>
      <c r="BO90" s="89" t="s">
        <v>158</v>
      </c>
      <c r="BP90" s="89">
        <v>9.82</v>
      </c>
      <c r="BQ90" s="154">
        <v>8.2200000000000006</v>
      </c>
      <c r="BR90" s="85">
        <v>0.83706720977596749</v>
      </c>
      <c r="BS90" s="79">
        <f>BX90+BZ90</f>
        <v>30.900000000000002</v>
      </c>
      <c r="BT90" s="87">
        <v>81.599999999999994</v>
      </c>
      <c r="BU90" s="271">
        <v>31375</v>
      </c>
      <c r="BV90" s="87">
        <f>100-BT90</f>
        <v>18.400000000000006</v>
      </c>
      <c r="BW90" s="79">
        <f>BY90+CA90+CC90</f>
        <v>20.093999999999998</v>
      </c>
      <c r="BX90" s="79">
        <v>1.3</v>
      </c>
      <c r="BY90" s="66">
        <f>BX90*AP90/100</f>
        <v>0.26519999999999999</v>
      </c>
      <c r="BZ90" s="79">
        <v>29.6</v>
      </c>
      <c r="CA90" s="66">
        <f>BZ90*AP90/100</f>
        <v>6.0384000000000002</v>
      </c>
      <c r="CB90" s="79">
        <v>67.599999999999994</v>
      </c>
      <c r="CC90" s="66">
        <f>CB90*AP90/100</f>
        <v>13.790399999999998</v>
      </c>
      <c r="CD90" s="245" t="s">
        <v>158</v>
      </c>
      <c r="CL90" s="75">
        <f>BX90/BZ90</f>
        <v>4.3918918918918921E-2</v>
      </c>
      <c r="CO90" s="269">
        <v>21.29</v>
      </c>
      <c r="CP90" s="268">
        <v>39.6</v>
      </c>
      <c r="CQ90" s="268">
        <v>9.67</v>
      </c>
      <c r="CR90" s="268">
        <v>15.6</v>
      </c>
      <c r="CS90" s="268">
        <v>3.81</v>
      </c>
      <c r="CT90" s="268">
        <v>31.9</v>
      </c>
      <c r="CU90" s="268">
        <v>7.81</v>
      </c>
      <c r="CV90" s="272">
        <v>0.56000000000000005</v>
      </c>
      <c r="CY90" s="142" t="s">
        <v>165</v>
      </c>
      <c r="CZ90" s="142">
        <v>4</v>
      </c>
      <c r="DA90" s="90" t="s">
        <v>171</v>
      </c>
      <c r="DB90" s="115" t="s">
        <v>171</v>
      </c>
      <c r="DE90" s="273"/>
      <c r="DF90" s="273"/>
      <c r="DG90" s="273"/>
      <c r="DH90" s="273"/>
      <c r="DI90" s="116" t="s">
        <v>162</v>
      </c>
      <c r="DJ90" s="576" t="s">
        <v>230</v>
      </c>
      <c r="DK90" s="92">
        <v>2</v>
      </c>
      <c r="DL90" s="581" t="s">
        <v>880</v>
      </c>
      <c r="DM90" s="581" t="s">
        <v>343</v>
      </c>
      <c r="DN90" s="92"/>
      <c r="DO90" s="629">
        <v>1</v>
      </c>
      <c r="DP90" s="623">
        <v>39910</v>
      </c>
      <c r="DQ90" s="603">
        <v>43061</v>
      </c>
      <c r="DR90" s="581" t="s">
        <v>899</v>
      </c>
      <c r="DS90" s="618" t="s">
        <v>1037</v>
      </c>
      <c r="DT90" s="614"/>
      <c r="DU90" s="603"/>
      <c r="DV90" s="581"/>
      <c r="DW90" s="92"/>
      <c r="DX90" s="57">
        <v>43.3</v>
      </c>
      <c r="DY90" s="57" t="s">
        <v>157</v>
      </c>
      <c r="DZ90" s="57">
        <v>1005</v>
      </c>
      <c r="EA90" s="57">
        <v>71.2</v>
      </c>
      <c r="EB90" s="57">
        <v>28.8</v>
      </c>
      <c r="EC90" s="57" t="s">
        <v>438</v>
      </c>
      <c r="ED90" s="57"/>
      <c r="EE90" s="57"/>
      <c r="EF90" s="57"/>
      <c r="EG90" s="57">
        <v>0</v>
      </c>
      <c r="EH90" s="850"/>
      <c r="EI90" s="92"/>
      <c r="EJ90" s="92">
        <v>2</v>
      </c>
      <c r="EK90" s="92">
        <v>5</v>
      </c>
      <c r="EL90" s="619"/>
      <c r="EM90" s="581">
        <v>20</v>
      </c>
      <c r="EN90" s="92">
        <v>2</v>
      </c>
      <c r="EO90" s="92">
        <v>0</v>
      </c>
      <c r="EP90" s="92">
        <v>180</v>
      </c>
      <c r="EQ90" s="92">
        <v>108</v>
      </c>
      <c r="ER90" s="118">
        <f t="shared" si="52"/>
        <v>33.333333333333329</v>
      </c>
      <c r="ES90" s="592">
        <v>0</v>
      </c>
      <c r="ET90" s="592">
        <v>45</v>
      </c>
      <c r="EU90" s="592">
        <v>30</v>
      </c>
      <c r="EV90" s="581"/>
      <c r="EW90" s="581"/>
      <c r="EX90" s="216">
        <v>7453</v>
      </c>
      <c r="EY90" s="237"/>
      <c r="EZ90" s="237"/>
      <c r="FA90" s="237"/>
      <c r="FB90" s="237"/>
      <c r="FC90" s="237"/>
      <c r="FD90" s="440"/>
      <c r="FE90" s="443"/>
      <c r="FF90" s="389">
        <v>75</v>
      </c>
      <c r="FG90" s="389">
        <v>162029</v>
      </c>
      <c r="FH90" s="389">
        <v>10</v>
      </c>
      <c r="FI90" s="436">
        <v>216.03866666666667</v>
      </c>
      <c r="FJ90" s="446">
        <v>28.733142666666666</v>
      </c>
      <c r="FK90" s="446"/>
      <c r="FL90" s="448"/>
      <c r="FM90" s="453">
        <v>34.977030242010422</v>
      </c>
      <c r="FN90" s="457"/>
      <c r="FO90" s="460" t="e">
        <v>#DIV/0!</v>
      </c>
      <c r="FP90" s="459">
        <v>1005</v>
      </c>
      <c r="FQ90" s="251" t="s">
        <v>359</v>
      </c>
      <c r="FR90" s="65"/>
      <c r="FS90" s="56">
        <v>13.3</v>
      </c>
      <c r="FV90" s="149">
        <v>13.3</v>
      </c>
      <c r="FW90" s="242">
        <f>FJ90/1000</f>
        <v>2.8733142666666666E-2</v>
      </c>
      <c r="FY90" s="176"/>
      <c r="FZ90" s="605">
        <v>0</v>
      </c>
      <c r="GA90" s="605">
        <v>0</v>
      </c>
      <c r="GB90" s="626">
        <v>3</v>
      </c>
      <c r="GC90" s="605">
        <v>7</v>
      </c>
      <c r="GD90" s="605">
        <v>0</v>
      </c>
      <c r="GE90" s="606"/>
      <c r="GF90" s="605"/>
      <c r="GG90" s="605"/>
      <c r="GH90" s="606"/>
      <c r="GI90" s="605">
        <v>1</v>
      </c>
      <c r="GJ90" s="857">
        <v>43061</v>
      </c>
      <c r="GK90" s="861" t="s">
        <v>928</v>
      </c>
      <c r="GL90" s="862" t="s">
        <v>1038</v>
      </c>
    </row>
    <row r="91" spans="1:198" ht="15.75" x14ac:dyDescent="0.25">
      <c r="A91" s="56">
        <v>107</v>
      </c>
      <c r="B91" s="859">
        <v>1</v>
      </c>
      <c r="C91" s="566">
        <v>10462</v>
      </c>
      <c r="D91" s="561" t="s">
        <v>653</v>
      </c>
      <c r="E91" s="569" t="s">
        <v>269</v>
      </c>
      <c r="F91" s="59">
        <v>395422412</v>
      </c>
      <c r="G91" s="57">
        <f>LEFT(H91,4)-CONCATENATE(IF(LEFT(F91, 2)&lt;MID(H91, 3, 4), 20, 19),LEFT(F91,2))</f>
        <v>80</v>
      </c>
      <c r="H91" s="584" t="s">
        <v>652</v>
      </c>
      <c r="I91" s="150" t="s">
        <v>654</v>
      </c>
      <c r="J91" s="572" t="s">
        <v>215</v>
      </c>
      <c r="K91" s="57" t="s">
        <v>156</v>
      </c>
      <c r="L91" s="57">
        <v>10</v>
      </c>
      <c r="M91" s="59" t="s">
        <v>449</v>
      </c>
      <c r="N91" s="57" t="s">
        <v>157</v>
      </c>
      <c r="O91" s="57"/>
      <c r="P91" s="57" t="s">
        <v>644</v>
      </c>
      <c r="Q91" s="57"/>
      <c r="R91" s="57"/>
      <c r="S91" s="231" t="s">
        <v>353</v>
      </c>
      <c r="T91" s="231" t="s">
        <v>353</v>
      </c>
      <c r="U91" s="231" t="s">
        <v>353</v>
      </c>
      <c r="V91" s="315" t="s">
        <v>526</v>
      </c>
      <c r="W91" s="231" t="s">
        <v>420</v>
      </c>
      <c r="X91" s="231" t="s">
        <v>353</v>
      </c>
      <c r="Y91" s="270" t="s">
        <v>353</v>
      </c>
      <c r="Z91" s="387"/>
      <c r="AA91" s="370"/>
      <c r="AB91" s="393"/>
      <c r="AC91" s="396">
        <v>21251</v>
      </c>
      <c r="AD91" s="307">
        <v>213</v>
      </c>
      <c r="AG91" s="399" t="s">
        <v>226</v>
      </c>
      <c r="AH91" s="306">
        <v>400</v>
      </c>
      <c r="AK91" s="67"/>
      <c r="AO91" s="145">
        <v>32.1</v>
      </c>
      <c r="AP91" s="69">
        <v>56.1</v>
      </c>
      <c r="AQ91" s="127">
        <v>9</v>
      </c>
      <c r="AR91" s="71">
        <f t="shared" si="48"/>
        <v>97.2</v>
      </c>
      <c r="AS91" s="72">
        <f t="shared" si="49"/>
        <v>0.57219251336898391</v>
      </c>
      <c r="AT91" s="73">
        <f t="shared" si="50"/>
        <v>5.1497326203208553</v>
      </c>
      <c r="AU91" s="74">
        <f t="shared" si="51"/>
        <v>0.49308755760368672</v>
      </c>
      <c r="AV91" s="66">
        <v>29.820900000000002</v>
      </c>
      <c r="AW91" s="75">
        <f>95-AY91</f>
        <v>92.9</v>
      </c>
      <c r="AX91" s="76">
        <v>0.67410000000000014</v>
      </c>
      <c r="AY91" s="66">
        <v>2.1</v>
      </c>
      <c r="AZ91" s="89" t="s">
        <v>158</v>
      </c>
      <c r="BA91" s="329">
        <v>0.7</v>
      </c>
      <c r="BB91" s="154" t="s">
        <v>158</v>
      </c>
      <c r="BC91" s="344"/>
      <c r="BD91" s="99"/>
      <c r="BE91"/>
      <c r="BF91"/>
      <c r="BG91"/>
      <c r="BH91"/>
      <c r="BI91" s="345">
        <v>0.19</v>
      </c>
      <c r="BJ91" s="56">
        <v>38.700000000000003</v>
      </c>
      <c r="BK91" s="56">
        <v>61.3</v>
      </c>
      <c r="BL91" s="82">
        <f>BJ91/BK91</f>
        <v>0.63132137030995117</v>
      </c>
      <c r="BM91" s="83">
        <v>0.4</v>
      </c>
      <c r="BN91" s="79">
        <f>BM91*100/AO91</f>
        <v>1.2461059190031152</v>
      </c>
      <c r="BO91" s="89" t="s">
        <v>158</v>
      </c>
      <c r="BP91" s="56">
        <v>3.8</v>
      </c>
      <c r="BQ91" s="84">
        <v>1.8</v>
      </c>
      <c r="BS91" s="79">
        <f>BX91+BZ91</f>
        <v>17.3</v>
      </c>
      <c r="BT91" s="314" t="s">
        <v>158</v>
      </c>
      <c r="BU91" s="339" t="s">
        <v>158</v>
      </c>
      <c r="BV91" s="314" t="s">
        <v>158</v>
      </c>
      <c r="BW91" s="416">
        <f>BY91+CA91+CC91</f>
        <v>56.099999999999994</v>
      </c>
      <c r="BX91" s="66">
        <v>6.9</v>
      </c>
      <c r="BY91" s="66">
        <f>BX91*AP91/(CB91+BZ91+BX91)</f>
        <v>3.9338414634146344</v>
      </c>
      <c r="BZ91" s="66">
        <v>10.4</v>
      </c>
      <c r="CA91" s="66">
        <f>BZ91*AP91/(CB91+BZ91+BX91)</f>
        <v>5.9292682926829272</v>
      </c>
      <c r="CB91" s="66">
        <v>81.099999999999994</v>
      </c>
      <c r="CC91" s="66">
        <f>CB91*AP91/(CB91+BZ91+BX91)</f>
        <v>46.236890243902437</v>
      </c>
      <c r="CD91" s="314" t="s">
        <v>158</v>
      </c>
      <c r="CJ91" s="249">
        <v>51.9</v>
      </c>
      <c r="CK91" s="249">
        <v>48971</v>
      </c>
      <c r="CL91" s="75">
        <f>BX91/BZ91</f>
        <v>0.66346153846153844</v>
      </c>
      <c r="CZ91" s="142">
        <v>4</v>
      </c>
      <c r="DA91" s="90" t="s">
        <v>154</v>
      </c>
      <c r="DB91" s="195" t="s">
        <v>154</v>
      </c>
      <c r="DD91" s="266" t="s">
        <v>622</v>
      </c>
      <c r="DE91" s="370"/>
      <c r="DF91" s="370"/>
      <c r="DG91" s="370"/>
      <c r="DH91" s="370"/>
      <c r="DI91" s="57" t="s">
        <v>163</v>
      </c>
      <c r="DJ91" s="554" t="s">
        <v>226</v>
      </c>
      <c r="DK91" s="92">
        <v>2</v>
      </c>
      <c r="DL91" s="581" t="s">
        <v>880</v>
      </c>
      <c r="DM91" s="581" t="s">
        <v>169</v>
      </c>
      <c r="DN91" s="92"/>
      <c r="DO91" s="629">
        <v>0</v>
      </c>
      <c r="DP91" s="614"/>
      <c r="DQ91" s="581"/>
      <c r="DR91" s="581"/>
      <c r="DS91" s="619"/>
      <c r="DT91" s="614"/>
      <c r="DU91" s="581"/>
      <c r="DV91" s="581"/>
      <c r="DW91" s="92"/>
      <c r="DX91" s="57" t="s">
        <v>157</v>
      </c>
      <c r="DY91" s="57" t="s">
        <v>157</v>
      </c>
      <c r="DZ91" s="57">
        <v>362</v>
      </c>
      <c r="EA91" s="57">
        <v>13.5</v>
      </c>
      <c r="EB91" s="57">
        <v>86.5</v>
      </c>
      <c r="EC91" s="57">
        <v>0.4</v>
      </c>
      <c r="ED91" s="57">
        <v>411.2</v>
      </c>
      <c r="EE91" s="57" t="s">
        <v>157</v>
      </c>
      <c r="EF91" s="57">
        <v>2.75</v>
      </c>
      <c r="EG91" s="57">
        <v>0</v>
      </c>
      <c r="EH91" s="850"/>
      <c r="EI91" s="117"/>
      <c r="EJ91" s="117"/>
      <c r="EK91" s="117"/>
      <c r="EL91" s="619"/>
      <c r="EM91" s="589">
        <v>35</v>
      </c>
      <c r="EN91" s="117"/>
      <c r="EO91" s="589">
        <v>1</v>
      </c>
      <c r="EP91" s="589"/>
      <c r="EQ91" s="589"/>
      <c r="ER91" s="582"/>
      <c r="ES91" s="592">
        <v>0</v>
      </c>
      <c r="ET91" s="592"/>
      <c r="EU91" s="592"/>
      <c r="EV91" s="589"/>
      <c r="EW91" s="589"/>
      <c r="EX91" s="320">
        <v>10462</v>
      </c>
      <c r="EY91" s="304">
        <v>69</v>
      </c>
      <c r="EZ91" s="270">
        <v>60089</v>
      </c>
      <c r="FA91" s="270">
        <v>2</v>
      </c>
      <c r="FB91" s="240">
        <f>EZ91/EY91*FA91</f>
        <v>1741.7101449275362</v>
      </c>
      <c r="FC91" s="270">
        <v>7095</v>
      </c>
      <c r="FD91" s="281">
        <f>FC91/EY91*FA91</f>
        <v>205.65217391304347</v>
      </c>
      <c r="FE91" s="438">
        <f>L91*FD91</f>
        <v>2056.5217391304345</v>
      </c>
      <c r="FF91" s="394"/>
      <c r="FG91" s="394"/>
      <c r="FH91" s="394"/>
      <c r="FI91" s="394"/>
      <c r="FJ91" s="442"/>
      <c r="FK91" s="442"/>
      <c r="FL91" s="442"/>
      <c r="FM91" s="197"/>
      <c r="FN91" s="450"/>
      <c r="FO91" s="450"/>
      <c r="FP91" s="459"/>
      <c r="FQ91" s="64"/>
      <c r="FR91" s="65"/>
      <c r="FS91" s="149">
        <f>FC91*100/EZ91</f>
        <v>11.807485563081428</v>
      </c>
      <c r="FT91" s="242">
        <f>FD91/1000</f>
        <v>0.20565217391304347</v>
      </c>
      <c r="FV91" s="149">
        <v>11.807485563081428</v>
      </c>
      <c r="FW91" s="242">
        <v>0.20565217391304347</v>
      </c>
      <c r="FX91" s="278">
        <f>DZ91/FD91</f>
        <v>1.7602536997885836</v>
      </c>
      <c r="FY91" s="176"/>
      <c r="FZ91" s="605">
        <v>0</v>
      </c>
      <c r="GA91" s="605">
        <v>0</v>
      </c>
      <c r="GB91" s="627">
        <v>2</v>
      </c>
      <c r="GC91" s="605">
        <v>5</v>
      </c>
      <c r="GD91" s="605">
        <v>1</v>
      </c>
      <c r="GE91" s="606"/>
      <c r="GF91" s="605">
        <v>0</v>
      </c>
      <c r="GG91" s="605"/>
      <c r="GH91" s="606"/>
      <c r="GI91" s="605">
        <v>1</v>
      </c>
      <c r="GJ91" s="861" t="s">
        <v>1039</v>
      </c>
      <c r="GK91" s="861" t="s">
        <v>1040</v>
      </c>
      <c r="GL91" s="862" t="s">
        <v>1041</v>
      </c>
      <c r="GN91" s="135">
        <v>0.4</v>
      </c>
    </row>
    <row r="92" spans="1:198" x14ac:dyDescent="0.25">
      <c r="A92" s="56">
        <v>184</v>
      </c>
      <c r="B92" s="859">
        <f>COUNTIFS($D$3:D92,D92,$F$3:F92,F92)</f>
        <v>1</v>
      </c>
      <c r="C92" s="642">
        <v>13138</v>
      </c>
      <c r="D92" s="141" t="s">
        <v>885</v>
      </c>
      <c r="E92" s="59" t="s">
        <v>232</v>
      </c>
      <c r="F92" s="643">
        <v>510508052</v>
      </c>
      <c r="G92" s="57">
        <f>LEFT(H92,4)-CONCATENATE(IF(LEFT(F92, 2)&lt;MID(H92, 3, 4), 20, 19),LEFT(F92,2))</f>
        <v>69</v>
      </c>
      <c r="H92" s="584" t="s">
        <v>886</v>
      </c>
      <c r="I92" s="313" t="s">
        <v>887</v>
      </c>
      <c r="J92" s="644" t="s">
        <v>215</v>
      </c>
      <c r="K92" s="101"/>
      <c r="L92" s="57"/>
      <c r="M92" s="57"/>
      <c r="N92" s="57"/>
      <c r="O92" s="57"/>
      <c r="P92" s="151"/>
      <c r="S92" s="171"/>
      <c r="T92" s="171"/>
      <c r="U92" s="171"/>
      <c r="V92" s="171"/>
      <c r="W92" s="171"/>
      <c r="X92" s="171"/>
      <c r="Y92" s="164"/>
      <c r="AB92" s="370"/>
      <c r="DI92" s="513" t="s">
        <v>162</v>
      </c>
      <c r="DJ92" s="557" t="s">
        <v>230</v>
      </c>
      <c r="DK92" s="92"/>
      <c r="DL92" s="581" t="s">
        <v>880</v>
      </c>
      <c r="DM92" s="581" t="s">
        <v>316</v>
      </c>
      <c r="DN92" s="92"/>
      <c r="DO92" s="629">
        <v>1</v>
      </c>
      <c r="DP92" s="623">
        <v>43983</v>
      </c>
      <c r="DQ92" s="581"/>
      <c r="DR92" s="581" t="s">
        <v>899</v>
      </c>
      <c r="DS92" s="619"/>
      <c r="DT92" s="614"/>
      <c r="DU92" s="581"/>
      <c r="DV92" s="581"/>
      <c r="DW92" s="92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850"/>
      <c r="EI92" s="117"/>
      <c r="EJ92" s="117"/>
      <c r="EK92" s="117"/>
      <c r="EL92" s="619"/>
      <c r="EM92" s="589">
        <v>80</v>
      </c>
      <c r="EN92" s="117"/>
      <c r="EO92" s="589">
        <v>1</v>
      </c>
      <c r="EP92" s="589">
        <v>188</v>
      </c>
      <c r="EQ92" s="589">
        <v>101</v>
      </c>
      <c r="ER92" s="582">
        <v>28.6</v>
      </c>
      <c r="ES92" s="592">
        <v>0</v>
      </c>
      <c r="ET92" s="592">
        <v>65</v>
      </c>
      <c r="EU92" s="592">
        <v>70</v>
      </c>
      <c r="EV92" s="589"/>
      <c r="EW92" s="589"/>
      <c r="EX92" s="158"/>
      <c r="EY92" s="434"/>
      <c r="EZ92" s="434"/>
      <c r="FA92" s="434"/>
      <c r="FB92" s="434"/>
      <c r="FC92" s="434"/>
      <c r="FD92" s="437"/>
      <c r="FE92" s="438"/>
      <c r="FF92" s="394"/>
      <c r="FG92" s="394"/>
      <c r="FH92" s="394"/>
      <c r="FI92" s="394"/>
      <c r="FJ92" s="442"/>
      <c r="FK92" s="442"/>
      <c r="FL92" s="442"/>
      <c r="FM92" s="197"/>
      <c r="FN92" s="450"/>
      <c r="FO92" s="450"/>
      <c r="FP92" s="459"/>
      <c r="FQ92" s="398"/>
      <c r="FR92" s="65"/>
      <c r="FS92" s="56"/>
      <c r="FT92" s="242"/>
      <c r="FV92" s="73"/>
      <c r="FW92" s="351"/>
      <c r="FY92" s="394"/>
      <c r="FZ92" s="605">
        <v>0</v>
      </c>
      <c r="GA92" s="605">
        <v>0</v>
      </c>
      <c r="GB92" s="627">
        <v>1</v>
      </c>
      <c r="GC92" s="605">
        <v>2</v>
      </c>
      <c r="GD92" s="605">
        <v>1</v>
      </c>
      <c r="GE92" s="606"/>
      <c r="GF92" s="605">
        <v>0</v>
      </c>
      <c r="GG92" s="605"/>
      <c r="GH92" s="606"/>
      <c r="GI92" s="605">
        <v>1</v>
      </c>
      <c r="GJ92" s="854" t="s">
        <v>1042</v>
      </c>
      <c r="GK92" s="854" t="s">
        <v>1043</v>
      </c>
      <c r="GL92" s="855" t="s">
        <v>1044</v>
      </c>
    </row>
    <row r="93" spans="1:198" x14ac:dyDescent="0.25">
      <c r="A93" s="56">
        <v>209</v>
      </c>
      <c r="B93" s="859">
        <v>1</v>
      </c>
      <c r="C93" s="647">
        <v>11077</v>
      </c>
      <c r="D93" s="650" t="s">
        <v>734</v>
      </c>
      <c r="E93" s="651" t="s">
        <v>214</v>
      </c>
      <c r="F93" s="634">
        <v>431009427</v>
      </c>
      <c r="G93" s="144">
        <f>LEFT(H93,4)-CONCATENATE(19,LEFT(F93,2))</f>
        <v>76</v>
      </c>
      <c r="H93" s="586" t="s">
        <v>733</v>
      </c>
      <c r="I93" s="654" t="s">
        <v>169</v>
      </c>
      <c r="J93" s="574" t="s">
        <v>244</v>
      </c>
      <c r="K93" s="634" t="s">
        <v>156</v>
      </c>
      <c r="L93" s="144">
        <v>4</v>
      </c>
      <c r="M93" s="634">
        <v>9</v>
      </c>
      <c r="N93" s="634" t="s">
        <v>157</v>
      </c>
      <c r="O93" s="370"/>
      <c r="P93" s="144" t="s">
        <v>726</v>
      </c>
      <c r="Q93" s="378"/>
      <c r="R93" s="378"/>
      <c r="S93" s="660"/>
      <c r="T93" s="660"/>
      <c r="U93" s="660"/>
      <c r="V93" s="667" t="s">
        <v>728</v>
      </c>
      <c r="W93" s="667"/>
      <c r="X93" s="660"/>
      <c r="Y93" s="682"/>
      <c r="Z93" s="387"/>
      <c r="AA93" s="370" t="s">
        <v>678</v>
      </c>
      <c r="AC93" s="348">
        <v>39</v>
      </c>
      <c r="AD93" s="111">
        <v>155</v>
      </c>
      <c r="AG93" s="313" t="s">
        <v>706</v>
      </c>
      <c r="AH93" s="403">
        <v>100</v>
      </c>
      <c r="AI93" t="s">
        <v>717</v>
      </c>
      <c r="AO93" s="145">
        <v>53.6</v>
      </c>
      <c r="AP93" s="69">
        <v>19.3</v>
      </c>
      <c r="AQ93" s="127">
        <v>24</v>
      </c>
      <c r="AR93" s="71">
        <f>AO93+AP93+AQ93</f>
        <v>96.9</v>
      </c>
      <c r="AS93" s="72">
        <f>AO93/AP93</f>
        <v>2.7772020725388602</v>
      </c>
      <c r="AT93" s="73">
        <f>AO93/AP93*AQ93</f>
        <v>66.652849740932652</v>
      </c>
      <c r="AU93" s="74">
        <f>AO93/(AP93+AQ93)</f>
        <v>1.2378752886836029</v>
      </c>
      <c r="AV93" s="75">
        <v>47.382400000000004</v>
      </c>
      <c r="AW93" s="75">
        <f>95-AY93</f>
        <v>88.4</v>
      </c>
      <c r="AX93" s="76">
        <v>3.5375999999999999</v>
      </c>
      <c r="AY93" s="75">
        <v>6.6</v>
      </c>
      <c r="AZ93" s="56" t="s">
        <v>158</v>
      </c>
      <c r="BA93" s="77">
        <v>21.6</v>
      </c>
      <c r="BB93" s="84" t="s">
        <v>158</v>
      </c>
      <c r="BC93" s="115">
        <v>0.08</v>
      </c>
      <c r="BJ93" s="56">
        <v>30.9</v>
      </c>
      <c r="BK93" s="56">
        <v>69.099999999999994</v>
      </c>
      <c r="BL93" s="129">
        <f>BJ93/BK93</f>
        <v>0.447178002894356</v>
      </c>
      <c r="BM93" s="83">
        <v>0.6</v>
      </c>
      <c r="BN93" s="79">
        <f>BM93*100/AO93</f>
        <v>1.1194029850746268</v>
      </c>
      <c r="BO93" s="56" t="s">
        <v>158</v>
      </c>
      <c r="BP93" s="56">
        <v>46</v>
      </c>
      <c r="BQ93" s="84">
        <v>51.7</v>
      </c>
      <c r="BS93" s="79">
        <f>BX93+BZ93</f>
        <v>53.1</v>
      </c>
      <c r="BT93" s="115">
        <v>85.5</v>
      </c>
      <c r="BU93" s="115">
        <v>7333</v>
      </c>
      <c r="BV93" s="79">
        <f>100-BT93</f>
        <v>14.5</v>
      </c>
      <c r="BW93" s="79">
        <f>BY93+CA93+CC93</f>
        <v>18.5473</v>
      </c>
      <c r="BX93" s="115">
        <v>18</v>
      </c>
      <c r="BY93" s="66">
        <f>BX93*AP93/100</f>
        <v>3.4740000000000002</v>
      </c>
      <c r="BZ93" s="115">
        <v>35.1</v>
      </c>
      <c r="CA93" s="66">
        <f>BZ93*AP93/100</f>
        <v>6.7743000000000002</v>
      </c>
      <c r="CB93" s="115">
        <v>43</v>
      </c>
      <c r="CC93" s="66">
        <f>CB93*AP93/100</f>
        <v>8.2989999999999995</v>
      </c>
      <c r="CD93" s="115">
        <v>0.4</v>
      </c>
      <c r="CE93" s="153"/>
      <c r="CF93" s="153"/>
      <c r="CG93" s="153"/>
      <c r="CH93" s="153"/>
      <c r="CI93" s="153"/>
      <c r="CJ93" s="153"/>
      <c r="CK93" s="153"/>
      <c r="CL93" s="75">
        <f>BX93/BZ93</f>
        <v>0.51282051282051277</v>
      </c>
      <c r="CZ93" s="142">
        <v>3</v>
      </c>
      <c r="DA93" s="90" t="s">
        <v>168</v>
      </c>
      <c r="DB93" s="195" t="s">
        <v>171</v>
      </c>
      <c r="DC93" s="300"/>
      <c r="DE93" s="370"/>
      <c r="DF93" s="370"/>
      <c r="DG93" s="370"/>
      <c r="DH93" s="370"/>
      <c r="DI93" s="57" t="s">
        <v>162</v>
      </c>
      <c r="DJ93" s="554" t="s">
        <v>226</v>
      </c>
      <c r="DK93" s="92">
        <v>2</v>
      </c>
      <c r="DL93" s="581" t="s">
        <v>880</v>
      </c>
      <c r="DM93" s="581" t="s">
        <v>169</v>
      </c>
      <c r="DN93" s="92"/>
      <c r="DO93" s="629">
        <v>0</v>
      </c>
      <c r="DP93" s="614"/>
      <c r="DQ93" s="581"/>
      <c r="DR93" s="581"/>
      <c r="DS93" s="619"/>
      <c r="DT93" s="623">
        <v>43627</v>
      </c>
      <c r="DU93" s="581"/>
      <c r="DV93" s="581" t="s">
        <v>899</v>
      </c>
      <c r="DW93" s="92"/>
      <c r="DX93" s="57" t="s">
        <v>157</v>
      </c>
      <c r="DY93" s="57" t="s">
        <v>157</v>
      </c>
      <c r="DZ93" s="57" t="s">
        <v>157</v>
      </c>
      <c r="EA93" s="57" t="s">
        <v>157</v>
      </c>
      <c r="EB93" s="57" t="s">
        <v>157</v>
      </c>
      <c r="EC93" s="57" t="s">
        <v>157</v>
      </c>
      <c r="ED93" s="57" t="s">
        <v>157</v>
      </c>
      <c r="EE93" s="57" t="s">
        <v>157</v>
      </c>
      <c r="EF93" s="57" t="s">
        <v>157</v>
      </c>
      <c r="EG93" s="57" t="s">
        <v>157</v>
      </c>
      <c r="EH93" s="850"/>
      <c r="EI93" s="117"/>
      <c r="EJ93" s="117"/>
      <c r="EK93" s="117"/>
      <c r="EL93" s="619"/>
      <c r="EM93" s="581">
        <v>10</v>
      </c>
      <c r="EN93" s="92"/>
      <c r="EO93" s="581">
        <v>0</v>
      </c>
      <c r="EP93" s="581">
        <v>183</v>
      </c>
      <c r="EQ93" s="581">
        <v>100</v>
      </c>
      <c r="ER93" s="582">
        <v>29.9</v>
      </c>
      <c r="ES93" s="592">
        <v>0</v>
      </c>
      <c r="ET93" s="592">
        <v>49</v>
      </c>
      <c r="EU93" s="592">
        <v>60</v>
      </c>
      <c r="EV93" s="581">
        <v>3</v>
      </c>
      <c r="EW93" s="581">
        <v>2</v>
      </c>
      <c r="EX93" s="432">
        <v>11077</v>
      </c>
      <c r="EY93" s="349">
        <v>75</v>
      </c>
      <c r="EZ93" s="349">
        <v>157290</v>
      </c>
      <c r="FA93" s="349">
        <v>4000</v>
      </c>
      <c r="FB93" s="349">
        <v>38220</v>
      </c>
      <c r="FC93" s="349">
        <v>929</v>
      </c>
      <c r="FD93" s="350">
        <f>FC93/FA93*FB93/EY93</f>
        <v>118.35460000000002</v>
      </c>
      <c r="FE93" s="281">
        <f>L93*FD93</f>
        <v>473.41840000000008</v>
      </c>
      <c r="FF93" s="394"/>
      <c r="FG93" s="394"/>
      <c r="FH93" s="394"/>
      <c r="FI93" s="394"/>
      <c r="FJ93" s="442"/>
      <c r="FK93" s="442"/>
      <c r="FL93" s="442"/>
      <c r="FM93" s="197"/>
      <c r="FN93" s="450"/>
      <c r="FO93" s="450"/>
      <c r="FP93" s="459"/>
      <c r="FQ93" s="64"/>
      <c r="FR93" s="65"/>
      <c r="FS93" s="56"/>
      <c r="FT93" s="242">
        <f>AC93/1000</f>
        <v>3.9E-2</v>
      </c>
      <c r="FV93" s="73">
        <f>FC93*100/EZ93</f>
        <v>0.59062877487443577</v>
      </c>
      <c r="FW93" s="351">
        <f>FD93/1000</f>
        <v>0.11835460000000002</v>
      </c>
      <c r="FX93" s="640"/>
      <c r="FY93" s="467"/>
      <c r="FZ93" s="581">
        <v>0</v>
      </c>
      <c r="GA93" s="581">
        <v>0</v>
      </c>
      <c r="GB93" s="626">
        <v>3</v>
      </c>
      <c r="GC93" s="581">
        <v>7</v>
      </c>
      <c r="GD93" s="581">
        <v>0</v>
      </c>
      <c r="GE93" s="607"/>
      <c r="GF93" s="581">
        <v>0</v>
      </c>
      <c r="GG93" s="581"/>
      <c r="GH93" s="607"/>
      <c r="GI93" s="581">
        <v>1</v>
      </c>
      <c r="GJ93" s="604">
        <v>44358</v>
      </c>
      <c r="GK93" s="581" t="s">
        <v>917</v>
      </c>
      <c r="GL93" s="607" t="s">
        <v>973</v>
      </c>
      <c r="GM93" s="308"/>
      <c r="GN93" s="308"/>
      <c r="GO93" s="308"/>
      <c r="GP93" s="309"/>
    </row>
    <row r="94" spans="1:198" x14ac:dyDescent="0.25">
      <c r="A94" s="56">
        <v>219</v>
      </c>
      <c r="B94" s="859">
        <f>COUNTIFS($D$3:D94,D94,$F$3:F94,F94)</f>
        <v>1</v>
      </c>
      <c r="C94" s="642">
        <v>13400</v>
      </c>
      <c r="D94" s="141" t="s">
        <v>894</v>
      </c>
      <c r="E94" s="59" t="s">
        <v>261</v>
      </c>
      <c r="F94" s="643">
        <v>495730366</v>
      </c>
      <c r="G94" s="57">
        <f>LEFT(H94,4)-CONCATENATE(IF(LEFT(F94, 2)&lt;MID(H94, 3, 4), 20, 19),LEFT(F94,2))</f>
        <v>71</v>
      </c>
      <c r="H94" s="584" t="s">
        <v>895</v>
      </c>
      <c r="I94" s="313" t="s">
        <v>896</v>
      </c>
      <c r="J94" s="644" t="s">
        <v>215</v>
      </c>
      <c r="K94" s="101"/>
      <c r="L94" s="57"/>
      <c r="M94" s="57"/>
      <c r="N94" s="57"/>
      <c r="P94" s="151"/>
      <c r="S94" s="171"/>
      <c r="T94" s="171"/>
      <c r="U94" s="171"/>
      <c r="V94" s="171"/>
      <c r="W94" s="171"/>
      <c r="X94" s="171"/>
      <c r="Y94" s="164"/>
      <c r="DI94" s="57" t="s">
        <v>163</v>
      </c>
      <c r="DJ94" s="557" t="s">
        <v>230</v>
      </c>
      <c r="DK94" s="92"/>
      <c r="DL94" s="581" t="s">
        <v>880</v>
      </c>
      <c r="DM94" s="581" t="s">
        <v>1045</v>
      </c>
      <c r="DN94" s="92"/>
      <c r="DO94" s="629">
        <v>1</v>
      </c>
      <c r="DP94" s="623">
        <v>42543</v>
      </c>
      <c r="DQ94" s="581"/>
      <c r="DR94" s="581" t="s">
        <v>899</v>
      </c>
      <c r="DS94" s="619"/>
      <c r="DT94" s="614"/>
      <c r="DU94" s="581"/>
      <c r="DV94" s="581"/>
      <c r="DW94" s="92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850"/>
      <c r="EI94" s="117"/>
      <c r="EJ94" s="117"/>
      <c r="EK94" s="117"/>
      <c r="EL94" s="619"/>
      <c r="EM94" s="589">
        <v>15</v>
      </c>
      <c r="EN94" s="117"/>
      <c r="EO94" s="589">
        <v>0</v>
      </c>
      <c r="EP94" s="589">
        <v>172</v>
      </c>
      <c r="EQ94" s="589">
        <v>118</v>
      </c>
      <c r="ER94" s="582">
        <v>38.9</v>
      </c>
      <c r="ES94" s="592">
        <v>0</v>
      </c>
      <c r="ET94" s="592">
        <v>60</v>
      </c>
      <c r="EU94" s="592">
        <v>70</v>
      </c>
      <c r="EV94" s="589"/>
      <c r="EW94" s="589"/>
      <c r="EX94" s="432"/>
      <c r="EY94" s="349"/>
      <c r="EZ94" s="349"/>
      <c r="FA94" s="349"/>
      <c r="FB94" s="349"/>
      <c r="FC94" s="349"/>
      <c r="FD94" s="350"/>
      <c r="FE94" s="281"/>
      <c r="FF94" s="394"/>
      <c r="FG94" s="394"/>
      <c r="FH94" s="394"/>
      <c r="FI94" s="394"/>
      <c r="FJ94" s="442"/>
      <c r="FK94" s="442"/>
      <c r="FL94" s="442"/>
      <c r="FM94" s="197"/>
      <c r="FN94" s="450"/>
      <c r="FO94" s="450"/>
      <c r="FP94" s="459"/>
      <c r="FQ94" s="398"/>
      <c r="FR94" s="65"/>
      <c r="FS94" s="56"/>
      <c r="FT94" s="242"/>
      <c r="FV94" s="73"/>
      <c r="FW94" s="351"/>
      <c r="FY94" s="176"/>
      <c r="FZ94" s="605">
        <v>1</v>
      </c>
      <c r="GA94" s="605">
        <v>0</v>
      </c>
      <c r="GB94" s="627">
        <v>2</v>
      </c>
      <c r="GC94" s="605">
        <v>4</v>
      </c>
      <c r="GD94" s="605">
        <v>1</v>
      </c>
      <c r="GE94" s="606"/>
      <c r="GF94" s="605">
        <v>0</v>
      </c>
      <c r="GG94" s="605"/>
      <c r="GH94" s="606"/>
      <c r="GI94" s="605">
        <v>1</v>
      </c>
      <c r="GJ94" s="858" t="s">
        <v>1046</v>
      </c>
      <c r="GK94" s="854" t="s">
        <v>1033</v>
      </c>
      <c r="GL94" s="855" t="s">
        <v>1047</v>
      </c>
    </row>
    <row r="95" spans="1:198" x14ac:dyDescent="0.25">
      <c r="A95" s="56">
        <v>192</v>
      </c>
      <c r="B95" s="859">
        <v>1</v>
      </c>
      <c r="C95" s="560">
        <v>10860</v>
      </c>
      <c r="D95" s="561" t="s">
        <v>720</v>
      </c>
      <c r="E95" s="513" t="s">
        <v>214</v>
      </c>
      <c r="F95" s="59">
        <v>7005295880</v>
      </c>
      <c r="G95" s="57">
        <v>49</v>
      </c>
      <c r="H95" s="584" t="s">
        <v>1048</v>
      </c>
      <c r="I95" s="313" t="s">
        <v>164</v>
      </c>
      <c r="J95" s="572" t="s">
        <v>342</v>
      </c>
      <c r="K95" s="59" t="s">
        <v>156</v>
      </c>
      <c r="L95" s="57">
        <v>8</v>
      </c>
      <c r="M95" s="59" t="s">
        <v>616</v>
      </c>
      <c r="N95" s="59" t="s">
        <v>157</v>
      </c>
      <c r="O95" s="370"/>
      <c r="P95" s="57" t="s">
        <v>711</v>
      </c>
      <c r="Q95" s="378"/>
      <c r="R95" s="378"/>
      <c r="S95" s="171"/>
      <c r="T95" s="171"/>
      <c r="U95" s="171"/>
      <c r="V95" s="352" t="s">
        <v>716</v>
      </c>
      <c r="W95" s="352"/>
      <c r="X95" s="171"/>
      <c r="Y95" s="164"/>
      <c r="Z95" s="387"/>
      <c r="AA95" s="370" t="s">
        <v>709</v>
      </c>
      <c r="AC95" s="483">
        <v>55.3</v>
      </c>
      <c r="AD95" s="403">
        <v>442</v>
      </c>
      <c r="AE95" s="370"/>
      <c r="AF95" s="370"/>
      <c r="AG95" s="399" t="s">
        <v>184</v>
      </c>
      <c r="AH95" s="111">
        <v>100</v>
      </c>
      <c r="AI95" s="355" t="s">
        <v>721</v>
      </c>
      <c r="AO95" s="410">
        <v>39</v>
      </c>
      <c r="AP95" s="69">
        <v>49.7</v>
      </c>
      <c r="AQ95" s="127">
        <v>10.9</v>
      </c>
      <c r="AR95" s="71">
        <f t="shared" ref="AR95:AR117" si="53">AO95+AP95+AQ95</f>
        <v>99.600000000000009</v>
      </c>
      <c r="AS95" s="72">
        <f t="shared" ref="AS95:AS117" si="54">AO95/AP95</f>
        <v>0.78470824949698181</v>
      </c>
      <c r="AT95" s="73">
        <f t="shared" ref="AT95:AT117" si="55">AO95/AP95*AQ95</f>
        <v>8.5533199195171026</v>
      </c>
      <c r="AU95" s="74">
        <f t="shared" ref="AU95:AU117" si="56">AO95/(AP95+AQ95)</f>
        <v>0.64356435643564358</v>
      </c>
      <c r="AV95" s="75">
        <v>36.503999999999998</v>
      </c>
      <c r="AW95" s="75">
        <f t="shared" ref="AW95:AW109" si="57">95-AY95</f>
        <v>93.6</v>
      </c>
      <c r="AX95" s="76">
        <v>0.54599999999999993</v>
      </c>
      <c r="AY95" s="75">
        <v>1.4</v>
      </c>
      <c r="AZ95" s="56" t="s">
        <v>158</v>
      </c>
      <c r="BA95" s="77">
        <v>33.299999999999997</v>
      </c>
      <c r="BB95" s="84" t="s">
        <v>158</v>
      </c>
      <c r="BC95" s="115">
        <v>0.21</v>
      </c>
      <c r="BJ95" s="56">
        <v>19.899999999999999</v>
      </c>
      <c r="BK95" s="56">
        <v>80.099999999999994</v>
      </c>
      <c r="BL95" s="129">
        <f>BJ95/BK95</f>
        <v>0.24843945068664169</v>
      </c>
      <c r="BM95" s="83">
        <v>0.1</v>
      </c>
      <c r="BN95" s="79">
        <f>BM95*100/AO95</f>
        <v>0.25641025641025639</v>
      </c>
      <c r="BO95" s="56" t="s">
        <v>158</v>
      </c>
      <c r="BP95" s="56">
        <v>50.6</v>
      </c>
      <c r="BQ95" s="84">
        <v>41.9</v>
      </c>
      <c r="BS95" s="79">
        <f>BX95+BZ95</f>
        <v>44.3</v>
      </c>
      <c r="BT95" s="115">
        <v>95.5</v>
      </c>
      <c r="BU95" s="115">
        <v>15030</v>
      </c>
      <c r="BV95" s="79">
        <f>100-BT95</f>
        <v>4.5</v>
      </c>
      <c r="BW95" s="79">
        <f>BY95+CA95+CC95</f>
        <v>49.153300000000002</v>
      </c>
      <c r="BX95" s="115">
        <v>25.2</v>
      </c>
      <c r="BY95" s="66">
        <f>BX95*AP95/100</f>
        <v>12.5244</v>
      </c>
      <c r="BZ95" s="115">
        <v>19.100000000000001</v>
      </c>
      <c r="CA95" s="66">
        <f>BZ95*AP95/100</f>
        <v>9.492700000000001</v>
      </c>
      <c r="CB95" s="115">
        <v>54.6</v>
      </c>
      <c r="CC95" s="66">
        <f>CB95*AP95/100</f>
        <v>27.136200000000002</v>
      </c>
      <c r="CD95" s="115">
        <v>0.26</v>
      </c>
      <c r="CL95" s="75">
        <f>BX95/BZ95</f>
        <v>1.3193717277486909</v>
      </c>
      <c r="CZ95"/>
      <c r="DA95" s="90" t="s">
        <v>168</v>
      </c>
      <c r="DB95" s="56" t="s">
        <v>168</v>
      </c>
      <c r="DC95" s="300"/>
      <c r="DI95" s="57" t="s">
        <v>162</v>
      </c>
      <c r="DJ95" s="576" t="s">
        <v>230</v>
      </c>
      <c r="DK95" s="92">
        <v>2</v>
      </c>
      <c r="DL95" s="581">
        <v>0</v>
      </c>
      <c r="DM95" s="581" t="s">
        <v>164</v>
      </c>
      <c r="DN95" s="92"/>
      <c r="DO95" s="629">
        <v>0</v>
      </c>
      <c r="DP95" s="614"/>
      <c r="DQ95" s="581"/>
      <c r="DR95" s="581"/>
      <c r="DS95" s="619"/>
      <c r="DT95" s="614"/>
      <c r="DU95" s="581"/>
      <c r="DV95" s="581"/>
      <c r="DW95" s="92"/>
      <c r="DX95" s="57" t="s">
        <v>157</v>
      </c>
      <c r="DY95" s="57" t="s">
        <v>157</v>
      </c>
      <c r="DZ95" s="57" t="s">
        <v>157</v>
      </c>
      <c r="EA95" s="57" t="s">
        <v>157</v>
      </c>
      <c r="EB95" s="57" t="s">
        <v>157</v>
      </c>
      <c r="EC95" s="57" t="s">
        <v>157</v>
      </c>
      <c r="ED95" s="57" t="s">
        <v>157</v>
      </c>
      <c r="EE95" s="57" t="s">
        <v>157</v>
      </c>
      <c r="EF95" s="57" t="s">
        <v>157</v>
      </c>
      <c r="EG95" s="57" t="s">
        <v>157</v>
      </c>
      <c r="EH95" s="850"/>
      <c r="EI95" s="117"/>
      <c r="EJ95" s="117"/>
      <c r="EK95" s="117"/>
      <c r="EL95" s="619"/>
      <c r="EM95" s="581"/>
      <c r="EN95" s="92"/>
      <c r="EO95" s="581">
        <v>0</v>
      </c>
      <c r="EP95" s="581">
        <v>174</v>
      </c>
      <c r="EQ95" s="581">
        <v>72</v>
      </c>
      <c r="ER95" s="582">
        <v>23.8</v>
      </c>
      <c r="ES95" s="592">
        <v>0</v>
      </c>
      <c r="ET95" s="592"/>
      <c r="EU95" s="592"/>
      <c r="EV95" s="581">
        <v>0</v>
      </c>
      <c r="EW95" s="581">
        <v>0</v>
      </c>
      <c r="EX95" s="432">
        <v>10860</v>
      </c>
      <c r="EY95" s="349">
        <v>75</v>
      </c>
      <c r="EZ95" s="349">
        <v>5659</v>
      </c>
      <c r="FA95" s="349">
        <v>4000</v>
      </c>
      <c r="FB95" s="349">
        <v>38220</v>
      </c>
      <c r="FC95" s="349">
        <v>508</v>
      </c>
      <c r="FD95" s="350">
        <f>FC95/FA95*FB95/EY95</f>
        <v>64.719200000000001</v>
      </c>
      <c r="FE95" s="281">
        <f>L95*FD95</f>
        <v>517.75360000000001</v>
      </c>
      <c r="FF95" s="65"/>
      <c r="FJ95" s="196"/>
      <c r="FK95" s="196"/>
      <c r="FM95" s="197"/>
      <c r="FN95" s="450"/>
      <c r="FP95" s="292"/>
      <c r="FQ95" s="64"/>
      <c r="FR95" s="65"/>
      <c r="FS95" s="56"/>
      <c r="FT95" s="242">
        <f>AC95/1000</f>
        <v>5.5299999999999995E-2</v>
      </c>
      <c r="FV95" s="73">
        <f>FC95*100/EZ95</f>
        <v>8.9768510337515455</v>
      </c>
      <c r="FW95" s="351">
        <f>FD95/1000</f>
        <v>6.4719200000000005E-2</v>
      </c>
      <c r="FX95" s="278"/>
      <c r="FY95" s="503"/>
      <c r="FZ95" s="581">
        <v>0</v>
      </c>
      <c r="GA95" s="581">
        <v>0</v>
      </c>
      <c r="GB95" s="626">
        <v>1</v>
      </c>
      <c r="GC95" s="581">
        <v>3</v>
      </c>
      <c r="GD95" s="581">
        <v>0</v>
      </c>
      <c r="GE95" s="607"/>
      <c r="GF95" s="581">
        <v>0</v>
      </c>
      <c r="GG95" s="581"/>
      <c r="GH95" s="607"/>
      <c r="GI95" s="581">
        <v>1</v>
      </c>
      <c r="GJ95" s="604">
        <v>43612</v>
      </c>
      <c r="GK95" s="581" t="s">
        <v>1025</v>
      </c>
      <c r="GL95" s="607" t="s">
        <v>973</v>
      </c>
      <c r="GM95" s="92"/>
      <c r="GN95" s="92"/>
      <c r="GO95" s="92"/>
      <c r="GP95" s="266"/>
    </row>
    <row r="96" spans="1:198" x14ac:dyDescent="0.25">
      <c r="A96" s="56">
        <v>160</v>
      </c>
      <c r="B96" s="859">
        <v>1</v>
      </c>
      <c r="C96" s="560">
        <v>10729</v>
      </c>
      <c r="D96" s="561" t="s">
        <v>697</v>
      </c>
      <c r="E96" s="513" t="s">
        <v>285</v>
      </c>
      <c r="F96" s="59">
        <v>5705020321</v>
      </c>
      <c r="G96" s="57">
        <v>62</v>
      </c>
      <c r="H96" s="584" t="s">
        <v>696</v>
      </c>
      <c r="I96" s="313" t="s">
        <v>698</v>
      </c>
      <c r="J96" s="572" t="s">
        <v>244</v>
      </c>
      <c r="K96" s="59" t="s">
        <v>156</v>
      </c>
      <c r="L96" s="57">
        <v>11</v>
      </c>
      <c r="M96" s="59">
        <v>1</v>
      </c>
      <c r="N96" s="59" t="s">
        <v>435</v>
      </c>
      <c r="O96" s="370"/>
      <c r="P96" s="57" t="s">
        <v>683</v>
      </c>
      <c r="Q96" s="378"/>
      <c r="R96" s="378"/>
      <c r="S96" s="171"/>
      <c r="T96" s="171"/>
      <c r="U96" s="171"/>
      <c r="V96" s="352" t="s">
        <v>692</v>
      </c>
      <c r="W96" s="352"/>
      <c r="X96" s="171"/>
      <c r="Y96" s="164"/>
      <c r="Z96" s="387"/>
      <c r="AA96" s="370" t="s">
        <v>686</v>
      </c>
      <c r="AC96" s="403">
        <v>167</v>
      </c>
      <c r="AD96" s="483">
        <v>1800</v>
      </c>
      <c r="AE96" s="403" t="s">
        <v>353</v>
      </c>
      <c r="AF96" s="403" t="s">
        <v>353</v>
      </c>
      <c r="AG96" s="399" t="s">
        <v>184</v>
      </c>
      <c r="AH96" s="403">
        <v>200</v>
      </c>
      <c r="AO96" s="410">
        <v>9.4</v>
      </c>
      <c r="AP96" s="69">
        <v>89.2</v>
      </c>
      <c r="AQ96" s="127">
        <v>1.3</v>
      </c>
      <c r="AR96" s="71">
        <f t="shared" si="53"/>
        <v>99.9</v>
      </c>
      <c r="AS96" s="72">
        <f t="shared" si="54"/>
        <v>0.10538116591928251</v>
      </c>
      <c r="AT96" s="73">
        <f t="shared" si="55"/>
        <v>0.13699551569506727</v>
      </c>
      <c r="AU96" s="74">
        <f t="shared" si="56"/>
        <v>0.10386740331491713</v>
      </c>
      <c r="AV96" s="75">
        <v>8.4694000000000003</v>
      </c>
      <c r="AW96" s="75">
        <f t="shared" si="57"/>
        <v>90.1</v>
      </c>
      <c r="AX96" s="76">
        <v>0.46060000000000001</v>
      </c>
      <c r="AY96" s="75">
        <v>4.9000000000000004</v>
      </c>
      <c r="AZ96" s="56" t="s">
        <v>158</v>
      </c>
      <c r="BA96" s="77" t="s">
        <v>158</v>
      </c>
      <c r="BB96" s="84" t="s">
        <v>158</v>
      </c>
      <c r="BC96" s="115">
        <v>0</v>
      </c>
      <c r="BJ96" s="56">
        <v>56.9</v>
      </c>
      <c r="BK96" s="56">
        <v>43.1</v>
      </c>
      <c r="BL96" s="82">
        <f>BJ96/BK96</f>
        <v>1.3201856148491879</v>
      </c>
      <c r="BM96" s="83">
        <v>0.1</v>
      </c>
      <c r="BN96" s="79">
        <f>BM96*100/AO96</f>
        <v>1.0638297872340425</v>
      </c>
      <c r="BO96" s="56" t="s">
        <v>158</v>
      </c>
      <c r="BP96" s="56">
        <v>60.3</v>
      </c>
      <c r="BQ96" s="84">
        <v>69.5</v>
      </c>
      <c r="BS96" s="79">
        <f>BX96+BZ96</f>
        <v>71.7</v>
      </c>
      <c r="BT96" s="115">
        <v>95</v>
      </c>
      <c r="BU96" s="115">
        <v>14054</v>
      </c>
      <c r="BV96" s="79">
        <f>100-BT96</f>
        <v>5</v>
      </c>
      <c r="BW96" s="79">
        <f>BY96+CA96+CC96</f>
        <v>84.650800000000004</v>
      </c>
      <c r="BX96" s="115">
        <v>57.5</v>
      </c>
      <c r="BY96" s="66">
        <f>BX96*AP96/100</f>
        <v>51.29</v>
      </c>
      <c r="BZ96" s="115">
        <v>14.2</v>
      </c>
      <c r="CA96" s="66">
        <f>BZ96*AP96/100</f>
        <v>12.666399999999999</v>
      </c>
      <c r="CB96" s="115">
        <v>23.2</v>
      </c>
      <c r="CC96" s="66">
        <f>CB96*AP96/100</f>
        <v>20.694400000000002</v>
      </c>
      <c r="CD96" s="115">
        <v>0.3</v>
      </c>
      <c r="CL96" s="75">
        <f>BX96/BZ96</f>
        <v>4.0492957746478879</v>
      </c>
      <c r="CZ96" s="142">
        <v>3</v>
      </c>
      <c r="DA96" s="90" t="s">
        <v>168</v>
      </c>
      <c r="DB96" s="195" t="s">
        <v>168</v>
      </c>
      <c r="DC96" s="300"/>
      <c r="DI96" s="57" t="s">
        <v>162</v>
      </c>
      <c r="DJ96" s="576" t="s">
        <v>230</v>
      </c>
      <c r="DK96" s="92">
        <v>2</v>
      </c>
      <c r="DL96" s="581" t="s">
        <v>880</v>
      </c>
      <c r="DM96" s="581" t="s">
        <v>178</v>
      </c>
      <c r="DN96" s="92"/>
      <c r="DO96" s="629">
        <v>0</v>
      </c>
      <c r="DP96" s="623">
        <v>43584</v>
      </c>
      <c r="DQ96" s="581"/>
      <c r="DR96" s="581" t="s">
        <v>915</v>
      </c>
      <c r="DS96" s="619"/>
      <c r="DT96" s="614"/>
      <c r="DU96" s="581"/>
      <c r="DV96" s="581"/>
      <c r="DW96" s="92"/>
      <c r="DX96" s="57" t="s">
        <v>157</v>
      </c>
      <c r="DY96" s="57" t="s">
        <v>157</v>
      </c>
      <c r="DZ96" s="57" t="s">
        <v>157</v>
      </c>
      <c r="EA96" s="57" t="s">
        <v>157</v>
      </c>
      <c r="EB96" s="57" t="s">
        <v>157</v>
      </c>
      <c r="EC96" s="57" t="s">
        <v>157</v>
      </c>
      <c r="ED96" s="57" t="s">
        <v>157</v>
      </c>
      <c r="EE96" s="57" t="s">
        <v>157</v>
      </c>
      <c r="EF96" s="57" t="s">
        <v>157</v>
      </c>
      <c r="EG96" s="57" t="s">
        <v>157</v>
      </c>
      <c r="EH96" s="850"/>
      <c r="EI96" s="117"/>
      <c r="EJ96" s="117"/>
      <c r="EK96" s="117"/>
      <c r="EL96" s="619"/>
      <c r="EM96" s="581">
        <v>10</v>
      </c>
      <c r="EN96" s="92"/>
      <c r="EO96" s="581">
        <v>0</v>
      </c>
      <c r="EP96" s="581">
        <v>170</v>
      </c>
      <c r="EQ96" s="581">
        <v>85</v>
      </c>
      <c r="ER96" s="582">
        <v>29.4</v>
      </c>
      <c r="ES96" s="592">
        <v>0</v>
      </c>
      <c r="ET96" s="592">
        <v>32</v>
      </c>
      <c r="EU96" s="592">
        <v>80</v>
      </c>
      <c r="EV96" s="581">
        <v>3</v>
      </c>
      <c r="EW96" s="581">
        <v>2</v>
      </c>
      <c r="EX96" s="432">
        <v>10729</v>
      </c>
      <c r="EY96" s="349">
        <v>75</v>
      </c>
      <c r="EZ96" s="349">
        <v>9499</v>
      </c>
      <c r="FA96" s="349">
        <v>4000</v>
      </c>
      <c r="FB96" s="349">
        <v>38220</v>
      </c>
      <c r="FC96" s="349">
        <v>1186</v>
      </c>
      <c r="FD96" s="350">
        <f>FC96/FA96*FB96/EY96</f>
        <v>151.09639999999999</v>
      </c>
      <c r="FE96" s="281">
        <f>L96*FD96</f>
        <v>1662.0603999999998</v>
      </c>
      <c r="FF96" s="65"/>
      <c r="FJ96" s="196"/>
      <c r="FK96" s="196"/>
      <c r="FM96" s="197"/>
      <c r="FN96" s="450"/>
      <c r="FP96" s="292"/>
      <c r="FQ96" s="64"/>
      <c r="FR96" s="65"/>
      <c r="FS96" s="56"/>
      <c r="FT96" s="242">
        <f>AC96/1000</f>
        <v>0.16700000000000001</v>
      </c>
      <c r="FV96" s="73">
        <f>FC96*100/EZ96</f>
        <v>12.485524792083377</v>
      </c>
      <c r="FW96" s="351">
        <f>FD96/1000</f>
        <v>0.15109639999999999</v>
      </c>
      <c r="FX96" s="466"/>
      <c r="FY96" s="503"/>
      <c r="FZ96" s="581">
        <v>0</v>
      </c>
      <c r="GA96" s="581">
        <v>0</v>
      </c>
      <c r="GB96" s="626">
        <v>2</v>
      </c>
      <c r="GC96" s="581">
        <v>6</v>
      </c>
      <c r="GD96" s="581">
        <v>0</v>
      </c>
      <c r="GE96" s="607"/>
      <c r="GF96" s="581">
        <v>0</v>
      </c>
      <c r="GG96" s="581"/>
      <c r="GH96" s="607"/>
      <c r="GI96" s="581">
        <v>1</v>
      </c>
      <c r="GJ96" s="604">
        <v>43584</v>
      </c>
      <c r="GK96" s="581" t="s">
        <v>917</v>
      </c>
      <c r="GL96" s="607" t="s">
        <v>918</v>
      </c>
      <c r="GM96" s="92"/>
      <c r="GN96" s="92"/>
      <c r="GO96" s="92"/>
      <c r="GP96" s="266"/>
    </row>
    <row r="97" spans="1:198" x14ac:dyDescent="0.25">
      <c r="A97" s="56">
        <v>115</v>
      </c>
      <c r="B97" s="859">
        <v>1</v>
      </c>
      <c r="C97" s="560">
        <v>6342</v>
      </c>
      <c r="D97" s="595" t="s">
        <v>324</v>
      </c>
      <c r="E97" s="600" t="s">
        <v>325</v>
      </c>
      <c r="F97" s="597">
        <v>401010450</v>
      </c>
      <c r="G97" s="57">
        <v>77</v>
      </c>
      <c r="H97" s="584" t="s">
        <v>326</v>
      </c>
      <c r="I97" s="150" t="s">
        <v>327</v>
      </c>
      <c r="J97" s="572" t="s">
        <v>215</v>
      </c>
      <c r="K97" s="101" t="s">
        <v>156</v>
      </c>
      <c r="L97" s="57">
        <v>21</v>
      </c>
      <c r="M97" s="57">
        <v>2</v>
      </c>
      <c r="N97" s="57"/>
      <c r="O97" s="370"/>
      <c r="P97" s="151" t="s">
        <v>313</v>
      </c>
      <c r="Q97" s="378"/>
      <c r="R97" s="378"/>
      <c r="S97" s="164" t="s">
        <v>216</v>
      </c>
      <c r="T97" s="164" t="s">
        <v>286</v>
      </c>
      <c r="U97" s="169" t="s">
        <v>217</v>
      </c>
      <c r="V97" s="164" t="s">
        <v>216</v>
      </c>
      <c r="W97" s="165" t="s">
        <v>218</v>
      </c>
      <c r="X97" s="164" t="s">
        <v>242</v>
      </c>
      <c r="Y97" s="164" t="s">
        <v>247</v>
      </c>
      <c r="Z97" s="387"/>
      <c r="AA97" s="370"/>
      <c r="AB97" s="689">
        <v>505</v>
      </c>
      <c r="AC97" s="391"/>
      <c r="AD97" s="391"/>
      <c r="AE97" s="391"/>
      <c r="AF97" s="391"/>
      <c r="AG97" s="401" t="s">
        <v>304</v>
      </c>
      <c r="AI97" s="89">
        <v>63.9</v>
      </c>
      <c r="AJ97" s="89">
        <v>13.1</v>
      </c>
      <c r="AK97" s="67">
        <v>8.3708999999999989</v>
      </c>
      <c r="AL97" s="89">
        <v>4935</v>
      </c>
      <c r="AM97" s="68">
        <v>1.41</v>
      </c>
      <c r="AN97" s="56">
        <v>6</v>
      </c>
      <c r="AO97" s="410">
        <v>85</v>
      </c>
      <c r="AP97" s="69">
        <v>9.99</v>
      </c>
      <c r="AQ97" s="127">
        <v>0.61</v>
      </c>
      <c r="AR97" s="71">
        <f t="shared" si="53"/>
        <v>95.6</v>
      </c>
      <c r="AS97" s="72">
        <f t="shared" si="54"/>
        <v>8.508508508508509</v>
      </c>
      <c r="AT97" s="73">
        <f t="shared" si="55"/>
        <v>5.1901901901901901</v>
      </c>
      <c r="AU97" s="74">
        <f t="shared" si="56"/>
        <v>8.018867924528303</v>
      </c>
      <c r="AV97" s="66">
        <v>77.91</v>
      </c>
      <c r="AW97" s="75">
        <f t="shared" si="57"/>
        <v>91.658823529411762</v>
      </c>
      <c r="AX97" s="76">
        <v>2.84</v>
      </c>
      <c r="AY97" s="75">
        <f>AX97*100/AO97</f>
        <v>3.3411764705882354</v>
      </c>
      <c r="AZ97" s="56">
        <v>43.2</v>
      </c>
      <c r="BA97" s="77" t="s">
        <v>158</v>
      </c>
      <c r="BB97" s="84">
        <v>0.05</v>
      </c>
      <c r="BC97" s="80">
        <v>1.5599999999999994</v>
      </c>
      <c r="BD97" s="79"/>
      <c r="BJ97" s="225">
        <v>49.4</v>
      </c>
      <c r="BK97" s="225">
        <v>50.6</v>
      </c>
      <c r="BL97" s="82">
        <v>0.97628458498023707</v>
      </c>
      <c r="BM97" s="223">
        <v>1.23</v>
      </c>
      <c r="BN97" s="79">
        <f>BM97*100/AO97</f>
        <v>1.4470588235294117</v>
      </c>
      <c r="BO97" s="87">
        <v>0.86</v>
      </c>
      <c r="BP97" s="56">
        <v>10.3</v>
      </c>
      <c r="BQ97" s="84">
        <v>19</v>
      </c>
      <c r="BR97" s="85">
        <v>1.8446601941747571</v>
      </c>
      <c r="BS97" s="79">
        <f>BX97+BZ97</f>
        <v>39.9</v>
      </c>
      <c r="BT97" s="128">
        <v>88.1</v>
      </c>
      <c r="BU97" s="128" t="s">
        <v>158</v>
      </c>
      <c r="BV97" s="86">
        <v>1.3999999999999986</v>
      </c>
      <c r="BW97" s="422">
        <v>9.6999999999999993</v>
      </c>
      <c r="BX97" s="86">
        <v>17.2</v>
      </c>
      <c r="BY97" s="86">
        <v>1.7</v>
      </c>
      <c r="BZ97" s="86">
        <v>22.7</v>
      </c>
      <c r="CA97" s="86">
        <v>2.2000000000000002</v>
      </c>
      <c r="CB97" s="86">
        <v>45.8</v>
      </c>
      <c r="CC97" s="86">
        <v>4.4000000000000004</v>
      </c>
      <c r="CD97" s="86">
        <v>0.1</v>
      </c>
      <c r="CL97" s="75">
        <f>BX97/BZ97</f>
        <v>0.75770925110132159</v>
      </c>
      <c r="CY97" s="89" t="s">
        <v>165</v>
      </c>
      <c r="CZ97" s="89">
        <v>4</v>
      </c>
      <c r="DA97" s="90" t="s">
        <v>171</v>
      </c>
      <c r="DB97" s="89" t="s">
        <v>171</v>
      </c>
      <c r="DE97" s="428">
        <v>669.4360012000011</v>
      </c>
      <c r="DF97" s="428">
        <v>81.82531628000001</v>
      </c>
      <c r="DG97" s="428">
        <v>0</v>
      </c>
      <c r="DH97" s="428">
        <v>0</v>
      </c>
      <c r="DI97" s="91" t="s">
        <v>162</v>
      </c>
      <c r="DJ97" s="554" t="s">
        <v>226</v>
      </c>
      <c r="DK97" s="162">
        <v>2</v>
      </c>
      <c r="DL97" s="588" t="s">
        <v>880</v>
      </c>
      <c r="DM97" s="94" t="s">
        <v>206</v>
      </c>
      <c r="DN97" s="94"/>
      <c r="DO97" s="630">
        <v>1</v>
      </c>
      <c r="DP97" s="613"/>
      <c r="DQ97" s="588"/>
      <c r="DR97" s="603"/>
      <c r="DS97" s="618"/>
      <c r="DT97" s="866" t="s">
        <v>1049</v>
      </c>
      <c r="DU97" s="588"/>
      <c r="DV97" s="603" t="s">
        <v>899</v>
      </c>
      <c r="DW97" s="94">
        <v>1</v>
      </c>
      <c r="DX97" s="57" t="s">
        <v>157</v>
      </c>
      <c r="DY97" s="57" t="s">
        <v>157</v>
      </c>
      <c r="DZ97" s="57">
        <v>505</v>
      </c>
      <c r="EA97" s="57">
        <v>0.23</v>
      </c>
      <c r="EB97" s="57">
        <v>0.77</v>
      </c>
      <c r="EC97" s="57" t="s">
        <v>157</v>
      </c>
      <c r="ED97" s="57" t="s">
        <v>157</v>
      </c>
      <c r="EE97" s="57" t="s">
        <v>157</v>
      </c>
      <c r="EF97" s="57" t="s">
        <v>157</v>
      </c>
      <c r="EG97" s="57">
        <v>0</v>
      </c>
      <c r="EH97" s="850"/>
      <c r="EI97" s="94">
        <v>4</v>
      </c>
      <c r="EJ97" s="94" t="s">
        <v>323</v>
      </c>
      <c r="EK97" s="94">
        <v>21</v>
      </c>
      <c r="EL97" s="618"/>
      <c r="EM97" s="94">
        <v>30</v>
      </c>
      <c r="EN97" s="94">
        <v>2</v>
      </c>
      <c r="EO97" s="94">
        <v>0</v>
      </c>
      <c r="EP97" s="588"/>
      <c r="EQ97" s="588"/>
      <c r="ER97" s="582"/>
      <c r="ES97" s="592"/>
      <c r="ET97" s="592"/>
      <c r="EU97" s="592"/>
      <c r="EV97" s="590"/>
      <c r="EW97" s="588"/>
      <c r="EX97" s="430">
        <v>6342</v>
      </c>
      <c r="EY97" s="144"/>
      <c r="EZ97" s="144"/>
      <c r="FA97" s="144"/>
      <c r="FB97" s="144"/>
      <c r="FC97" s="144"/>
      <c r="FD97" s="759"/>
      <c r="FE97" s="141"/>
      <c r="FF97" s="370"/>
      <c r="FG97" s="370"/>
      <c r="FH97" s="370"/>
      <c r="FI97" s="370"/>
      <c r="FJ97" s="371"/>
      <c r="FK97" s="371"/>
      <c r="FL97" s="371"/>
      <c r="FM97" s="218"/>
      <c r="FN97" s="451"/>
      <c r="FO97" s="460"/>
      <c r="FP97" s="461">
        <v>505</v>
      </c>
      <c r="FQ97" s="401" t="s">
        <v>304</v>
      </c>
      <c r="FR97" s="394"/>
      <c r="FS97" s="56"/>
      <c r="FV97" s="149"/>
      <c r="FW97" s="125">
        <f>DZ97/1000</f>
        <v>0.505</v>
      </c>
      <c r="FX97" s="394"/>
      <c r="FY97" s="176"/>
      <c r="FZ97" s="605">
        <v>0</v>
      </c>
      <c r="GA97" s="605">
        <v>0</v>
      </c>
      <c r="GB97" s="628">
        <v>1</v>
      </c>
      <c r="GC97" s="605">
        <v>3</v>
      </c>
      <c r="GD97" s="605">
        <v>0</v>
      </c>
      <c r="GE97" s="606"/>
      <c r="GF97" s="605">
        <v>0</v>
      </c>
      <c r="GG97" s="605"/>
      <c r="GH97" s="606"/>
      <c r="GI97" s="605">
        <v>0</v>
      </c>
      <c r="GJ97" s="605"/>
      <c r="GK97" s="605"/>
      <c r="GL97" s="606"/>
      <c r="GN97" s="160">
        <v>0.22157590060544002</v>
      </c>
    </row>
    <row r="98" spans="1:198" x14ac:dyDescent="0.25">
      <c r="A98" s="56">
        <v>157</v>
      </c>
      <c r="B98" s="859">
        <v>2</v>
      </c>
      <c r="C98" s="560">
        <v>6674</v>
      </c>
      <c r="D98" s="595" t="s">
        <v>324</v>
      </c>
      <c r="E98" s="600" t="s">
        <v>325</v>
      </c>
      <c r="F98" s="597">
        <v>401010450</v>
      </c>
      <c r="G98" s="57">
        <v>77</v>
      </c>
      <c r="H98" s="584" t="s">
        <v>361</v>
      </c>
      <c r="I98" s="150" t="s">
        <v>327</v>
      </c>
      <c r="J98" s="572" t="s">
        <v>215</v>
      </c>
      <c r="K98" s="101" t="s">
        <v>156</v>
      </c>
      <c r="L98" s="57">
        <v>4</v>
      </c>
      <c r="M98" s="57">
        <v>3</v>
      </c>
      <c r="N98" s="57"/>
      <c r="O98" s="370"/>
      <c r="P98" s="151" t="s">
        <v>355</v>
      </c>
      <c r="Q98" s="378"/>
      <c r="R98" s="378"/>
      <c r="S98" s="164" t="s">
        <v>216</v>
      </c>
      <c r="T98" s="164" t="s">
        <v>242</v>
      </c>
      <c r="U98" s="169" t="s">
        <v>347</v>
      </c>
      <c r="V98" s="164" t="s">
        <v>242</v>
      </c>
      <c r="W98" s="165" t="s">
        <v>348</v>
      </c>
      <c r="X98" s="164" t="s">
        <v>242</v>
      </c>
      <c r="Y98" s="164" t="s">
        <v>349</v>
      </c>
      <c r="Z98" s="387"/>
      <c r="AA98" s="370"/>
      <c r="AB98" s="689">
        <v>534</v>
      </c>
      <c r="AC98" s="391"/>
      <c r="AD98" s="391"/>
      <c r="AE98" s="391"/>
      <c r="AF98" s="391"/>
      <c r="AG98" s="398" t="s">
        <v>230</v>
      </c>
      <c r="AI98" s="56">
        <v>63.2</v>
      </c>
      <c r="AJ98" s="56">
        <v>28.1</v>
      </c>
      <c r="AK98" s="67">
        <v>17.7592</v>
      </c>
      <c r="AL98" s="56">
        <v>4563</v>
      </c>
      <c r="AM98" s="68">
        <v>4.5629999999999997</v>
      </c>
      <c r="AN98" s="56">
        <v>4</v>
      </c>
      <c r="AO98" s="145">
        <v>57.4</v>
      </c>
      <c r="AP98" s="69">
        <v>24.2</v>
      </c>
      <c r="AQ98" s="127">
        <v>13</v>
      </c>
      <c r="AR98" s="71">
        <f t="shared" si="53"/>
        <v>94.6</v>
      </c>
      <c r="AS98" s="72">
        <f t="shared" si="54"/>
        <v>2.3719008264462809</v>
      </c>
      <c r="AT98" s="73">
        <f t="shared" si="55"/>
        <v>30.834710743801651</v>
      </c>
      <c r="AU98" s="74">
        <f t="shared" si="56"/>
        <v>1.5430107526881718</v>
      </c>
      <c r="AV98" s="75">
        <v>51.23</v>
      </c>
      <c r="AW98" s="75">
        <f t="shared" si="57"/>
        <v>89.250871080139376</v>
      </c>
      <c r="AX98" s="76">
        <v>3.3</v>
      </c>
      <c r="AY98" s="66">
        <f>AX98*100/AO98</f>
        <v>5.7491289198606275</v>
      </c>
      <c r="AZ98" s="89" t="s">
        <v>158</v>
      </c>
      <c r="BA98" s="77" t="s">
        <v>158</v>
      </c>
      <c r="BB98" s="78">
        <v>0.13</v>
      </c>
      <c r="BC98" s="80">
        <v>2.8599999999999994</v>
      </c>
      <c r="BD98" s="79"/>
      <c r="BJ98" s="89">
        <v>50.2</v>
      </c>
      <c r="BK98" s="89">
        <v>49</v>
      </c>
      <c r="BL98" s="82">
        <v>1.0244897959183674</v>
      </c>
      <c r="BM98" s="153" t="s">
        <v>158</v>
      </c>
      <c r="BN98" s="56" t="s">
        <v>158</v>
      </c>
      <c r="BO98" s="89" t="s">
        <v>158</v>
      </c>
      <c r="BP98" s="56">
        <v>14.8</v>
      </c>
      <c r="BQ98" s="84">
        <v>28.9</v>
      </c>
      <c r="BR98" s="85">
        <v>1.9527027027027024</v>
      </c>
      <c r="BS98" s="79">
        <f>BX98+BZ98</f>
        <v>55.2</v>
      </c>
      <c r="BT98" s="128"/>
      <c r="BU98" s="128"/>
      <c r="BV98" s="128"/>
      <c r="BW98" s="416">
        <f>BY98+CA98+CC98</f>
        <v>24.0548</v>
      </c>
      <c r="BX98" s="128">
        <v>10.199999999999999</v>
      </c>
      <c r="BY98" s="133">
        <f>BX98*AP98/100</f>
        <v>2.4683999999999999</v>
      </c>
      <c r="BZ98" s="128">
        <v>45</v>
      </c>
      <c r="CA98" s="133">
        <f>BZ98*AP98/100</f>
        <v>10.89</v>
      </c>
      <c r="CB98" s="128">
        <v>44.2</v>
      </c>
      <c r="CC98" s="133">
        <f>CB98*AP98/100</f>
        <v>10.696400000000001</v>
      </c>
      <c r="CD98" s="128"/>
      <c r="CE98" s="153">
        <v>91.7</v>
      </c>
      <c r="CF98" s="222"/>
      <c r="CG98" s="153">
        <v>96.7</v>
      </c>
      <c r="CH98" s="153"/>
      <c r="CI98" s="153">
        <v>66.7</v>
      </c>
      <c r="CJ98" s="153">
        <v>82.8</v>
      </c>
      <c r="CK98" s="153"/>
      <c r="CL98" s="75">
        <f>BX98/BZ98</f>
        <v>0.22666666666666666</v>
      </c>
      <c r="CY98" s="89" t="s">
        <v>165</v>
      </c>
      <c r="CZ98" s="56">
        <v>4</v>
      </c>
      <c r="DA98" s="90" t="s">
        <v>168</v>
      </c>
      <c r="DB98" s="89" t="s">
        <v>171</v>
      </c>
      <c r="DE98" s="428"/>
      <c r="DF98" s="428"/>
      <c r="DG98" s="428"/>
      <c r="DH98" s="428"/>
      <c r="DI98" s="91" t="s">
        <v>162</v>
      </c>
      <c r="DJ98" s="554" t="s">
        <v>230</v>
      </c>
      <c r="DK98" s="162">
        <v>2</v>
      </c>
      <c r="DL98" s="588" t="s">
        <v>880</v>
      </c>
      <c r="DM98" s="94" t="s">
        <v>169</v>
      </c>
      <c r="DN98" s="94"/>
      <c r="DO98" s="630">
        <v>0</v>
      </c>
      <c r="DP98" s="613"/>
      <c r="DQ98" s="588"/>
      <c r="DR98" s="603"/>
      <c r="DS98" s="618"/>
      <c r="DT98" s="866" t="s">
        <v>1049</v>
      </c>
      <c r="DU98" s="588"/>
      <c r="DV98" s="603" t="s">
        <v>899</v>
      </c>
      <c r="DW98" s="94">
        <v>1</v>
      </c>
      <c r="DX98" s="57" t="s">
        <v>157</v>
      </c>
      <c r="DY98" s="57" t="s">
        <v>157</v>
      </c>
      <c r="DZ98" s="57">
        <v>534</v>
      </c>
      <c r="EA98" s="57">
        <v>30.5</v>
      </c>
      <c r="EB98" s="57">
        <v>69.5</v>
      </c>
      <c r="EC98" s="57" t="s">
        <v>157</v>
      </c>
      <c r="ED98" s="57" t="s">
        <v>157</v>
      </c>
      <c r="EE98" s="57" t="s">
        <v>157</v>
      </c>
      <c r="EF98" s="57" t="s">
        <v>157</v>
      </c>
      <c r="EG98" s="57">
        <v>0</v>
      </c>
      <c r="EH98" s="850"/>
      <c r="EI98" s="94">
        <v>4</v>
      </c>
      <c r="EJ98" s="94" t="s">
        <v>323</v>
      </c>
      <c r="EK98" s="94">
        <v>21</v>
      </c>
      <c r="EL98" s="618"/>
      <c r="EM98" s="94">
        <v>10</v>
      </c>
      <c r="EN98" s="94">
        <v>2</v>
      </c>
      <c r="EO98" s="94">
        <v>1</v>
      </c>
      <c r="EP98" s="588"/>
      <c r="EQ98" s="588"/>
      <c r="ER98" s="582"/>
      <c r="ES98" s="592"/>
      <c r="ET98" s="592"/>
      <c r="EU98" s="592"/>
      <c r="EV98" s="590">
        <v>4</v>
      </c>
      <c r="EW98" s="588">
        <v>2</v>
      </c>
      <c r="EX98" s="430">
        <v>6674</v>
      </c>
      <c r="EY98" s="144"/>
      <c r="EZ98" s="144"/>
      <c r="FA98" s="144"/>
      <c r="FB98" s="144"/>
      <c r="FC98" s="144"/>
      <c r="FD98" s="759"/>
      <c r="FE98" s="141"/>
      <c r="FF98" s="370"/>
      <c r="FG98" s="370"/>
      <c r="FH98" s="370"/>
      <c r="FI98" s="370"/>
      <c r="FJ98" s="371"/>
      <c r="FK98" s="371"/>
      <c r="FL98" s="371"/>
      <c r="FM98" s="218"/>
      <c r="FN98" s="451"/>
      <c r="FO98" s="460"/>
      <c r="FP98" s="461">
        <v>534</v>
      </c>
      <c r="FQ98" s="398" t="s">
        <v>230</v>
      </c>
      <c r="FR98" s="65"/>
      <c r="FS98" s="56"/>
      <c r="FV98" s="149"/>
      <c r="FW98" s="125">
        <f>DZ98/1000</f>
        <v>0.53400000000000003</v>
      </c>
      <c r="FX98" s="394"/>
      <c r="FY98" s="394"/>
      <c r="FZ98" s="605">
        <v>0</v>
      </c>
      <c r="GA98" s="605">
        <v>0</v>
      </c>
      <c r="GB98" s="628">
        <v>1</v>
      </c>
      <c r="GC98" s="605">
        <v>3</v>
      </c>
      <c r="GD98" s="605">
        <v>1</v>
      </c>
      <c r="GE98" s="606"/>
      <c r="GF98" s="605">
        <v>0</v>
      </c>
      <c r="GG98" s="605"/>
      <c r="GH98" s="606"/>
      <c r="GI98" s="605">
        <v>1</v>
      </c>
      <c r="GJ98" s="604">
        <v>42844</v>
      </c>
      <c r="GK98" s="581" t="s">
        <v>1050</v>
      </c>
      <c r="GL98" s="855" t="s">
        <v>908</v>
      </c>
    </row>
    <row r="99" spans="1:198" x14ac:dyDescent="0.25">
      <c r="A99" s="56">
        <v>218</v>
      </c>
      <c r="B99" s="859">
        <v>1</v>
      </c>
      <c r="C99" s="560">
        <v>11149</v>
      </c>
      <c r="D99" s="561" t="s">
        <v>743</v>
      </c>
      <c r="E99" s="513" t="s">
        <v>238</v>
      </c>
      <c r="F99" s="59">
        <v>5651116504</v>
      </c>
      <c r="G99" s="57">
        <v>63</v>
      </c>
      <c r="H99" s="584" t="s">
        <v>744</v>
      </c>
      <c r="I99" s="313" t="s">
        <v>745</v>
      </c>
      <c r="J99" s="572" t="s">
        <v>244</v>
      </c>
      <c r="K99" s="59" t="s">
        <v>156</v>
      </c>
      <c r="L99" s="57">
        <v>10</v>
      </c>
      <c r="M99" s="59" t="s">
        <v>282</v>
      </c>
      <c r="N99" s="59" t="s">
        <v>157</v>
      </c>
      <c r="O99" s="370"/>
      <c r="P99" s="57" t="s">
        <v>726</v>
      </c>
      <c r="Q99" s="378"/>
      <c r="R99" s="378"/>
      <c r="S99" s="171"/>
      <c r="T99" s="171"/>
      <c r="U99" s="171"/>
      <c r="V99" s="352" t="s">
        <v>746</v>
      </c>
      <c r="W99" s="352"/>
      <c r="X99" s="171"/>
      <c r="Y99" s="164"/>
      <c r="Z99" s="387"/>
      <c r="AA99" s="370" t="s">
        <v>678</v>
      </c>
      <c r="AC99" s="111">
        <v>137</v>
      </c>
      <c r="AD99" s="111">
        <v>1370</v>
      </c>
      <c r="AE99"/>
      <c r="AF99"/>
      <c r="AG99" s="374" t="s">
        <v>706</v>
      </c>
      <c r="AH99" s="111">
        <v>150</v>
      </c>
      <c r="AI99"/>
      <c r="AO99" s="145">
        <v>29.8</v>
      </c>
      <c r="AP99" s="69">
        <v>43</v>
      </c>
      <c r="AQ99" s="127">
        <v>24.6</v>
      </c>
      <c r="AR99" s="71">
        <f t="shared" si="53"/>
        <v>97.4</v>
      </c>
      <c r="AS99" s="72">
        <f t="shared" si="54"/>
        <v>0.69302325581395352</v>
      </c>
      <c r="AT99" s="73">
        <f t="shared" si="55"/>
        <v>17.048372093023257</v>
      </c>
      <c r="AU99" s="74">
        <f t="shared" si="56"/>
        <v>0.44082840236686394</v>
      </c>
      <c r="AV99" s="75">
        <v>27.612680000000001</v>
      </c>
      <c r="AW99" s="75">
        <f t="shared" si="57"/>
        <v>92.66</v>
      </c>
      <c r="AX99" s="76">
        <v>0.69731999999999994</v>
      </c>
      <c r="AY99" s="75">
        <v>2.34</v>
      </c>
      <c r="AZ99" s="56" t="s">
        <v>158</v>
      </c>
      <c r="BA99" s="77">
        <v>50.4</v>
      </c>
      <c r="BB99" s="84" t="s">
        <v>158</v>
      </c>
      <c r="BC99" s="115" t="s">
        <v>158</v>
      </c>
      <c r="BI99" s="81">
        <v>1.99</v>
      </c>
      <c r="BJ99" s="56">
        <v>54</v>
      </c>
      <c r="BK99" s="56">
        <v>46</v>
      </c>
      <c r="BL99" s="82">
        <f>BJ99/BK99</f>
        <v>1.173913043478261</v>
      </c>
      <c r="BM99" s="83">
        <v>1.1299999999999999</v>
      </c>
      <c r="BN99" s="79">
        <f>BM99*100/AO99</f>
        <v>3.7919463087248317</v>
      </c>
      <c r="BO99" s="56" t="s">
        <v>158</v>
      </c>
      <c r="BP99" s="56">
        <v>83.7</v>
      </c>
      <c r="BQ99" s="84">
        <v>76</v>
      </c>
      <c r="BS99" s="79">
        <f>BX99+BZ99</f>
        <v>43.4</v>
      </c>
      <c r="BT99" s="115">
        <v>72.900000000000006</v>
      </c>
      <c r="BU99" s="115">
        <v>13174</v>
      </c>
      <c r="BV99" s="79">
        <f>100-BT99</f>
        <v>27.099999999999994</v>
      </c>
      <c r="BW99" s="79">
        <f>BY99+CA99+CC99</f>
        <v>42.311999999999998</v>
      </c>
      <c r="BX99" s="115">
        <v>20.7</v>
      </c>
      <c r="BY99" s="66">
        <f>BX99*AP99/100</f>
        <v>8.9009999999999998</v>
      </c>
      <c r="BZ99" s="115">
        <v>22.7</v>
      </c>
      <c r="CA99" s="66">
        <f>BZ99*AP99/100</f>
        <v>9.761000000000001</v>
      </c>
      <c r="CB99" s="115">
        <v>55</v>
      </c>
      <c r="CC99" s="66">
        <f>CB99*AP99/100</f>
        <v>23.65</v>
      </c>
      <c r="CD99" s="79">
        <v>0.94</v>
      </c>
      <c r="CE99" s="153"/>
      <c r="CF99" s="153"/>
      <c r="CG99" s="153"/>
      <c r="CH99" s="153"/>
      <c r="CI99" s="153"/>
      <c r="CJ99" s="153">
        <v>78.599999999999994</v>
      </c>
      <c r="CK99" s="153">
        <v>6041</v>
      </c>
      <c r="CL99" s="75">
        <f>BX99/BZ99</f>
        <v>0.91189427312775329</v>
      </c>
      <c r="DA99" s="90" t="s">
        <v>154</v>
      </c>
      <c r="DB99" s="195" t="s">
        <v>154</v>
      </c>
      <c r="DI99" s="57" t="s">
        <v>163</v>
      </c>
      <c r="DJ99" s="554" t="s">
        <v>226</v>
      </c>
      <c r="DK99" s="92">
        <v>2</v>
      </c>
      <c r="DL99" s="581" t="s">
        <v>880</v>
      </c>
      <c r="DM99" s="581" t="s">
        <v>169</v>
      </c>
      <c r="DN99" s="92"/>
      <c r="DO99" s="629">
        <v>0</v>
      </c>
      <c r="DP99" s="614"/>
      <c r="DQ99" s="581"/>
      <c r="DR99" s="581"/>
      <c r="DS99" s="619"/>
      <c r="DT99" s="623">
        <v>43640</v>
      </c>
      <c r="DU99" s="581"/>
      <c r="DV99" s="581" t="s">
        <v>899</v>
      </c>
      <c r="DW99" s="92"/>
      <c r="DX99" s="57" t="s">
        <v>157</v>
      </c>
      <c r="DY99" s="57" t="s">
        <v>157</v>
      </c>
      <c r="DZ99" s="57" t="s">
        <v>157</v>
      </c>
      <c r="EA99" s="57" t="s">
        <v>157</v>
      </c>
      <c r="EB99" s="57" t="s">
        <v>157</v>
      </c>
      <c r="EC99" s="57" t="s">
        <v>157</v>
      </c>
      <c r="ED99" s="57" t="s">
        <v>157</v>
      </c>
      <c r="EE99" s="57" t="s">
        <v>157</v>
      </c>
      <c r="EF99" s="57" t="s">
        <v>157</v>
      </c>
      <c r="EG99" s="57" t="s">
        <v>157</v>
      </c>
      <c r="EH99" s="850" t="s">
        <v>157</v>
      </c>
      <c r="EI99" s="117"/>
      <c r="EJ99" s="117"/>
      <c r="EK99" s="117"/>
      <c r="EL99" s="619"/>
      <c r="EM99" s="581">
        <v>10</v>
      </c>
      <c r="EN99" s="92"/>
      <c r="EO99" s="581">
        <v>0</v>
      </c>
      <c r="EP99" s="581">
        <v>160</v>
      </c>
      <c r="EQ99" s="581">
        <v>95</v>
      </c>
      <c r="ER99" s="582">
        <v>37.1</v>
      </c>
      <c r="ES99" s="592">
        <v>0</v>
      </c>
      <c r="ET99" s="592">
        <v>45</v>
      </c>
      <c r="EU99" s="592">
        <v>55</v>
      </c>
      <c r="EV99" s="581">
        <v>3</v>
      </c>
      <c r="EW99" s="581">
        <v>2</v>
      </c>
      <c r="EX99" s="432">
        <v>11149</v>
      </c>
      <c r="EY99" s="349">
        <v>75</v>
      </c>
      <c r="EZ99" s="349">
        <v>30273</v>
      </c>
      <c r="FA99" s="349">
        <v>4000</v>
      </c>
      <c r="FB99" s="349">
        <v>38220</v>
      </c>
      <c r="FC99" s="349">
        <v>1172</v>
      </c>
      <c r="FD99" s="350">
        <f>FC99/FA99*FB99/EY99</f>
        <v>149.31279999999998</v>
      </c>
      <c r="FE99" s="281">
        <f>L99*FD99</f>
        <v>1493.1279999999997</v>
      </c>
      <c r="FF99" s="65"/>
      <c r="FJ99" s="196"/>
      <c r="FK99" s="196"/>
      <c r="FM99" s="197"/>
      <c r="FN99" s="450"/>
      <c r="FP99" s="292"/>
      <c r="FQ99" s="64"/>
      <c r="FR99" s="65"/>
      <c r="FS99" s="56"/>
      <c r="FT99" s="242">
        <f>AC99/1000</f>
        <v>0.13700000000000001</v>
      </c>
      <c r="FV99" s="73">
        <f>FC99*100/EZ99</f>
        <v>3.8714365936643214</v>
      </c>
      <c r="FW99" s="351">
        <f>FD99/1000</f>
        <v>0.14931279999999997</v>
      </c>
      <c r="FX99" s="278"/>
      <c r="FY99" s="503"/>
      <c r="FZ99" s="581">
        <v>0</v>
      </c>
      <c r="GA99" s="581">
        <v>0</v>
      </c>
      <c r="GB99" s="626">
        <v>3</v>
      </c>
      <c r="GC99" s="581">
        <v>7</v>
      </c>
      <c r="GD99" s="581">
        <v>1</v>
      </c>
      <c r="GE99" s="607"/>
      <c r="GF99" s="581">
        <v>0</v>
      </c>
      <c r="GG99" s="581"/>
      <c r="GH99" s="607"/>
      <c r="GI99" s="581">
        <v>1</v>
      </c>
      <c r="GJ99" s="604">
        <v>43640</v>
      </c>
      <c r="GK99" s="581" t="s">
        <v>917</v>
      </c>
      <c r="GL99" s="607" t="s">
        <v>973</v>
      </c>
      <c r="GM99" s="308"/>
      <c r="GN99" s="308"/>
      <c r="GO99" s="308"/>
      <c r="GP99" s="309"/>
    </row>
    <row r="100" spans="1:198" x14ac:dyDescent="0.25">
      <c r="A100" s="56">
        <v>293</v>
      </c>
      <c r="B100" s="859">
        <v>1</v>
      </c>
      <c r="C100" s="560">
        <v>9703</v>
      </c>
      <c r="D100" s="561" t="s">
        <v>565</v>
      </c>
      <c r="E100" s="513" t="s">
        <v>214</v>
      </c>
      <c r="F100" s="310">
        <v>470118463</v>
      </c>
      <c r="G100" s="57">
        <f>LEFT(H100,4)-CONCATENATE(19,LEFT(F100,2))</f>
        <v>71</v>
      </c>
      <c r="H100" s="584" t="s">
        <v>566</v>
      </c>
      <c r="I100" s="255" t="s">
        <v>567</v>
      </c>
      <c r="J100" s="572" t="s">
        <v>244</v>
      </c>
      <c r="K100" s="59" t="s">
        <v>156</v>
      </c>
      <c r="L100" s="59">
        <v>6</v>
      </c>
      <c r="M100" s="59">
        <v>1</v>
      </c>
      <c r="N100" s="59" t="s">
        <v>157</v>
      </c>
      <c r="O100" s="370"/>
      <c r="P100" s="59" t="s">
        <v>563</v>
      </c>
      <c r="Q100" s="370"/>
      <c r="R100" s="370"/>
      <c r="S100" s="231" t="s">
        <v>353</v>
      </c>
      <c r="T100" s="231" t="s">
        <v>353</v>
      </c>
      <c r="U100" s="231" t="s">
        <v>353</v>
      </c>
      <c r="V100" s="315" t="s">
        <v>526</v>
      </c>
      <c r="W100" s="231" t="s">
        <v>353</v>
      </c>
      <c r="X100" s="270" t="s">
        <v>353</v>
      </c>
      <c r="Y100" s="270" t="s">
        <v>353</v>
      </c>
      <c r="Z100" s="374"/>
      <c r="AA100" s="388"/>
      <c r="AB100" s="155"/>
      <c r="AC100" s="306">
        <v>14760</v>
      </c>
      <c r="AD100" s="307">
        <v>73</v>
      </c>
      <c r="AE100" s="306" t="s">
        <v>242</v>
      </c>
      <c r="AF100" s="306" t="s">
        <v>242</v>
      </c>
      <c r="AG100" s="399" t="s">
        <v>226</v>
      </c>
      <c r="AH100" s="56"/>
      <c r="AK100" s="65"/>
      <c r="AL100" s="65"/>
      <c r="AM100" s="65"/>
      <c r="AN100" s="65"/>
      <c r="AO100" s="145">
        <v>57.8</v>
      </c>
      <c r="AP100" s="69">
        <v>16</v>
      </c>
      <c r="AQ100" s="127">
        <v>22.6</v>
      </c>
      <c r="AR100" s="71">
        <f t="shared" si="53"/>
        <v>96.4</v>
      </c>
      <c r="AS100" s="72">
        <f t="shared" si="54"/>
        <v>3.6124999999999998</v>
      </c>
      <c r="AT100" s="73">
        <f t="shared" si="55"/>
        <v>81.642499999999998</v>
      </c>
      <c r="AU100" s="74">
        <f t="shared" si="56"/>
        <v>1.4974093264248702</v>
      </c>
      <c r="AV100" s="75">
        <v>54.332000000000001</v>
      </c>
      <c r="AW100" s="75">
        <f t="shared" si="57"/>
        <v>94</v>
      </c>
      <c r="AX100" s="76">
        <v>0.57799999999999996</v>
      </c>
      <c r="AY100" s="321">
        <v>1</v>
      </c>
      <c r="AZ100" s="323" t="s">
        <v>158</v>
      </c>
      <c r="BA100" s="66">
        <v>14.2</v>
      </c>
      <c r="BB100" s="275" t="s">
        <v>158</v>
      </c>
      <c r="BC100" s="100"/>
      <c r="BD100" s="100"/>
      <c r="BE100" s="100"/>
      <c r="BF100" s="100"/>
      <c r="BG100" s="100"/>
      <c r="BH100" s="100"/>
      <c r="BI100" s="275"/>
      <c r="BJ100" s="66">
        <v>18.2</v>
      </c>
      <c r="BK100" s="66">
        <v>81.8</v>
      </c>
      <c r="BL100" s="129">
        <f>BJ100/BK100</f>
        <v>0.22249388753056235</v>
      </c>
      <c r="BM100" s="83" t="s">
        <v>158</v>
      </c>
      <c r="BN100" s="56" t="s">
        <v>158</v>
      </c>
      <c r="BO100" s="314" t="s">
        <v>158</v>
      </c>
      <c r="BP100" s="66">
        <v>2.2999999999999998</v>
      </c>
      <c r="BQ100" s="279">
        <v>5</v>
      </c>
      <c r="BR100" s="115"/>
      <c r="BS100" s="79"/>
      <c r="BT100" s="89" t="s">
        <v>158</v>
      </c>
      <c r="BU100" s="249" t="s">
        <v>158</v>
      </c>
      <c r="BV100" s="89" t="s">
        <v>158</v>
      </c>
      <c r="BW100" s="79"/>
      <c r="CD100" s="89" t="s">
        <v>158</v>
      </c>
      <c r="CN100" s="60"/>
      <c r="CV100" s="56"/>
      <c r="CX100" s="142"/>
      <c r="CY100" s="142"/>
      <c r="CZ100" s="115"/>
      <c r="DA100" s="90" t="s">
        <v>171</v>
      </c>
      <c r="DB100" s="195" t="s">
        <v>171</v>
      </c>
      <c r="DC100" s="56"/>
      <c r="DH100" s="147"/>
      <c r="DI100" s="91" t="s">
        <v>162</v>
      </c>
      <c r="DJ100" s="554" t="s">
        <v>226</v>
      </c>
      <c r="DK100" s="92">
        <v>2</v>
      </c>
      <c r="DL100" s="581" t="s">
        <v>880</v>
      </c>
      <c r="DM100" s="581" t="s">
        <v>169</v>
      </c>
      <c r="DN100" s="92"/>
      <c r="DO100" s="629">
        <v>0</v>
      </c>
      <c r="DP100" s="614"/>
      <c r="DQ100" s="581"/>
      <c r="DR100" s="581"/>
      <c r="DS100" s="619"/>
      <c r="DT100" s="623">
        <v>43406</v>
      </c>
      <c r="DU100" s="581"/>
      <c r="DV100" s="581" t="s">
        <v>899</v>
      </c>
      <c r="DW100" s="92"/>
      <c r="DX100" s="57" t="s">
        <v>157</v>
      </c>
      <c r="DY100" s="57" t="s">
        <v>157</v>
      </c>
      <c r="DZ100" s="57" t="s">
        <v>157</v>
      </c>
      <c r="EA100" s="57" t="s">
        <v>157</v>
      </c>
      <c r="EB100" s="57" t="s">
        <v>157</v>
      </c>
      <c r="EC100" s="57" t="s">
        <v>157</v>
      </c>
      <c r="ED100" s="57" t="s">
        <v>157</v>
      </c>
      <c r="EE100" s="57" t="s">
        <v>157</v>
      </c>
      <c r="EF100" s="57" t="s">
        <v>157</v>
      </c>
      <c r="EG100" s="57" t="s">
        <v>157</v>
      </c>
      <c r="EH100" s="850"/>
      <c r="EI100" s="92"/>
      <c r="EJ100" s="92"/>
      <c r="EK100" s="92"/>
      <c r="EL100" s="619"/>
      <c r="EM100" s="581">
        <v>20</v>
      </c>
      <c r="EN100" s="92"/>
      <c r="EO100" s="581">
        <v>0</v>
      </c>
      <c r="EP100" s="581">
        <v>184</v>
      </c>
      <c r="EQ100" s="581">
        <v>104</v>
      </c>
      <c r="ER100" s="582">
        <v>30.7</v>
      </c>
      <c r="ES100" s="592">
        <v>0</v>
      </c>
      <c r="ET100" s="592">
        <v>61</v>
      </c>
      <c r="EU100" s="592">
        <v>45</v>
      </c>
      <c r="EV100" s="581">
        <v>3</v>
      </c>
      <c r="EW100" s="581">
        <v>2</v>
      </c>
      <c r="EX100" s="427">
        <v>9703</v>
      </c>
      <c r="EY100" s="333">
        <v>44</v>
      </c>
      <c r="EZ100" s="334">
        <v>7354</v>
      </c>
      <c r="FA100" s="334">
        <v>2</v>
      </c>
      <c r="FB100" s="335">
        <f>EZ100/EY100*FA100</f>
        <v>334.27272727272725</v>
      </c>
      <c r="FC100" s="334">
        <v>1021</v>
      </c>
      <c r="FD100" s="336">
        <f>FC100/EY100*FA100</f>
        <v>46.409090909090907</v>
      </c>
      <c r="FE100" s="281">
        <f>L100*FD100</f>
        <v>278.45454545454544</v>
      </c>
      <c r="FF100" s="444">
        <v>24</v>
      </c>
      <c r="FG100" s="445">
        <v>14769</v>
      </c>
      <c r="FH100" s="445">
        <v>200</v>
      </c>
      <c r="FI100" s="442"/>
      <c r="FJ100" s="447">
        <f>FG100/FF100</f>
        <v>615.375</v>
      </c>
      <c r="FK100" s="447">
        <f>FH100*FJ100/1000</f>
        <v>123.075</v>
      </c>
      <c r="FL100" s="449">
        <f>FE100/FK100</f>
        <v>2.2624785330452606</v>
      </c>
      <c r="FM100" s="197"/>
      <c r="FN100" s="450"/>
      <c r="FO100" s="459"/>
      <c r="FP100" s="398"/>
      <c r="FQ100" s="65"/>
      <c r="FR100" s="56"/>
      <c r="FS100" s="149">
        <f>FC100*100/EZ100</f>
        <v>13.883600761490346</v>
      </c>
      <c r="FT100" s="242">
        <f>FD100/1000</f>
        <v>4.6409090909090907E-2</v>
      </c>
      <c r="FV100" s="149">
        <v>13.883600761490346</v>
      </c>
      <c r="FW100" s="242">
        <v>4.6409090909090907E-2</v>
      </c>
      <c r="FX100" s="394"/>
      <c r="FY100" s="176"/>
      <c r="FZ100" s="605">
        <v>0</v>
      </c>
      <c r="GA100" s="605">
        <v>0</v>
      </c>
      <c r="GB100" s="626">
        <v>2</v>
      </c>
      <c r="GC100" s="605">
        <v>6</v>
      </c>
      <c r="GD100" s="605">
        <v>1</v>
      </c>
      <c r="GE100" s="606"/>
      <c r="GF100" s="605">
        <v>0</v>
      </c>
      <c r="GG100" s="605"/>
      <c r="GH100" s="606"/>
      <c r="GI100" s="605">
        <v>1</v>
      </c>
      <c r="GJ100" s="857">
        <v>43406</v>
      </c>
      <c r="GK100" s="854" t="s">
        <v>1051</v>
      </c>
      <c r="GL100" s="855" t="s">
        <v>918</v>
      </c>
    </row>
    <row r="101" spans="1:198" x14ac:dyDescent="0.25">
      <c r="A101" s="56">
        <v>181</v>
      </c>
      <c r="B101" s="859">
        <v>1</v>
      </c>
      <c r="C101" s="560">
        <v>6819</v>
      </c>
      <c r="D101" s="561" t="s">
        <v>380</v>
      </c>
      <c r="E101" s="867" t="s">
        <v>175</v>
      </c>
      <c r="F101" s="59">
        <v>390210427</v>
      </c>
      <c r="G101" s="57">
        <v>78</v>
      </c>
      <c r="H101" s="584" t="s">
        <v>381</v>
      </c>
      <c r="I101" s="150" t="s">
        <v>382</v>
      </c>
      <c r="J101" s="572" t="s">
        <v>215</v>
      </c>
      <c r="K101" s="101" t="s">
        <v>156</v>
      </c>
      <c r="L101" s="57">
        <v>10</v>
      </c>
      <c r="M101" s="59" t="s">
        <v>383</v>
      </c>
      <c r="N101" s="57"/>
      <c r="O101" s="370"/>
      <c r="P101" s="151" t="s">
        <v>367</v>
      </c>
      <c r="Q101" s="378"/>
      <c r="R101" s="378"/>
      <c r="S101" s="164" t="s">
        <v>216</v>
      </c>
      <c r="T101" s="235" t="s">
        <v>242</v>
      </c>
      <c r="U101" s="169" t="s">
        <v>347</v>
      </c>
      <c r="V101" s="164" t="s">
        <v>242</v>
      </c>
      <c r="W101" s="165" t="s">
        <v>348</v>
      </c>
      <c r="X101" s="164" t="s">
        <v>353</v>
      </c>
      <c r="Y101" s="164" t="s">
        <v>242</v>
      </c>
      <c r="Z101" s="387"/>
      <c r="AA101" s="370"/>
      <c r="AB101" s="316">
        <v>219731</v>
      </c>
      <c r="AC101" s="376"/>
      <c r="AD101" s="376"/>
      <c r="AE101" s="376"/>
      <c r="AF101" s="376"/>
      <c r="AG101" s="398" t="s">
        <v>226</v>
      </c>
      <c r="AH101" s="394"/>
      <c r="AI101" s="56">
        <v>76.900000000000006</v>
      </c>
      <c r="AJ101" s="56">
        <v>86.3</v>
      </c>
      <c r="AK101" s="67">
        <v>66.364699999999999</v>
      </c>
      <c r="AL101" s="56">
        <v>504000</v>
      </c>
      <c r="AM101" s="68">
        <v>151.19999999999999</v>
      </c>
      <c r="AN101" s="56">
        <v>3</v>
      </c>
      <c r="AO101" s="145">
        <v>0.12</v>
      </c>
      <c r="AP101" s="69">
        <v>0.57999999999999996</v>
      </c>
      <c r="AQ101" s="127">
        <v>98.5</v>
      </c>
      <c r="AR101" s="71">
        <f t="shared" si="53"/>
        <v>99.2</v>
      </c>
      <c r="AS101" s="72">
        <f t="shared" si="54"/>
        <v>0.20689655172413793</v>
      </c>
      <c r="AT101" s="73">
        <f t="shared" si="55"/>
        <v>20.379310344827587</v>
      </c>
      <c r="AU101" s="74">
        <f t="shared" si="56"/>
        <v>1.2111425111021397E-3</v>
      </c>
      <c r="AV101" s="75">
        <v>0.114</v>
      </c>
      <c r="AW101" s="75">
        <f t="shared" si="57"/>
        <v>95</v>
      </c>
      <c r="AX101" s="76">
        <v>0</v>
      </c>
      <c r="AY101" s="66">
        <f>AX101*100/AO101</f>
        <v>0</v>
      </c>
      <c r="BC101" s="80">
        <v>0</v>
      </c>
      <c r="BD101" s="80"/>
      <c r="BJ101" s="89">
        <v>69.099999999999994</v>
      </c>
      <c r="BK101" s="89">
        <v>30</v>
      </c>
      <c r="BL101" s="82">
        <v>2.3033333333333332</v>
      </c>
      <c r="BM101" s="83">
        <v>0</v>
      </c>
      <c r="BN101" s="79">
        <f>BM101*100/AO101</f>
        <v>0</v>
      </c>
      <c r="BO101" s="89" t="s">
        <v>158</v>
      </c>
      <c r="BP101" s="56">
        <v>14.8</v>
      </c>
      <c r="BQ101" s="84">
        <v>13.3</v>
      </c>
      <c r="BR101" s="85">
        <v>0.89864864864864868</v>
      </c>
      <c r="BS101" s="89" t="s">
        <v>158</v>
      </c>
      <c r="BT101" s="89" t="s">
        <v>158</v>
      </c>
      <c r="BU101" s="89" t="s">
        <v>158</v>
      </c>
      <c r="BV101" s="89" t="s">
        <v>158</v>
      </c>
      <c r="BW101" s="372" t="s">
        <v>158</v>
      </c>
      <c r="BX101" s="89" t="s">
        <v>158</v>
      </c>
      <c r="BY101" s="89" t="s">
        <v>158</v>
      </c>
      <c r="BZ101" s="89" t="s">
        <v>158</v>
      </c>
      <c r="CA101" s="89" t="s">
        <v>158</v>
      </c>
      <c r="CB101" s="89" t="s">
        <v>158</v>
      </c>
      <c r="CC101" s="89" t="s">
        <v>158</v>
      </c>
      <c r="CD101" s="120"/>
      <c r="CF101"/>
      <c r="CV101" s="60"/>
      <c r="CY101" s="89" t="s">
        <v>159</v>
      </c>
      <c r="CZ101" s="89">
        <v>6</v>
      </c>
      <c r="DA101" s="90" t="s">
        <v>160</v>
      </c>
      <c r="DB101" s="89" t="s">
        <v>160</v>
      </c>
      <c r="DE101" s="428"/>
      <c r="DF101" s="428"/>
      <c r="DG101" s="428"/>
      <c r="DH101" s="428"/>
      <c r="DI101" s="91" t="s">
        <v>162</v>
      </c>
      <c r="DJ101" s="554" t="s">
        <v>226</v>
      </c>
      <c r="DK101" s="162">
        <v>2</v>
      </c>
      <c r="DL101" s="588" t="s">
        <v>880</v>
      </c>
      <c r="DM101" s="94" t="s">
        <v>322</v>
      </c>
      <c r="DN101" s="94"/>
      <c r="DO101" s="630">
        <v>1</v>
      </c>
      <c r="DP101" s="613"/>
      <c r="DQ101" s="603"/>
      <c r="DR101" s="603"/>
      <c r="DS101" s="618"/>
      <c r="DT101" s="615">
        <v>42785</v>
      </c>
      <c r="DU101" s="123">
        <v>42928</v>
      </c>
      <c r="DV101" s="603" t="s">
        <v>899</v>
      </c>
      <c r="DW101" s="94">
        <v>1</v>
      </c>
      <c r="DX101" s="57">
        <v>346.2</v>
      </c>
      <c r="DY101" s="57">
        <v>696.4</v>
      </c>
      <c r="DZ101" s="57">
        <v>375119</v>
      </c>
      <c r="EA101" s="57">
        <v>0.89600000000000002</v>
      </c>
      <c r="EB101" s="57">
        <v>0.104</v>
      </c>
      <c r="EC101" s="57">
        <v>87</v>
      </c>
      <c r="ED101" s="57" t="s">
        <v>176</v>
      </c>
      <c r="EE101" s="57" t="s">
        <v>157</v>
      </c>
      <c r="EF101" s="57">
        <v>16.73</v>
      </c>
      <c r="EG101" s="57">
        <v>4</v>
      </c>
      <c r="EH101" s="852" t="s">
        <v>384</v>
      </c>
      <c r="EI101" s="94">
        <v>6</v>
      </c>
      <c r="EJ101" s="94" t="s">
        <v>385</v>
      </c>
      <c r="EK101" s="94">
        <v>10</v>
      </c>
      <c r="EL101" s="618" t="s">
        <v>984</v>
      </c>
      <c r="EM101" s="94">
        <v>40</v>
      </c>
      <c r="EN101" s="94">
        <v>3</v>
      </c>
      <c r="EO101" s="94">
        <v>0</v>
      </c>
      <c r="EP101" s="94">
        <v>185</v>
      </c>
      <c r="EQ101" s="94">
        <v>102</v>
      </c>
      <c r="ER101" s="118">
        <f>EQ101/(EP101*EP101*0.01*0.01)</f>
        <v>29.802775748721697</v>
      </c>
      <c r="ES101" s="592">
        <v>0</v>
      </c>
      <c r="ET101" s="592">
        <v>68</v>
      </c>
      <c r="EU101" s="592">
        <v>45</v>
      </c>
      <c r="EV101" s="590"/>
      <c r="EW101" s="588"/>
      <c r="EX101" s="430">
        <v>6819</v>
      </c>
      <c r="EY101" s="144"/>
      <c r="EZ101" s="144"/>
      <c r="FA101" s="144"/>
      <c r="FB101" s="144"/>
      <c r="FC101" s="144"/>
      <c r="FD101" s="759"/>
      <c r="FE101" s="141"/>
      <c r="FF101" s="370"/>
      <c r="FG101" s="370"/>
      <c r="FH101" s="370"/>
      <c r="FI101" s="370"/>
      <c r="FJ101" s="371"/>
      <c r="FK101" s="371"/>
      <c r="FL101" s="371"/>
      <c r="FM101" s="218"/>
      <c r="FN101" s="451"/>
      <c r="FO101" s="460"/>
      <c r="FP101" s="462">
        <v>219731</v>
      </c>
      <c r="FQ101" s="398" t="s">
        <v>226</v>
      </c>
      <c r="FR101" s="65"/>
      <c r="FS101" s="56"/>
      <c r="FV101" s="149"/>
      <c r="FW101" s="125">
        <f>DZ101/1000</f>
        <v>375.11900000000003</v>
      </c>
      <c r="FY101" s="176"/>
      <c r="FZ101" s="605">
        <v>1</v>
      </c>
      <c r="GA101" s="605">
        <v>1</v>
      </c>
      <c r="GB101" s="628">
        <v>3</v>
      </c>
      <c r="GC101" s="605">
        <v>7</v>
      </c>
      <c r="GD101" s="605">
        <v>1</v>
      </c>
      <c r="GE101" s="606"/>
      <c r="GF101" s="605">
        <v>0</v>
      </c>
      <c r="GG101" s="605"/>
      <c r="GH101" s="606"/>
      <c r="GI101" s="605">
        <v>1</v>
      </c>
      <c r="GJ101" s="854" t="s">
        <v>1052</v>
      </c>
      <c r="GK101" s="854" t="s">
        <v>1053</v>
      </c>
      <c r="GL101" s="855" t="s">
        <v>918</v>
      </c>
      <c r="GN101" s="135">
        <v>87</v>
      </c>
    </row>
    <row r="102" spans="1:198" x14ac:dyDescent="0.25">
      <c r="A102" s="56">
        <v>228</v>
      </c>
      <c r="B102" s="859">
        <v>1</v>
      </c>
      <c r="C102" s="560">
        <v>11377</v>
      </c>
      <c r="D102" s="561" t="s">
        <v>750</v>
      </c>
      <c r="E102" s="513" t="s">
        <v>209</v>
      </c>
      <c r="F102" s="59">
        <v>460528495</v>
      </c>
      <c r="G102" s="57">
        <f>LEFT(H102,4)-CONCATENATE(19,LEFT(F102,2))</f>
        <v>73</v>
      </c>
      <c r="H102" s="584" t="s">
        <v>749</v>
      </c>
      <c r="I102" s="313" t="s">
        <v>751</v>
      </c>
      <c r="J102" s="572" t="s">
        <v>244</v>
      </c>
      <c r="K102" s="59" t="s">
        <v>156</v>
      </c>
      <c r="L102" s="57">
        <v>11</v>
      </c>
      <c r="M102" s="59" t="s">
        <v>403</v>
      </c>
      <c r="N102" s="59" t="s">
        <v>435</v>
      </c>
      <c r="O102" s="370"/>
      <c r="P102" s="57" t="s">
        <v>748</v>
      </c>
      <c r="Q102" s="378"/>
      <c r="R102" s="378"/>
      <c r="S102" s="171"/>
      <c r="T102" s="358" t="s">
        <v>752</v>
      </c>
      <c r="U102" s="358"/>
      <c r="V102" s="352" t="s">
        <v>746</v>
      </c>
      <c r="W102" s="352"/>
      <c r="X102" s="171"/>
      <c r="Y102" s="164"/>
      <c r="Z102" s="374" t="s">
        <v>216</v>
      </c>
      <c r="AA102" s="370" t="s">
        <v>678</v>
      </c>
      <c r="AC102" s="403">
        <v>120</v>
      </c>
      <c r="AD102" s="403">
        <v>1300</v>
      </c>
      <c r="AE102" s="404"/>
      <c r="AF102" s="404"/>
      <c r="AG102" s="374" t="s">
        <v>706</v>
      </c>
      <c r="AH102" s="403">
        <v>150</v>
      </c>
      <c r="AI102"/>
      <c r="AO102" s="145">
        <v>12.1</v>
      </c>
      <c r="AP102" s="69">
        <v>43.5</v>
      </c>
      <c r="AQ102" s="127">
        <v>40.9</v>
      </c>
      <c r="AR102" s="71">
        <f t="shared" si="53"/>
        <v>96.5</v>
      </c>
      <c r="AS102" s="72">
        <f t="shared" si="54"/>
        <v>0.27816091954022987</v>
      </c>
      <c r="AT102" s="73">
        <f t="shared" si="55"/>
        <v>11.376781609195401</v>
      </c>
      <c r="AU102" s="74">
        <f t="shared" si="56"/>
        <v>0.14336492890995259</v>
      </c>
      <c r="AV102" s="75">
        <v>10.880319999999999</v>
      </c>
      <c r="AW102" s="75">
        <f t="shared" si="57"/>
        <v>89.92</v>
      </c>
      <c r="AX102" s="76">
        <v>0.61468</v>
      </c>
      <c r="AY102" s="75">
        <v>5.08</v>
      </c>
      <c r="AZ102" s="56" t="s">
        <v>158</v>
      </c>
      <c r="BA102" s="77">
        <v>40.200000000000003</v>
      </c>
      <c r="BB102" s="84" t="s">
        <v>158</v>
      </c>
      <c r="BC102" s="115" t="s">
        <v>158</v>
      </c>
      <c r="BI102" s="81">
        <v>1.64</v>
      </c>
      <c r="BJ102" s="56">
        <v>54.4</v>
      </c>
      <c r="BK102" s="56">
        <v>45.6</v>
      </c>
      <c r="BL102" s="82">
        <f>BJ102/BK102</f>
        <v>1.1929824561403508</v>
      </c>
      <c r="BM102" s="83">
        <v>0.15</v>
      </c>
      <c r="BN102" s="79">
        <f>BM102*100/AO102</f>
        <v>1.2396694214876034</v>
      </c>
      <c r="BO102" s="56" t="s">
        <v>158</v>
      </c>
      <c r="BP102" s="56">
        <v>85.3</v>
      </c>
      <c r="BQ102" s="84">
        <v>48.5</v>
      </c>
      <c r="BS102" s="79">
        <f>BX102+BZ102</f>
        <v>47.7</v>
      </c>
      <c r="BT102" s="115">
        <v>94</v>
      </c>
      <c r="BU102" s="115">
        <v>13828</v>
      </c>
      <c r="BV102" s="79">
        <f>100-BT102</f>
        <v>6</v>
      </c>
      <c r="BW102" s="79">
        <f>BY102+CA102+CC102</f>
        <v>42.542999999999992</v>
      </c>
      <c r="BX102" s="115">
        <v>16.3</v>
      </c>
      <c r="BY102" s="66">
        <f>BX102*AP102/100</f>
        <v>7.0905000000000005</v>
      </c>
      <c r="BZ102" s="115">
        <v>31.4</v>
      </c>
      <c r="CA102" s="66">
        <f>BZ102*AP102/100</f>
        <v>13.658999999999999</v>
      </c>
      <c r="CB102" s="115">
        <v>50.1</v>
      </c>
      <c r="CC102" s="66">
        <f>CB102*AP102/100</f>
        <v>21.793499999999998</v>
      </c>
      <c r="CD102" s="79">
        <v>1.41</v>
      </c>
      <c r="CE102" s="153"/>
      <c r="CF102" s="153"/>
      <c r="CG102" s="153"/>
      <c r="CH102" s="153"/>
      <c r="CI102" s="153"/>
      <c r="CJ102" s="153">
        <v>95.9</v>
      </c>
      <c r="CK102" s="153">
        <v>8834</v>
      </c>
      <c r="CL102" s="75">
        <f>BX102/BZ102</f>
        <v>0.51910828025477707</v>
      </c>
      <c r="DA102" s="90" t="s">
        <v>287</v>
      </c>
      <c r="DB102" s="195" t="s">
        <v>287</v>
      </c>
      <c r="DD102" s="266"/>
      <c r="DI102" s="57" t="s">
        <v>162</v>
      </c>
      <c r="DJ102" s="554" t="s">
        <v>226</v>
      </c>
      <c r="DK102" s="92">
        <v>2</v>
      </c>
      <c r="DL102" s="581" t="s">
        <v>880</v>
      </c>
      <c r="DM102" s="581" t="s">
        <v>169</v>
      </c>
      <c r="DN102" s="92"/>
      <c r="DO102" s="629">
        <v>0</v>
      </c>
      <c r="DP102" s="614"/>
      <c r="DQ102" s="581"/>
      <c r="DR102" s="581"/>
      <c r="DS102" s="619"/>
      <c r="DT102" s="623">
        <v>43656</v>
      </c>
      <c r="DU102" s="581"/>
      <c r="DV102" s="581" t="s">
        <v>899</v>
      </c>
      <c r="DW102" s="92"/>
      <c r="DX102" s="57" t="s">
        <v>157</v>
      </c>
      <c r="DY102" s="57" t="s">
        <v>157</v>
      </c>
      <c r="DZ102" s="57" t="s">
        <v>157</v>
      </c>
      <c r="EA102" s="57" t="s">
        <v>157</v>
      </c>
      <c r="EB102" s="57" t="s">
        <v>157</v>
      </c>
      <c r="EC102" s="57" t="s">
        <v>157</v>
      </c>
      <c r="ED102" s="57" t="s">
        <v>157</v>
      </c>
      <c r="EE102" s="57" t="s">
        <v>157</v>
      </c>
      <c r="EF102" s="57" t="s">
        <v>157</v>
      </c>
      <c r="EG102" s="57" t="s">
        <v>157</v>
      </c>
      <c r="EH102" s="850" t="s">
        <v>157</v>
      </c>
      <c r="EI102" s="117"/>
      <c r="EJ102" s="117"/>
      <c r="EK102" s="117"/>
      <c r="EL102" s="619"/>
      <c r="EM102" s="581">
        <v>20</v>
      </c>
      <c r="EN102" s="92"/>
      <c r="EO102" s="581">
        <v>0</v>
      </c>
      <c r="EP102" s="581">
        <v>175</v>
      </c>
      <c r="EQ102" s="581">
        <v>93</v>
      </c>
      <c r="ER102" s="582">
        <v>30.4</v>
      </c>
      <c r="ES102" s="592">
        <v>0</v>
      </c>
      <c r="ET102" s="592">
        <v>37</v>
      </c>
      <c r="EU102" s="592">
        <v>55</v>
      </c>
      <c r="EV102" s="581">
        <v>3</v>
      </c>
      <c r="EW102" s="581">
        <v>2</v>
      </c>
      <c r="EX102" s="432">
        <v>11377</v>
      </c>
      <c r="EY102" s="349">
        <v>75</v>
      </c>
      <c r="EZ102" s="349">
        <v>9033</v>
      </c>
      <c r="FA102" s="349">
        <v>4000</v>
      </c>
      <c r="FB102" s="349">
        <v>38220</v>
      </c>
      <c r="FC102" s="349">
        <v>938</v>
      </c>
      <c r="FD102" s="350">
        <f>FC102/FA102*FB102/EY102</f>
        <v>119.5012</v>
      </c>
      <c r="FE102" s="281">
        <f>L102*FD102</f>
        <v>1314.5131999999999</v>
      </c>
      <c r="FF102" s="394"/>
      <c r="FG102" s="394"/>
      <c r="FH102" s="394"/>
      <c r="FI102" s="394"/>
      <c r="FJ102" s="442"/>
      <c r="FK102" s="442"/>
      <c r="FL102" s="442"/>
      <c r="FM102" s="197"/>
      <c r="FN102" s="450"/>
      <c r="FO102" s="450"/>
      <c r="FP102" s="459"/>
      <c r="FQ102" s="64"/>
      <c r="FR102" s="65"/>
      <c r="FS102" s="56"/>
      <c r="FT102" s="242">
        <f>AC102/1000</f>
        <v>0.12</v>
      </c>
      <c r="FV102" s="73">
        <f>FC102*100/EZ102</f>
        <v>10.384147016495074</v>
      </c>
      <c r="FW102" s="351">
        <f>FD102/1000</f>
        <v>0.1195012</v>
      </c>
      <c r="FX102" s="466"/>
      <c r="FY102" s="503"/>
      <c r="FZ102" s="581">
        <v>0</v>
      </c>
      <c r="GA102" s="581">
        <v>0</v>
      </c>
      <c r="GB102" s="626">
        <v>3</v>
      </c>
      <c r="GC102" s="581">
        <v>7</v>
      </c>
      <c r="GD102" s="581">
        <v>1</v>
      </c>
      <c r="GE102" s="607"/>
      <c r="GF102" s="581">
        <v>0</v>
      </c>
      <c r="GG102" s="581"/>
      <c r="GH102" s="607"/>
      <c r="GI102" s="581">
        <v>1</v>
      </c>
      <c r="GJ102" s="604">
        <v>43656</v>
      </c>
      <c r="GK102" s="581" t="s">
        <v>956</v>
      </c>
      <c r="GL102" s="607" t="s">
        <v>918</v>
      </c>
      <c r="GM102" s="92">
        <v>1.19</v>
      </c>
      <c r="GN102" s="92">
        <v>0.13</v>
      </c>
      <c r="GO102" s="95">
        <v>0.38400000000000001</v>
      </c>
      <c r="GP102" s="266"/>
    </row>
    <row r="103" spans="1:198" x14ac:dyDescent="0.25">
      <c r="A103" s="56">
        <v>77</v>
      </c>
      <c r="B103" s="859">
        <v>1</v>
      </c>
      <c r="C103" s="560">
        <v>10364</v>
      </c>
      <c r="D103" s="561" t="s">
        <v>633</v>
      </c>
      <c r="E103" s="513" t="s">
        <v>240</v>
      </c>
      <c r="F103" s="59">
        <v>6451131951</v>
      </c>
      <c r="G103" s="57">
        <f>LEFT(H103,4)-CONCATENATE(19,LEFT(F103,2))</f>
        <v>55</v>
      </c>
      <c r="H103" s="584" t="s">
        <v>631</v>
      </c>
      <c r="I103" s="150" t="s">
        <v>634</v>
      </c>
      <c r="J103" s="572" t="s">
        <v>342</v>
      </c>
      <c r="K103" s="59" t="s">
        <v>156</v>
      </c>
      <c r="L103" s="57">
        <v>11</v>
      </c>
      <c r="M103" s="59" t="s">
        <v>372</v>
      </c>
      <c r="N103" s="59" t="s">
        <v>157</v>
      </c>
      <c r="O103" s="370" t="s">
        <v>620</v>
      </c>
      <c r="P103" s="59" t="s">
        <v>620</v>
      </c>
      <c r="Q103" s="370"/>
      <c r="R103" s="370"/>
      <c r="S103" s="231" t="s">
        <v>483</v>
      </c>
      <c r="T103" s="231" t="s">
        <v>445</v>
      </c>
      <c r="U103" s="231" t="s">
        <v>353</v>
      </c>
      <c r="V103" s="290" t="s">
        <v>467</v>
      </c>
      <c r="W103" s="231">
        <v>8.5</v>
      </c>
      <c r="X103" s="270" t="s">
        <v>353</v>
      </c>
      <c r="Y103" s="270" t="s">
        <v>353</v>
      </c>
      <c r="Z103" s="374" t="s">
        <v>216</v>
      </c>
      <c r="AA103" s="370"/>
      <c r="AB103" s="199"/>
      <c r="AC103" s="396">
        <v>25992</v>
      </c>
      <c r="AD103" s="397">
        <v>650</v>
      </c>
      <c r="AE103" s="370"/>
      <c r="AF103" s="370"/>
      <c r="AG103" s="399" t="s">
        <v>226</v>
      </c>
      <c r="AH103" s="396">
        <v>1000</v>
      </c>
      <c r="AK103" s="56"/>
      <c r="AM103" s="181"/>
      <c r="AN103" s="126"/>
      <c r="AO103" s="410">
        <v>20.8</v>
      </c>
      <c r="AP103" s="69">
        <v>58.6</v>
      </c>
      <c r="AQ103" s="127">
        <v>18.600000000000001</v>
      </c>
      <c r="AR103" s="71">
        <f t="shared" si="53"/>
        <v>98</v>
      </c>
      <c r="AS103" s="72">
        <f t="shared" si="54"/>
        <v>0.35494880546075086</v>
      </c>
      <c r="AT103" s="73">
        <f t="shared" si="55"/>
        <v>6.6020477815699667</v>
      </c>
      <c r="AU103" s="74">
        <f t="shared" si="56"/>
        <v>0.26943005181347152</v>
      </c>
      <c r="AV103" s="321">
        <v>19.0944</v>
      </c>
      <c r="AW103" s="75">
        <f t="shared" si="57"/>
        <v>91.8</v>
      </c>
      <c r="AX103" s="76">
        <v>0.66559999999999997</v>
      </c>
      <c r="AY103" s="330">
        <v>3.2</v>
      </c>
      <c r="AZ103" s="326" t="s">
        <v>158</v>
      </c>
      <c r="BA103" s="329">
        <v>51.7</v>
      </c>
      <c r="BB103" s="412">
        <v>0.05</v>
      </c>
      <c r="BC103" s="319"/>
      <c r="BD103" s="319"/>
      <c r="BE103" s="319"/>
      <c r="BF103" s="319"/>
      <c r="BG103" s="319"/>
      <c r="BI103" s="345">
        <v>0.82</v>
      </c>
      <c r="BJ103" s="56">
        <v>47</v>
      </c>
      <c r="BK103" s="66">
        <v>53.6</v>
      </c>
      <c r="BL103" s="82">
        <f>BJ103/BK103</f>
        <v>0.87686567164179097</v>
      </c>
      <c r="BM103" s="83">
        <v>0.1</v>
      </c>
      <c r="BN103" s="79">
        <f>BM103*100/AO103</f>
        <v>0.48076923076923073</v>
      </c>
      <c r="BO103" s="89" t="s">
        <v>158</v>
      </c>
      <c r="BP103" s="56">
        <v>23.6</v>
      </c>
      <c r="BQ103" s="417">
        <v>30</v>
      </c>
      <c r="BR103" s="115"/>
      <c r="BS103" s="79">
        <f>BX103+BZ103</f>
        <v>44.5</v>
      </c>
      <c r="BT103" s="89">
        <v>94.6</v>
      </c>
      <c r="BU103" s="249">
        <v>69626</v>
      </c>
      <c r="BV103" s="79">
        <f>100-BT103</f>
        <v>5.4000000000000057</v>
      </c>
      <c r="BW103" s="416">
        <f>BY103+CA103+CC103</f>
        <v>54.528678118609406</v>
      </c>
      <c r="BX103" s="66">
        <v>29</v>
      </c>
      <c r="BY103" s="66">
        <f>BX103*AP103/(CB103+BZ103+BX103+BV103)</f>
        <v>17.376278118609406</v>
      </c>
      <c r="BZ103" s="66">
        <v>15.5</v>
      </c>
      <c r="CA103" s="66">
        <f>BZ103*AP103/100</f>
        <v>9.0830000000000002</v>
      </c>
      <c r="CB103" s="66">
        <v>47.9</v>
      </c>
      <c r="CC103" s="66">
        <f>CB103*AP103/100</f>
        <v>28.069400000000002</v>
      </c>
      <c r="CD103" s="100">
        <v>1.03</v>
      </c>
      <c r="CJ103" s="249">
        <v>68.3</v>
      </c>
      <c r="CK103" s="249">
        <v>75032</v>
      </c>
      <c r="CL103" s="75">
        <f>BX103/BZ103</f>
        <v>1.8709677419354838</v>
      </c>
      <c r="CM103" s="60"/>
      <c r="CN103" s="60"/>
      <c r="CU103" s="56"/>
      <c r="CV103" s="56"/>
      <c r="CW103" s="425"/>
      <c r="CX103" s="142"/>
      <c r="CY103" s="75"/>
      <c r="CZ103" s="142">
        <v>1</v>
      </c>
      <c r="DA103" s="90" t="s">
        <v>154</v>
      </c>
      <c r="DB103" s="89" t="s">
        <v>154</v>
      </c>
      <c r="DC103" s="56"/>
      <c r="DD103" s="340"/>
      <c r="DE103" s="370"/>
      <c r="DF103" s="370"/>
      <c r="DG103" s="371"/>
      <c r="DH103" s="370"/>
      <c r="DI103" s="57" t="s">
        <v>163</v>
      </c>
      <c r="DJ103" s="554" t="s">
        <v>226</v>
      </c>
      <c r="DK103" s="92">
        <v>2</v>
      </c>
      <c r="DL103" s="581" t="s">
        <v>880</v>
      </c>
      <c r="DM103" s="92" t="s">
        <v>195</v>
      </c>
      <c r="DN103" s="92"/>
      <c r="DO103" s="629">
        <v>0</v>
      </c>
      <c r="DP103" s="614"/>
      <c r="DQ103" s="581"/>
      <c r="DR103" s="581"/>
      <c r="DS103" s="619"/>
      <c r="DT103" s="614"/>
      <c r="DU103" s="581"/>
      <c r="DV103" s="581"/>
      <c r="DW103" s="92"/>
      <c r="DX103" s="57" t="s">
        <v>166</v>
      </c>
      <c r="DY103" s="57" t="s">
        <v>157</v>
      </c>
      <c r="DZ103" s="57" t="s">
        <v>157</v>
      </c>
      <c r="EA103" s="57" t="s">
        <v>157</v>
      </c>
      <c r="EB103" s="57" t="s">
        <v>157</v>
      </c>
      <c r="EC103" s="57" t="s">
        <v>157</v>
      </c>
      <c r="ED103" s="57" t="s">
        <v>157</v>
      </c>
      <c r="EE103" s="57" t="s">
        <v>157</v>
      </c>
      <c r="EF103" s="57" t="s">
        <v>157</v>
      </c>
      <c r="EG103" s="57" t="s">
        <v>157</v>
      </c>
      <c r="EH103" s="850"/>
      <c r="EI103" s="92">
        <v>1</v>
      </c>
      <c r="EJ103" s="92"/>
      <c r="EK103" s="92"/>
      <c r="EL103" s="619"/>
      <c r="EM103" s="92">
        <v>10</v>
      </c>
      <c r="EN103" s="92">
        <v>2</v>
      </c>
      <c r="EO103" s="92">
        <v>0</v>
      </c>
      <c r="EP103" s="92">
        <v>165</v>
      </c>
      <c r="EQ103" s="92">
        <v>70</v>
      </c>
      <c r="ER103" s="118">
        <f>EQ103/(EP103*EP103*0.01*0.01)</f>
        <v>25.711662075298438</v>
      </c>
      <c r="ES103" s="592">
        <v>0</v>
      </c>
      <c r="ET103" s="592">
        <v>60</v>
      </c>
      <c r="EU103" s="592">
        <v>70</v>
      </c>
      <c r="EV103" s="92">
        <v>2</v>
      </c>
      <c r="EW103" s="92">
        <v>1</v>
      </c>
      <c r="EX103" s="427">
        <v>10364</v>
      </c>
      <c r="EY103" s="333">
        <v>57</v>
      </c>
      <c r="EZ103" s="334">
        <v>35360</v>
      </c>
      <c r="FA103" s="334">
        <v>2</v>
      </c>
      <c r="FB103" s="335">
        <f>EZ103/EY103*FA103</f>
        <v>1240.7017543859649</v>
      </c>
      <c r="FC103" s="334">
        <v>7247</v>
      </c>
      <c r="FD103" s="336">
        <f>FC103/EY103*FA103</f>
        <v>254.28070175438597</v>
      </c>
      <c r="FE103" s="281">
        <f>L103*FD103</f>
        <v>2797.0877192982457</v>
      </c>
      <c r="FF103" s="444"/>
      <c r="FG103" s="445"/>
      <c r="FH103" s="445"/>
      <c r="FI103" s="442"/>
      <c r="FJ103" s="447"/>
      <c r="FK103" s="447"/>
      <c r="FL103" s="449"/>
      <c r="FM103" s="197"/>
      <c r="FN103" s="459"/>
      <c r="FO103" s="398"/>
      <c r="FP103" s="394"/>
      <c r="FQ103" s="370"/>
      <c r="FR103" s="394"/>
      <c r="FS103" s="149">
        <f>FC103*100/EZ103</f>
        <v>20.494909502262445</v>
      </c>
      <c r="FT103" s="242">
        <f>FD103/1000</f>
        <v>0.254280701754386</v>
      </c>
      <c r="FV103" s="149">
        <v>20.494909502262445</v>
      </c>
      <c r="FW103" s="242">
        <v>0.254280701754386</v>
      </c>
      <c r="FX103" s="466"/>
      <c r="FY103" s="503" t="s">
        <v>459</v>
      </c>
      <c r="FZ103" s="581">
        <v>0</v>
      </c>
      <c r="GA103" s="581">
        <v>0</v>
      </c>
      <c r="GB103" s="626">
        <v>1</v>
      </c>
      <c r="GC103" s="581">
        <v>3</v>
      </c>
      <c r="GD103" s="581">
        <v>0</v>
      </c>
      <c r="GE103" s="607"/>
      <c r="GF103" s="581">
        <v>0</v>
      </c>
      <c r="GG103" s="581"/>
      <c r="GH103" s="607"/>
      <c r="GI103" s="581">
        <v>1</v>
      </c>
      <c r="GJ103" s="604">
        <v>43522</v>
      </c>
      <c r="GK103" s="581" t="s">
        <v>1054</v>
      </c>
      <c r="GL103" s="607" t="s">
        <v>1055</v>
      </c>
      <c r="GM103" s="95">
        <v>0.97982014270000006</v>
      </c>
      <c r="GN103" s="282">
        <v>7.0347665333375983E-2</v>
      </c>
      <c r="GO103" s="95">
        <v>0.39179763200000023</v>
      </c>
      <c r="GP103" s="266"/>
    </row>
    <row r="104" spans="1:198" x14ac:dyDescent="0.25">
      <c r="A104" s="56">
        <v>3</v>
      </c>
      <c r="B104" s="859">
        <v>1</v>
      </c>
      <c r="C104" s="561">
        <v>5523</v>
      </c>
      <c r="D104" s="595" t="s">
        <v>221</v>
      </c>
      <c r="E104" s="600" t="s">
        <v>222</v>
      </c>
      <c r="F104" s="597">
        <v>365821410</v>
      </c>
      <c r="G104" s="57">
        <f>LEFT(H104,4)-CONCATENATE(IF(LEFT(F104, 2)&lt;MID(H104, 3, 4), 20, 19),LEFT(F104,2))</f>
        <v>81</v>
      </c>
      <c r="H104" s="584" t="s">
        <v>220</v>
      </c>
      <c r="I104" s="150" t="s">
        <v>223</v>
      </c>
      <c r="J104" s="572" t="s">
        <v>215</v>
      </c>
      <c r="K104" s="101" t="s">
        <v>156</v>
      </c>
      <c r="L104" s="57">
        <v>11</v>
      </c>
      <c r="M104" s="57">
        <v>5</v>
      </c>
      <c r="N104" s="57"/>
      <c r="O104" s="370"/>
      <c r="P104" s="151" t="s">
        <v>224</v>
      </c>
      <c r="Q104" s="378"/>
      <c r="R104" s="378"/>
      <c r="S104" s="164" t="s">
        <v>216</v>
      </c>
      <c r="T104" s="164" t="s">
        <v>216</v>
      </c>
      <c r="U104" s="169" t="s">
        <v>217</v>
      </c>
      <c r="V104" s="164" t="s">
        <v>216</v>
      </c>
      <c r="W104" s="165" t="s">
        <v>218</v>
      </c>
      <c r="X104" s="164"/>
      <c r="Y104" s="164" t="s">
        <v>225</v>
      </c>
      <c r="Z104" s="387"/>
      <c r="AA104" s="370"/>
      <c r="AB104" s="692">
        <v>12575</v>
      </c>
      <c r="AC104" s="392"/>
      <c r="AD104" s="392"/>
      <c r="AE104" s="392"/>
      <c r="AF104" s="392"/>
      <c r="AG104" s="398" t="s">
        <v>226</v>
      </c>
      <c r="AH104" s="394"/>
      <c r="AI104" s="56">
        <v>70.8</v>
      </c>
      <c r="AJ104" s="56">
        <v>89</v>
      </c>
      <c r="AK104" s="67">
        <v>63.012</v>
      </c>
      <c r="AL104" s="56">
        <v>380010</v>
      </c>
      <c r="AM104" s="68">
        <v>207.27818181818182</v>
      </c>
      <c r="AN104" s="56">
        <v>6</v>
      </c>
      <c r="AO104" s="410">
        <v>4.2</v>
      </c>
      <c r="AP104" s="69">
        <v>0.7</v>
      </c>
      <c r="AQ104" s="127">
        <v>94.6</v>
      </c>
      <c r="AR104" s="71">
        <f t="shared" si="53"/>
        <v>99.5</v>
      </c>
      <c r="AS104" s="72">
        <f t="shared" si="54"/>
        <v>6.0000000000000009</v>
      </c>
      <c r="AT104" s="73">
        <f t="shared" si="55"/>
        <v>567.6</v>
      </c>
      <c r="AU104" s="74">
        <f t="shared" si="56"/>
        <v>4.4071353620146907E-2</v>
      </c>
      <c r="AV104" s="75">
        <v>3.6900000000000004</v>
      </c>
      <c r="AW104" s="75">
        <f t="shared" si="57"/>
        <v>87.857142857142861</v>
      </c>
      <c r="AX104" s="76">
        <v>0.3</v>
      </c>
      <c r="AY104" s="75">
        <f>AX104*100/AO104</f>
        <v>7.1428571428571423</v>
      </c>
      <c r="AZ104" s="56">
        <v>78.5</v>
      </c>
      <c r="BA104" s="77" t="s">
        <v>158</v>
      </c>
      <c r="BB104" s="84">
        <v>0.02</v>
      </c>
      <c r="BC104" s="80">
        <v>8.0000000000000071E-2</v>
      </c>
      <c r="BD104" s="80"/>
      <c r="BE104" s="56">
        <v>95.7</v>
      </c>
      <c r="BF104" s="56">
        <v>194.3</v>
      </c>
      <c r="BG104" s="56">
        <v>36</v>
      </c>
      <c r="BH104" s="56">
        <v>81.5</v>
      </c>
      <c r="BI104" s="84">
        <v>47.9</v>
      </c>
      <c r="BJ104" s="56">
        <v>87.9</v>
      </c>
      <c r="BK104" s="56">
        <v>11.8</v>
      </c>
      <c r="BL104" s="129">
        <v>7.4491525423728815</v>
      </c>
      <c r="BM104" s="83">
        <v>0.6</v>
      </c>
      <c r="BN104" s="79">
        <f>BM104*100/AO104</f>
        <v>14.285714285714285</v>
      </c>
      <c r="BO104" s="56">
        <v>0.02</v>
      </c>
      <c r="BP104" s="56">
        <v>30.8</v>
      </c>
      <c r="BQ104" s="84">
        <v>1.6</v>
      </c>
      <c r="BR104" s="85">
        <v>5.1948051948051951E-2</v>
      </c>
      <c r="BS104" s="79">
        <f>BX104+BZ104</f>
        <v>80.89</v>
      </c>
      <c r="BT104" s="128"/>
      <c r="BU104" s="128"/>
      <c r="BV104" s="128"/>
      <c r="BW104" s="416">
        <f>BY104+CA104+CC104</f>
        <v>0.64742999999999995</v>
      </c>
      <c r="BX104" s="128">
        <v>77.2</v>
      </c>
      <c r="BY104" s="133">
        <f>BX104*AP104/100</f>
        <v>0.54039999999999999</v>
      </c>
      <c r="BZ104" s="128">
        <v>3.69</v>
      </c>
      <c r="CA104" s="133">
        <f>BZ104*AP104/100</f>
        <v>2.5829999999999999E-2</v>
      </c>
      <c r="CB104" s="128">
        <v>11.6</v>
      </c>
      <c r="CC104" s="133">
        <f>CB104*AP104/100</f>
        <v>8.1199999999999994E-2</v>
      </c>
      <c r="CD104" s="128"/>
      <c r="CE104" s="75"/>
      <c r="CF104"/>
      <c r="CJ104" s="86"/>
      <c r="CL104" s="75">
        <f>BX104/BZ104</f>
        <v>20.921409214092144</v>
      </c>
      <c r="CV104" s="60"/>
      <c r="CW104" s="63">
        <v>0.2</v>
      </c>
      <c r="CX104" s="89" t="s">
        <v>158</v>
      </c>
      <c r="CY104" s="89" t="s">
        <v>159</v>
      </c>
      <c r="CZ104" s="89">
        <v>6</v>
      </c>
      <c r="DA104" s="90" t="s">
        <v>179</v>
      </c>
      <c r="DB104" s="89" t="s">
        <v>179</v>
      </c>
      <c r="DE104" s="428"/>
      <c r="DF104" s="428"/>
      <c r="DG104" s="428"/>
      <c r="DH104" s="428"/>
      <c r="DI104" s="116" t="s">
        <v>163</v>
      </c>
      <c r="DJ104" s="554" t="s">
        <v>1056</v>
      </c>
      <c r="DK104" s="162">
        <v>2</v>
      </c>
      <c r="DL104" s="588" t="s">
        <v>1057</v>
      </c>
      <c r="DM104" s="581" t="s">
        <v>322</v>
      </c>
      <c r="DN104" s="94">
        <v>0</v>
      </c>
      <c r="DO104" s="630">
        <v>0</v>
      </c>
      <c r="DP104" s="613"/>
      <c r="DQ104" s="603"/>
      <c r="DR104" s="603"/>
      <c r="DS104" s="618"/>
      <c r="DT104" s="615"/>
      <c r="DU104" s="123"/>
      <c r="DV104" s="603"/>
      <c r="DW104" s="94">
        <v>1</v>
      </c>
      <c r="DX104" s="57">
        <v>27.4</v>
      </c>
      <c r="DY104" s="57" t="s">
        <v>157</v>
      </c>
      <c r="DZ104" s="57">
        <v>12575</v>
      </c>
      <c r="EA104" s="57">
        <v>84.6</v>
      </c>
      <c r="EB104" s="57">
        <v>15.4</v>
      </c>
      <c r="EC104" s="57" t="s">
        <v>157</v>
      </c>
      <c r="ED104" s="57" t="s">
        <v>157</v>
      </c>
      <c r="EE104" s="57" t="s">
        <v>157</v>
      </c>
      <c r="EF104" s="57" t="s">
        <v>157</v>
      </c>
      <c r="EG104" s="57">
        <v>0</v>
      </c>
      <c r="EH104" s="850"/>
      <c r="EI104" s="163">
        <v>6</v>
      </c>
      <c r="EJ104" s="163">
        <v>9</v>
      </c>
      <c r="EK104" s="163">
        <v>30</v>
      </c>
      <c r="EL104" s="618"/>
      <c r="EM104" s="588">
        <v>125</v>
      </c>
      <c r="EN104" s="94">
        <v>3</v>
      </c>
      <c r="EO104" s="94">
        <v>1</v>
      </c>
      <c r="EP104" s="94">
        <v>156</v>
      </c>
      <c r="EQ104" s="94">
        <v>66.5</v>
      </c>
      <c r="ER104" s="118">
        <f>EQ104/(EP104*EP104*0.01*0.01)</f>
        <v>27.325772518080207</v>
      </c>
      <c r="ES104" s="592">
        <v>0</v>
      </c>
      <c r="ET104" s="592"/>
      <c r="EU104" s="592"/>
      <c r="EV104" s="590"/>
      <c r="EW104" s="588"/>
      <c r="EX104" s="432">
        <v>5523</v>
      </c>
      <c r="EY104" s="144"/>
      <c r="EZ104" s="144"/>
      <c r="FA104" s="144"/>
      <c r="FB104" s="144"/>
      <c r="FC104" s="144"/>
      <c r="FD104" s="759"/>
      <c r="FE104" s="141"/>
      <c r="FF104" s="370"/>
      <c r="FG104" s="370"/>
      <c r="FH104" s="370"/>
      <c r="FI104" s="370"/>
      <c r="FJ104" s="371"/>
      <c r="FK104" s="371"/>
      <c r="FL104" s="371"/>
      <c r="FM104" s="218"/>
      <c r="FN104" s="451"/>
      <c r="FO104" s="460" t="e">
        <v>#DIV/0!</v>
      </c>
      <c r="FP104" s="830">
        <v>12575</v>
      </c>
      <c r="FQ104" s="398"/>
      <c r="FR104" s="394"/>
      <c r="FS104" s="56">
        <v>70.8</v>
      </c>
      <c r="FV104" s="149">
        <v>70.8</v>
      </c>
      <c r="FW104" s="125">
        <f>DZ104/1000</f>
        <v>12.574999999999999</v>
      </c>
      <c r="FX104" s="394"/>
      <c r="FY104" s="176"/>
      <c r="FZ104" s="605">
        <v>1</v>
      </c>
      <c r="GA104" s="605">
        <v>1</v>
      </c>
      <c r="GB104" s="628">
        <v>2</v>
      </c>
      <c r="GC104" s="605">
        <v>5</v>
      </c>
      <c r="GD104" s="605">
        <v>1</v>
      </c>
      <c r="GE104" s="606"/>
      <c r="GF104" s="868">
        <v>1</v>
      </c>
      <c r="GG104" s="857">
        <v>42727</v>
      </c>
      <c r="GH104" s="861" t="s">
        <v>1059</v>
      </c>
      <c r="GI104" s="605">
        <v>1</v>
      </c>
      <c r="GJ104" s="861" t="s">
        <v>1060</v>
      </c>
      <c r="GK104" s="861" t="s">
        <v>1061</v>
      </c>
      <c r="GL104" s="862" t="s">
        <v>1044</v>
      </c>
    </row>
    <row r="105" spans="1:198" x14ac:dyDescent="0.25">
      <c r="A105" s="56">
        <v>63</v>
      </c>
      <c r="B105" s="859">
        <v>2</v>
      </c>
      <c r="C105" s="560">
        <v>6027</v>
      </c>
      <c r="D105" s="595" t="s">
        <v>221</v>
      </c>
      <c r="E105" s="600" t="s">
        <v>222</v>
      </c>
      <c r="F105" s="597">
        <v>365821410</v>
      </c>
      <c r="G105" s="57">
        <f>LEFT(H105,4)-CONCATENATE(IF(LEFT(F105, 2)&lt;MID(H105, 3, 4), 20, 19),LEFT(F105,2))</f>
        <v>81</v>
      </c>
      <c r="H105" s="584" t="s">
        <v>275</v>
      </c>
      <c r="I105" s="150" t="s">
        <v>276</v>
      </c>
      <c r="J105" s="572" t="s">
        <v>215</v>
      </c>
      <c r="K105" s="101" t="s">
        <v>156</v>
      </c>
      <c r="L105" s="57">
        <v>30</v>
      </c>
      <c r="M105" s="57">
        <v>9</v>
      </c>
      <c r="N105" s="57"/>
      <c r="O105" s="370"/>
      <c r="P105" s="151" t="s">
        <v>271</v>
      </c>
      <c r="Q105" s="378"/>
      <c r="R105" s="378"/>
      <c r="S105" s="164" t="s">
        <v>216</v>
      </c>
      <c r="T105" s="164" t="s">
        <v>273</v>
      </c>
      <c r="U105" s="169" t="s">
        <v>217</v>
      </c>
      <c r="V105" s="164" t="s">
        <v>242</v>
      </c>
      <c r="W105" s="165"/>
      <c r="X105" s="164" t="s">
        <v>242</v>
      </c>
      <c r="Y105" s="164" t="s">
        <v>272</v>
      </c>
      <c r="Z105" s="387"/>
      <c r="AA105" s="370"/>
      <c r="AB105" s="689">
        <v>47344</v>
      </c>
      <c r="AC105" s="391"/>
      <c r="AD105" s="391"/>
      <c r="AE105" s="391"/>
      <c r="AF105" s="391"/>
      <c r="AG105" s="398" t="s">
        <v>226</v>
      </c>
      <c r="AH105" s="398" t="s">
        <v>277</v>
      </c>
      <c r="AI105" s="89" t="s">
        <v>158</v>
      </c>
      <c r="AJ105" s="56">
        <v>64.599999999999994</v>
      </c>
      <c r="AK105" s="111" t="s">
        <v>158</v>
      </c>
      <c r="AL105" s="56">
        <v>313074</v>
      </c>
      <c r="AM105" s="68">
        <v>52.179000000000002</v>
      </c>
      <c r="AN105" s="56">
        <v>5</v>
      </c>
      <c r="AO105" s="410">
        <v>7.2</v>
      </c>
      <c r="AP105" s="69">
        <v>1</v>
      </c>
      <c r="AQ105" s="127">
        <v>88.6</v>
      </c>
      <c r="AR105" s="71">
        <f t="shared" si="53"/>
        <v>96.8</v>
      </c>
      <c r="AS105" s="72">
        <f t="shared" si="54"/>
        <v>7.2</v>
      </c>
      <c r="AT105" s="73">
        <f t="shared" si="55"/>
        <v>637.91999999999996</v>
      </c>
      <c r="AU105" s="74">
        <f t="shared" si="56"/>
        <v>8.0357142857142863E-2</v>
      </c>
      <c r="AV105" s="75">
        <v>6.14</v>
      </c>
      <c r="AW105" s="75">
        <f t="shared" si="57"/>
        <v>85.277777777777771</v>
      </c>
      <c r="AX105" s="76">
        <v>0.7</v>
      </c>
      <c r="AY105" s="75">
        <f>AX105*100/AO105</f>
        <v>9.7222222222222214</v>
      </c>
      <c r="AZ105" s="173" t="s">
        <v>158</v>
      </c>
      <c r="BA105" s="77" t="s">
        <v>158</v>
      </c>
      <c r="BB105" s="201" t="s">
        <v>158</v>
      </c>
      <c r="BC105" s="80">
        <v>0.62000000000000011</v>
      </c>
      <c r="BD105" s="80"/>
      <c r="BJ105" s="173" t="s">
        <v>158</v>
      </c>
      <c r="BK105" s="173" t="s">
        <v>158</v>
      </c>
      <c r="BL105" s="202" t="s">
        <v>158</v>
      </c>
      <c r="BM105" s="203" t="s">
        <v>158</v>
      </c>
      <c r="BN105" s="56" t="s">
        <v>158</v>
      </c>
      <c r="BO105" s="173" t="s">
        <v>158</v>
      </c>
      <c r="BP105" s="173" t="s">
        <v>158</v>
      </c>
      <c r="BQ105" s="201" t="s">
        <v>158</v>
      </c>
      <c r="BR105" s="210"/>
      <c r="BS105" s="115" t="s">
        <v>158</v>
      </c>
      <c r="BT105" s="115" t="s">
        <v>158</v>
      </c>
      <c r="BU105" s="115" t="s">
        <v>158</v>
      </c>
      <c r="BV105" s="115" t="s">
        <v>158</v>
      </c>
      <c r="BW105" s="377" t="s">
        <v>158</v>
      </c>
      <c r="BX105" s="115" t="s">
        <v>158</v>
      </c>
      <c r="BY105" s="115" t="s">
        <v>158</v>
      </c>
      <c r="BZ105" s="115" t="s">
        <v>158</v>
      </c>
      <c r="CA105" s="115" t="s">
        <v>158</v>
      </c>
      <c r="CB105" s="115" t="s">
        <v>158</v>
      </c>
      <c r="CC105" s="115" t="s">
        <v>158</v>
      </c>
      <c r="CD105" s="211"/>
      <c r="CF105"/>
      <c r="CV105" s="60"/>
      <c r="CW105" s="63">
        <v>0.05</v>
      </c>
      <c r="CX105" s="56">
        <v>0.1</v>
      </c>
      <c r="CY105" s="89" t="s">
        <v>159</v>
      </c>
      <c r="CZ105" s="89">
        <v>6</v>
      </c>
      <c r="DA105" s="90" t="s">
        <v>179</v>
      </c>
      <c r="DB105" s="219" t="s">
        <v>179</v>
      </c>
      <c r="DE105" s="428"/>
      <c r="DF105" s="428"/>
      <c r="DG105" s="428"/>
      <c r="DH105" s="428"/>
      <c r="DI105" s="116" t="s">
        <v>163</v>
      </c>
      <c r="DJ105" s="554" t="s">
        <v>1056</v>
      </c>
      <c r="DK105" s="162">
        <v>2</v>
      </c>
      <c r="DL105" s="588" t="s">
        <v>1058</v>
      </c>
      <c r="DM105" s="581" t="s">
        <v>322</v>
      </c>
      <c r="DN105" s="94">
        <v>0</v>
      </c>
      <c r="DO105" s="630">
        <v>0</v>
      </c>
      <c r="DP105" s="613"/>
      <c r="DQ105" s="603"/>
      <c r="DR105" s="603"/>
      <c r="DS105" s="618"/>
      <c r="DT105" s="615"/>
      <c r="DU105" s="123"/>
      <c r="DV105" s="603"/>
      <c r="DW105" s="94">
        <v>1</v>
      </c>
      <c r="DX105" s="57">
        <v>11.4</v>
      </c>
      <c r="DY105" s="57" t="s">
        <v>157</v>
      </c>
      <c r="DZ105" s="57">
        <v>47344</v>
      </c>
      <c r="EA105" s="57">
        <v>91</v>
      </c>
      <c r="EB105" s="57">
        <v>9</v>
      </c>
      <c r="EC105" s="57" t="s">
        <v>157</v>
      </c>
      <c r="ED105" s="57" t="s">
        <v>157</v>
      </c>
      <c r="EE105" s="57" t="s">
        <v>157</v>
      </c>
      <c r="EF105" s="57" t="s">
        <v>157</v>
      </c>
      <c r="EG105" s="57">
        <v>8</v>
      </c>
      <c r="EH105" s="850" t="s">
        <v>278</v>
      </c>
      <c r="EI105" s="163">
        <v>6</v>
      </c>
      <c r="EJ105" s="163">
        <v>9</v>
      </c>
      <c r="EK105" s="163">
        <v>30</v>
      </c>
      <c r="EL105" s="618"/>
      <c r="EM105" s="588">
        <v>60</v>
      </c>
      <c r="EN105" s="92">
        <v>3</v>
      </c>
      <c r="EO105" s="94">
        <v>1</v>
      </c>
      <c r="EP105" s="94">
        <v>156</v>
      </c>
      <c r="EQ105" s="94">
        <v>66.5</v>
      </c>
      <c r="ER105" s="118">
        <f>EQ105/(EP105*EP105*0.01*0.01)</f>
        <v>27.325772518080207</v>
      </c>
      <c r="ES105" s="592">
        <v>0</v>
      </c>
      <c r="ET105" s="592"/>
      <c r="EU105" s="592"/>
      <c r="EV105" s="590"/>
      <c r="EW105" s="588"/>
      <c r="EX105" s="430">
        <v>6027</v>
      </c>
      <c r="EY105" s="144"/>
      <c r="EZ105" s="144"/>
      <c r="FA105" s="144"/>
      <c r="FB105" s="144"/>
      <c r="FC105" s="144"/>
      <c r="FD105" s="759"/>
      <c r="FE105" s="141"/>
      <c r="FF105" s="370"/>
      <c r="FG105" s="370"/>
      <c r="FH105" s="370"/>
      <c r="FI105" s="370"/>
      <c r="FJ105" s="371"/>
      <c r="FK105" s="371"/>
      <c r="FL105" s="371"/>
      <c r="FM105" s="218"/>
      <c r="FN105" s="451"/>
      <c r="FO105" s="460" t="e">
        <v>#DIV/0!</v>
      </c>
      <c r="FP105" s="461">
        <v>47344</v>
      </c>
      <c r="FQ105" s="398" t="s">
        <v>277</v>
      </c>
      <c r="FR105" s="394"/>
      <c r="FS105" s="89" t="s">
        <v>158</v>
      </c>
      <c r="FV105" s="149" t="s">
        <v>158</v>
      </c>
      <c r="FW105" s="125">
        <f>DZ105/1000</f>
        <v>47.344000000000001</v>
      </c>
      <c r="FY105" s="176"/>
      <c r="FZ105" s="605">
        <v>1</v>
      </c>
      <c r="GA105" s="605">
        <v>1</v>
      </c>
      <c r="GB105" s="628">
        <v>2</v>
      </c>
      <c r="GC105" s="605">
        <v>5</v>
      </c>
      <c r="GD105" s="605">
        <v>1</v>
      </c>
      <c r="GE105" s="606"/>
      <c r="GF105" s="605">
        <v>1</v>
      </c>
      <c r="GG105" s="857">
        <v>42776</v>
      </c>
      <c r="GH105" s="861" t="s">
        <v>1059</v>
      </c>
      <c r="GI105" s="605">
        <v>1</v>
      </c>
      <c r="GJ105" s="861" t="s">
        <v>1062</v>
      </c>
      <c r="GK105" s="861" t="s">
        <v>1061</v>
      </c>
      <c r="GL105" s="862" t="s">
        <v>1044</v>
      </c>
    </row>
    <row r="106" spans="1:198" x14ac:dyDescent="0.25">
      <c r="A106" s="56">
        <v>151</v>
      </c>
      <c r="B106" s="859">
        <v>1</v>
      </c>
      <c r="C106" s="560">
        <v>8849</v>
      </c>
      <c r="D106" s="561" t="s">
        <v>510</v>
      </c>
      <c r="E106" s="513" t="s">
        <v>511</v>
      </c>
      <c r="F106" s="59" t="s">
        <v>512</v>
      </c>
      <c r="G106" s="57">
        <v>12</v>
      </c>
      <c r="H106" s="584" t="s">
        <v>513</v>
      </c>
      <c r="I106" s="255" t="s">
        <v>514</v>
      </c>
      <c r="J106" s="572" t="s">
        <v>515</v>
      </c>
      <c r="K106" s="101" t="s">
        <v>156</v>
      </c>
      <c r="L106" s="57">
        <v>7</v>
      </c>
      <c r="M106" s="59" t="s">
        <v>303</v>
      </c>
      <c r="N106" s="59" t="s">
        <v>157</v>
      </c>
      <c r="O106" s="370"/>
      <c r="P106" s="59" t="s">
        <v>509</v>
      </c>
      <c r="Q106" s="370"/>
      <c r="R106" s="370"/>
      <c r="S106" s="303" t="s">
        <v>483</v>
      </c>
      <c r="T106" s="236" t="s">
        <v>445</v>
      </c>
      <c r="U106" s="247" t="s">
        <v>353</v>
      </c>
      <c r="V106" s="290" t="s">
        <v>467</v>
      </c>
      <c r="W106" s="231" t="s">
        <v>420</v>
      </c>
      <c r="X106" s="231" t="s">
        <v>353</v>
      </c>
      <c r="Y106" s="231" t="s">
        <v>353</v>
      </c>
      <c r="Z106" s="385" t="s">
        <v>353</v>
      </c>
      <c r="AA106" s="388" t="s">
        <v>353</v>
      </c>
      <c r="AC106" s="377"/>
      <c r="AD106" s="489"/>
      <c r="AE106" s="372">
        <v>3</v>
      </c>
      <c r="AF106" s="490">
        <v>31500</v>
      </c>
      <c r="AG106" s="399"/>
      <c r="AH106"/>
      <c r="AK106" s="67">
        <v>20.6</v>
      </c>
      <c r="AO106" s="410">
        <v>8.6</v>
      </c>
      <c r="AP106" s="69">
        <v>7.1</v>
      </c>
      <c r="AQ106" s="127">
        <v>78.8</v>
      </c>
      <c r="AR106" s="71">
        <f t="shared" si="53"/>
        <v>94.5</v>
      </c>
      <c r="AS106" s="72">
        <f t="shared" si="54"/>
        <v>1.2112676056338028</v>
      </c>
      <c r="AT106" s="73">
        <f t="shared" si="55"/>
        <v>95.447887323943661</v>
      </c>
      <c r="AU106" s="74">
        <f t="shared" si="56"/>
        <v>0.10011641443538999</v>
      </c>
      <c r="AV106" s="75">
        <v>8.0065999999999988</v>
      </c>
      <c r="AW106" s="75">
        <f t="shared" si="57"/>
        <v>93.1</v>
      </c>
      <c r="AX106" s="76">
        <v>0.16339999999999999</v>
      </c>
      <c r="AY106" s="75">
        <v>1.9</v>
      </c>
      <c r="AZ106" s="89" t="s">
        <v>158</v>
      </c>
      <c r="BA106" s="77">
        <v>1.5</v>
      </c>
      <c r="BB106" s="154">
        <v>0.16</v>
      </c>
      <c r="BD106" s="298"/>
      <c r="BJ106" s="56">
        <v>75.599999999999994</v>
      </c>
      <c r="BK106" s="56">
        <v>23</v>
      </c>
      <c r="BL106" s="129">
        <v>3.2869565217391301</v>
      </c>
      <c r="BM106" s="83">
        <v>0.2</v>
      </c>
      <c r="BN106" s="79">
        <f t="shared" ref="BN106:BN112" si="58">BM106*100/AO106</f>
        <v>2.3255813953488373</v>
      </c>
      <c r="BO106" s="89" t="s">
        <v>158</v>
      </c>
      <c r="BP106" s="56">
        <v>0.6</v>
      </c>
      <c r="BQ106" s="84">
        <v>0.4</v>
      </c>
      <c r="BS106" s="79">
        <f>BX106+BZ106</f>
        <v>70.099999999999994</v>
      </c>
      <c r="BT106" s="66">
        <v>94.7</v>
      </c>
      <c r="BU106" s="277">
        <v>57870</v>
      </c>
      <c r="BV106" s="66">
        <v>5.2999999999999972</v>
      </c>
      <c r="BW106" s="79">
        <v>6.53</v>
      </c>
      <c r="BX106" s="66">
        <v>29</v>
      </c>
      <c r="BY106" s="66">
        <v>2.06</v>
      </c>
      <c r="BZ106" s="66">
        <v>41.1</v>
      </c>
      <c r="CA106" s="66">
        <v>2.92</v>
      </c>
      <c r="CB106" s="66">
        <v>21.8</v>
      </c>
      <c r="CC106" s="66">
        <v>1.55</v>
      </c>
      <c r="CD106" s="66">
        <v>0.37</v>
      </c>
      <c r="CL106" s="75">
        <f>BX106/BZ106</f>
        <v>0.7055961070559611</v>
      </c>
      <c r="CO106" s="269"/>
      <c r="CP106" s="268"/>
      <c r="CQ106" s="268"/>
      <c r="CR106" s="268"/>
      <c r="CS106" s="268"/>
      <c r="CT106" s="268"/>
      <c r="CU106" s="268"/>
      <c r="CV106" s="268"/>
      <c r="CY106" s="142"/>
      <c r="CZ106" s="142">
        <v>5</v>
      </c>
      <c r="DA106" s="90" t="s">
        <v>160</v>
      </c>
      <c r="DB106" s="89" t="s">
        <v>160</v>
      </c>
      <c r="DE106" s="370"/>
      <c r="DF106" s="370"/>
      <c r="DG106" s="370"/>
      <c r="DH106" s="370"/>
      <c r="DI106" s="57" t="s">
        <v>162</v>
      </c>
      <c r="DJ106" s="579" t="s">
        <v>226</v>
      </c>
      <c r="DK106" s="92"/>
      <c r="DL106" s="581" t="s">
        <v>1063</v>
      </c>
      <c r="DM106" s="581" t="s">
        <v>1064</v>
      </c>
      <c r="DN106" s="92"/>
      <c r="DO106" s="629">
        <v>0</v>
      </c>
      <c r="DP106" s="614"/>
      <c r="DQ106" s="581"/>
      <c r="DR106" s="581"/>
      <c r="DS106" s="619"/>
      <c r="DT106" s="614"/>
      <c r="DU106" s="581"/>
      <c r="DV106" s="581"/>
      <c r="DW106" s="92"/>
      <c r="DX106" s="57">
        <v>28.4</v>
      </c>
      <c r="DY106" s="57" t="s">
        <v>157</v>
      </c>
      <c r="DZ106" s="57">
        <v>25373</v>
      </c>
      <c r="EA106" s="57">
        <v>89.7</v>
      </c>
      <c r="EB106" s="57">
        <v>10.3</v>
      </c>
      <c r="EC106" s="57" t="s">
        <v>157</v>
      </c>
      <c r="ED106" s="57" t="s">
        <v>157</v>
      </c>
      <c r="EE106" s="57" t="s">
        <v>157</v>
      </c>
      <c r="EF106" s="57" t="s">
        <v>157</v>
      </c>
      <c r="EG106" s="57">
        <v>0</v>
      </c>
      <c r="EH106" s="850"/>
      <c r="EI106" s="92"/>
      <c r="EJ106" s="92"/>
      <c r="EK106" s="92"/>
      <c r="EL106" s="619"/>
      <c r="EM106" s="581">
        <v>45</v>
      </c>
      <c r="EN106" s="92"/>
      <c r="EO106" s="581">
        <v>1</v>
      </c>
      <c r="EP106" s="581"/>
      <c r="EQ106" s="581">
        <v>43</v>
      </c>
      <c r="ER106" s="582"/>
      <c r="ES106" s="592">
        <v>0</v>
      </c>
      <c r="ET106" s="592"/>
      <c r="EU106" s="592"/>
      <c r="EV106" s="581"/>
      <c r="EW106" s="581"/>
      <c r="EX106" s="734">
        <v>8849</v>
      </c>
      <c r="EY106" s="333">
        <v>65</v>
      </c>
      <c r="EZ106" s="334">
        <v>987159</v>
      </c>
      <c r="FA106" s="334">
        <v>2</v>
      </c>
      <c r="FB106" s="335">
        <v>30374.123076923075</v>
      </c>
      <c r="FC106" s="334">
        <v>730060</v>
      </c>
      <c r="FD106" s="336">
        <v>22463.384615384617</v>
      </c>
      <c r="FE106" s="281">
        <v>157243.69230769231</v>
      </c>
      <c r="FF106" s="444">
        <v>32</v>
      </c>
      <c r="FG106" s="445">
        <v>293929</v>
      </c>
      <c r="FH106" s="445">
        <v>10000</v>
      </c>
      <c r="FI106" s="394"/>
      <c r="FJ106" s="447">
        <v>9185.28125</v>
      </c>
      <c r="FK106" s="447">
        <v>91852.8125</v>
      </c>
      <c r="FL106" s="449">
        <v>1.7119093909910741</v>
      </c>
      <c r="FM106" s="197"/>
      <c r="FN106" s="450"/>
      <c r="FO106" s="450"/>
      <c r="FP106" s="459"/>
      <c r="FQ106" s="64"/>
      <c r="FR106" s="65"/>
      <c r="FS106" s="149">
        <v>73.955664690287989</v>
      </c>
      <c r="FT106" s="242">
        <f>FD106/1000</f>
        <v>22.463384615384616</v>
      </c>
      <c r="FV106" s="149">
        <v>73.955664690287989</v>
      </c>
      <c r="FW106" s="242">
        <v>22.463384615384616</v>
      </c>
      <c r="FX106" s="466">
        <f>DZ106/FD106</f>
        <v>1.1295270251760128</v>
      </c>
      <c r="FY106" s="176"/>
      <c r="FZ106" s="605">
        <v>1</v>
      </c>
      <c r="GA106" s="605">
        <v>1</v>
      </c>
      <c r="GB106" s="626">
        <v>1</v>
      </c>
      <c r="GC106" s="605">
        <v>3</v>
      </c>
      <c r="GD106" s="605">
        <v>1</v>
      </c>
      <c r="GE106" s="606"/>
      <c r="GF106" s="605">
        <v>1</v>
      </c>
      <c r="GG106" s="863" t="s">
        <v>1066</v>
      </c>
      <c r="GH106" s="862" t="s">
        <v>1065</v>
      </c>
      <c r="GI106" s="605">
        <v>1</v>
      </c>
      <c r="GJ106" s="861" t="s">
        <v>1067</v>
      </c>
      <c r="GK106" s="861" t="s">
        <v>1068</v>
      </c>
      <c r="GL106" s="862" t="s">
        <v>918</v>
      </c>
    </row>
    <row r="107" spans="1:198" x14ac:dyDescent="0.25">
      <c r="A107" s="56">
        <v>395</v>
      </c>
      <c r="B107" s="859">
        <v>1</v>
      </c>
      <c r="C107" s="566">
        <v>12077</v>
      </c>
      <c r="D107" s="561" t="s">
        <v>510</v>
      </c>
      <c r="E107" s="569" t="s">
        <v>233</v>
      </c>
      <c r="F107" s="59">
        <v>5507031552</v>
      </c>
      <c r="G107" s="57">
        <f>LEFT(H107,4)-CONCATENATE(IF(LEFT(F107, 2)&lt;MID(H107, 3, 4), 20, 19),LEFT(F107,2))</f>
        <v>64</v>
      </c>
      <c r="H107" s="584" t="s">
        <v>829</v>
      </c>
      <c r="I107" s="313" t="s">
        <v>830</v>
      </c>
      <c r="J107" s="572" t="s">
        <v>215</v>
      </c>
      <c r="K107" s="59" t="s">
        <v>156</v>
      </c>
      <c r="L107" s="57">
        <v>8</v>
      </c>
      <c r="M107" s="59" t="s">
        <v>387</v>
      </c>
      <c r="N107" s="59" t="s">
        <v>157</v>
      </c>
      <c r="O107" s="370"/>
      <c r="P107" s="57" t="s">
        <v>828</v>
      </c>
      <c r="Q107" s="378"/>
      <c r="R107" s="378"/>
      <c r="S107" s="59"/>
      <c r="T107" s="361" t="s">
        <v>780</v>
      </c>
      <c r="U107" s="361"/>
      <c r="V107" s="364" t="s">
        <v>824</v>
      </c>
      <c r="W107" s="674"/>
      <c r="X107" s="364"/>
      <c r="Y107" s="364"/>
      <c r="Z107" s="374"/>
      <c r="AA107" s="370" t="s">
        <v>786</v>
      </c>
      <c r="AC107" s="111">
        <v>135</v>
      </c>
      <c r="AD107" s="111">
        <v>1000</v>
      </c>
      <c r="AE107"/>
      <c r="AF107"/>
      <c r="AG107" s="374" t="s">
        <v>226</v>
      </c>
      <c r="AH107" s="111">
        <v>50</v>
      </c>
      <c r="AI107"/>
      <c r="AJ107"/>
      <c r="AO107" s="145">
        <v>39.9</v>
      </c>
      <c r="AP107" s="69">
        <v>51.3</v>
      </c>
      <c r="AQ107" s="127">
        <v>8.84</v>
      </c>
      <c r="AR107" s="71">
        <f t="shared" si="53"/>
        <v>100.03999999999999</v>
      </c>
      <c r="AS107" s="72">
        <f t="shared" si="54"/>
        <v>0.77777777777777779</v>
      </c>
      <c r="AT107" s="73">
        <f t="shared" si="55"/>
        <v>6.8755555555555556</v>
      </c>
      <c r="AU107" s="74">
        <f t="shared" si="56"/>
        <v>0.66345194546059194</v>
      </c>
      <c r="AV107" s="75">
        <v>24.498599999999996</v>
      </c>
      <c r="AW107" s="75">
        <f t="shared" si="57"/>
        <v>61.4</v>
      </c>
      <c r="AX107" s="137">
        <v>13.406400000000001</v>
      </c>
      <c r="AY107" s="75">
        <v>33.6</v>
      </c>
      <c r="AZ107" s="56" t="s">
        <v>158</v>
      </c>
      <c r="BA107" s="234">
        <v>6.02</v>
      </c>
      <c r="BB107" s="84" t="s">
        <v>158</v>
      </c>
      <c r="BC107" s="79">
        <v>0.46</v>
      </c>
      <c r="BD107" s="79"/>
      <c r="BE107" s="75"/>
      <c r="BF107" s="75"/>
      <c r="BG107" s="75"/>
      <c r="BH107" s="75"/>
      <c r="BI107" s="81">
        <v>1.3</v>
      </c>
      <c r="BJ107" s="75">
        <v>61.1</v>
      </c>
      <c r="BK107" s="56">
        <v>38.9</v>
      </c>
      <c r="BL107" s="82">
        <f>BJ107/BK107</f>
        <v>1.5706940874035991</v>
      </c>
      <c r="BM107" s="83">
        <v>0.55000000000000004</v>
      </c>
      <c r="BN107" s="79">
        <f t="shared" si="58"/>
        <v>1.3784461152882208</v>
      </c>
      <c r="BO107" s="56" t="s">
        <v>158</v>
      </c>
      <c r="BP107" s="56">
        <v>24.2</v>
      </c>
      <c r="BQ107" s="84">
        <v>19.600000000000001</v>
      </c>
      <c r="BS107" s="79">
        <f>BX107+BZ107</f>
        <v>41.8</v>
      </c>
      <c r="BT107" s="115">
        <v>78.3</v>
      </c>
      <c r="BU107" s="115">
        <v>6377</v>
      </c>
      <c r="BV107" s="79">
        <f>100-BT107</f>
        <v>21.700000000000003</v>
      </c>
      <c r="BW107" s="79">
        <f>BY107+CA107+CC107</f>
        <v>50.787000000000006</v>
      </c>
      <c r="BX107" s="115">
        <v>19.100000000000001</v>
      </c>
      <c r="BY107" s="66">
        <f>BX107*AP107/100</f>
        <v>9.7983000000000011</v>
      </c>
      <c r="BZ107" s="115">
        <v>22.7</v>
      </c>
      <c r="CA107" s="66">
        <f>BZ107*AP107/100</f>
        <v>11.645099999999999</v>
      </c>
      <c r="CB107" s="115">
        <v>57.2</v>
      </c>
      <c r="CC107" s="66">
        <f>CB107*AP107/100</f>
        <v>29.343600000000002</v>
      </c>
      <c r="CD107" s="66">
        <v>0.89</v>
      </c>
      <c r="CE107" s="153">
        <v>99.6</v>
      </c>
      <c r="CF107" s="153">
        <v>9275</v>
      </c>
      <c r="CG107" s="153">
        <v>98.3</v>
      </c>
      <c r="CH107" s="153">
        <v>6554</v>
      </c>
      <c r="CI107" s="153">
        <v>80.5</v>
      </c>
      <c r="CJ107" s="153">
        <v>88.3</v>
      </c>
      <c r="CK107" s="153">
        <v>5328</v>
      </c>
      <c r="CL107" s="75">
        <f>BX107/BZ107</f>
        <v>0.84140969162995605</v>
      </c>
      <c r="CZ107" s="244" t="s">
        <v>193</v>
      </c>
      <c r="DB107" s="195" t="s">
        <v>168</v>
      </c>
      <c r="DC107" s="288"/>
      <c r="DD107" s="340" t="s">
        <v>831</v>
      </c>
      <c r="DI107" s="57" t="s">
        <v>162</v>
      </c>
      <c r="DJ107" s="554" t="s">
        <v>226</v>
      </c>
      <c r="DK107" s="92">
        <v>2</v>
      </c>
      <c r="DL107" s="581" t="s">
        <v>880</v>
      </c>
      <c r="DM107" s="581" t="s">
        <v>1069</v>
      </c>
      <c r="DN107" s="92"/>
      <c r="DO107" s="629">
        <v>0</v>
      </c>
      <c r="DP107" s="614"/>
      <c r="DQ107" s="581"/>
      <c r="DR107" s="581"/>
      <c r="DS107" s="619"/>
      <c r="DT107" s="614"/>
      <c r="DU107" s="581"/>
      <c r="DV107" s="581"/>
      <c r="DW107" s="92"/>
      <c r="DX107" s="57" t="s">
        <v>157</v>
      </c>
      <c r="DY107" s="57" t="s">
        <v>157</v>
      </c>
      <c r="DZ107" s="57">
        <v>285</v>
      </c>
      <c r="EA107" s="57">
        <v>28.4</v>
      </c>
      <c r="EB107" s="57">
        <v>71.599999999999994</v>
      </c>
      <c r="EC107" s="57" t="s">
        <v>157</v>
      </c>
      <c r="ED107" s="57" t="s">
        <v>157</v>
      </c>
      <c r="EE107" s="57" t="s">
        <v>157</v>
      </c>
      <c r="EF107" s="57" t="s">
        <v>157</v>
      </c>
      <c r="EG107" s="57">
        <v>0</v>
      </c>
      <c r="EH107" s="850" t="s">
        <v>741</v>
      </c>
      <c r="EI107" s="117"/>
      <c r="EJ107" s="117"/>
      <c r="EK107" s="117"/>
      <c r="EL107" s="619"/>
      <c r="EM107" s="589">
        <v>40</v>
      </c>
      <c r="EN107" s="117"/>
      <c r="EO107" s="589">
        <v>0</v>
      </c>
      <c r="EP107" s="589">
        <v>189</v>
      </c>
      <c r="EQ107" s="589">
        <v>95</v>
      </c>
      <c r="ER107" s="582">
        <v>26.6</v>
      </c>
      <c r="ES107" s="592">
        <v>0</v>
      </c>
      <c r="ET107" s="592">
        <v>60</v>
      </c>
      <c r="EU107" s="592">
        <v>70</v>
      </c>
      <c r="EV107" s="589">
        <v>2</v>
      </c>
      <c r="EW107" s="589">
        <v>2</v>
      </c>
      <c r="EX107" s="432">
        <v>12077</v>
      </c>
      <c r="EY107" s="349">
        <v>75</v>
      </c>
      <c r="EZ107" s="349">
        <v>40138</v>
      </c>
      <c r="FA107" s="349">
        <v>12000</v>
      </c>
      <c r="FB107" s="349">
        <v>40560</v>
      </c>
      <c r="FC107" s="349">
        <v>2623</v>
      </c>
      <c r="FD107" s="350">
        <f>FC107/FA107*FB107/EY107</f>
        <v>118.20986666666667</v>
      </c>
      <c r="FE107" s="281">
        <f>L107*FD107</f>
        <v>945.67893333333336</v>
      </c>
      <c r="FF107" s="394"/>
      <c r="FG107" s="394"/>
      <c r="FH107" s="394"/>
      <c r="FI107" s="394"/>
      <c r="FJ107" s="442"/>
      <c r="FK107" s="442"/>
      <c r="FL107" s="442"/>
      <c r="FM107" s="197"/>
      <c r="FN107" s="450"/>
      <c r="FO107" s="450"/>
      <c r="FP107" s="459"/>
      <c r="FQ107" s="64"/>
      <c r="FR107" s="65"/>
      <c r="FS107" s="56"/>
      <c r="FT107" s="242">
        <f>AC107/1000</f>
        <v>0.13500000000000001</v>
      </c>
      <c r="FV107" s="73">
        <f>FC107*100/EZ107</f>
        <v>6.5349544072948325</v>
      </c>
      <c r="FW107" s="351">
        <f>FD107/1000</f>
        <v>0.11820986666666668</v>
      </c>
      <c r="FY107" s="176"/>
      <c r="FZ107" s="605">
        <v>0</v>
      </c>
      <c r="GA107" s="605">
        <v>0</v>
      </c>
      <c r="GB107" s="627">
        <v>1</v>
      </c>
      <c r="GC107" s="605">
        <v>3</v>
      </c>
      <c r="GD107" s="605">
        <v>1</v>
      </c>
      <c r="GE107" s="606"/>
      <c r="GF107" s="869">
        <v>1</v>
      </c>
      <c r="GG107" s="857">
        <v>43804</v>
      </c>
      <c r="GH107" s="862" t="s">
        <v>978</v>
      </c>
      <c r="GI107" s="605">
        <v>1</v>
      </c>
      <c r="GJ107" s="857">
        <v>43816</v>
      </c>
      <c r="GK107" s="861" t="s">
        <v>1070</v>
      </c>
      <c r="GL107" s="862" t="s">
        <v>918</v>
      </c>
    </row>
    <row r="108" spans="1:198" x14ac:dyDescent="0.25">
      <c r="A108" s="56">
        <v>273</v>
      </c>
      <c r="B108" s="859">
        <v>1</v>
      </c>
      <c r="C108" s="560">
        <v>11660</v>
      </c>
      <c r="D108" s="561" t="s">
        <v>789</v>
      </c>
      <c r="E108" s="513" t="s">
        <v>189</v>
      </c>
      <c r="F108" s="59">
        <v>430602470</v>
      </c>
      <c r="G108" s="57">
        <f>LEFT(H108,4)-CONCATENATE(IF(LEFT(F108, 2)&lt;MID(H108, 3, 4), 20, 19),LEFT(F108,2))</f>
        <v>76</v>
      </c>
      <c r="H108" s="584" t="s">
        <v>790</v>
      </c>
      <c r="I108" s="313" t="s">
        <v>791</v>
      </c>
      <c r="J108" s="572" t="s">
        <v>244</v>
      </c>
      <c r="K108" s="59" t="s">
        <v>156</v>
      </c>
      <c r="L108" s="57">
        <v>3</v>
      </c>
      <c r="M108" s="59">
        <v>1</v>
      </c>
      <c r="N108" s="59" t="s">
        <v>435</v>
      </c>
      <c r="O108" s="370"/>
      <c r="P108" s="57" t="s">
        <v>767</v>
      </c>
      <c r="Q108" s="378"/>
      <c r="R108" s="378"/>
      <c r="S108" s="59"/>
      <c r="T108" s="361" t="s">
        <v>780</v>
      </c>
      <c r="U108" s="361"/>
      <c r="V108" s="362" t="s">
        <v>792</v>
      </c>
      <c r="W108" s="383"/>
      <c r="X108" s="362"/>
      <c r="Y108" s="362"/>
      <c r="Z108" s="374"/>
      <c r="AA108" s="370" t="s">
        <v>788</v>
      </c>
      <c r="AC108" s="403">
        <v>255</v>
      </c>
      <c r="AD108" s="403">
        <v>765</v>
      </c>
      <c r="AE108" s="404"/>
      <c r="AF108" s="404"/>
      <c r="AG108" s="374" t="s">
        <v>226</v>
      </c>
      <c r="AH108" s="111">
        <v>50</v>
      </c>
      <c r="AI108"/>
      <c r="AO108" s="145">
        <v>61.7</v>
      </c>
      <c r="AP108" s="69">
        <v>33.9</v>
      </c>
      <c r="AQ108" s="127">
        <v>4.4000000000000004</v>
      </c>
      <c r="AR108" s="71">
        <f t="shared" si="53"/>
        <v>100</v>
      </c>
      <c r="AS108" s="72">
        <f t="shared" si="54"/>
        <v>1.8200589970501477</v>
      </c>
      <c r="AT108" s="73">
        <f t="shared" si="55"/>
        <v>8.0082595870206514</v>
      </c>
      <c r="AU108" s="74">
        <f t="shared" si="56"/>
        <v>1.6109660574412534</v>
      </c>
      <c r="AV108" s="75">
        <v>53.185400000000008</v>
      </c>
      <c r="AW108" s="75">
        <f t="shared" si="57"/>
        <v>86.2</v>
      </c>
      <c r="AX108" s="76">
        <v>5.4296000000000006</v>
      </c>
      <c r="AY108" s="75">
        <v>8.8000000000000007</v>
      </c>
      <c r="AZ108" s="56" t="s">
        <v>158</v>
      </c>
      <c r="BA108" s="77">
        <v>25.9</v>
      </c>
      <c r="BB108" s="84" t="s">
        <v>158</v>
      </c>
      <c r="BC108" s="79">
        <v>0.15</v>
      </c>
      <c r="BD108" s="79"/>
      <c r="BE108" s="75"/>
      <c r="BF108" s="75"/>
      <c r="BG108" s="75"/>
      <c r="BH108" s="75"/>
      <c r="BI108" s="81">
        <v>0.83</v>
      </c>
      <c r="BJ108" s="75">
        <v>61.7</v>
      </c>
      <c r="BK108" s="56">
        <v>38.4</v>
      </c>
      <c r="BL108" s="82">
        <f>BJ108/BK108</f>
        <v>1.6067708333333335</v>
      </c>
      <c r="BM108" s="83">
        <v>1.3</v>
      </c>
      <c r="BN108" s="79">
        <f t="shared" si="58"/>
        <v>2.1069692058346838</v>
      </c>
      <c r="BO108" s="56" t="s">
        <v>158</v>
      </c>
      <c r="BP108" s="56">
        <v>33</v>
      </c>
      <c r="BQ108" s="84">
        <v>56.1</v>
      </c>
      <c r="BS108" s="79">
        <f>BX108+BZ108</f>
        <v>69.199999999999989</v>
      </c>
      <c r="BT108" s="115">
        <v>75.099999999999994</v>
      </c>
      <c r="BU108" s="115">
        <v>5891</v>
      </c>
      <c r="BV108" s="79">
        <f>100-BT108</f>
        <v>24.900000000000006</v>
      </c>
      <c r="BW108" s="79">
        <f>BY108+CA108+CC108</f>
        <v>33.832199999999993</v>
      </c>
      <c r="BX108" s="115">
        <v>20.9</v>
      </c>
      <c r="BY108" s="66">
        <f>BX108*AP108/100</f>
        <v>7.0850999999999988</v>
      </c>
      <c r="BZ108" s="115">
        <v>48.3</v>
      </c>
      <c r="CA108" s="66">
        <f>BZ108*AP108/100</f>
        <v>16.373699999999999</v>
      </c>
      <c r="CB108" s="115">
        <v>30.6</v>
      </c>
      <c r="CC108" s="66">
        <f>CB108*AP108/100</f>
        <v>10.373399999999998</v>
      </c>
      <c r="CD108" s="79">
        <v>1.6</v>
      </c>
      <c r="CE108" s="153">
        <v>99.1</v>
      </c>
      <c r="CF108" s="153">
        <v>7138</v>
      </c>
      <c r="CG108" s="153">
        <v>94.2</v>
      </c>
      <c r="CH108" s="153">
        <v>4760</v>
      </c>
      <c r="CI108" s="153">
        <v>66</v>
      </c>
      <c r="CJ108" s="153">
        <v>86.6</v>
      </c>
      <c r="CK108" s="153">
        <v>4674</v>
      </c>
      <c r="CL108" s="75">
        <f>BX108/BZ108</f>
        <v>0.43271221532091098</v>
      </c>
      <c r="CZ108" s="142">
        <v>3</v>
      </c>
      <c r="DA108" s="90" t="s">
        <v>171</v>
      </c>
      <c r="DB108" s="195" t="s">
        <v>171</v>
      </c>
      <c r="DC108" s="288"/>
      <c r="DD108" s="340"/>
      <c r="DE108" s="370"/>
      <c r="DF108" s="370"/>
      <c r="DG108" s="370"/>
      <c r="DH108" s="370"/>
      <c r="DI108" s="57" t="s">
        <v>162</v>
      </c>
      <c r="DJ108" s="554" t="s">
        <v>226</v>
      </c>
      <c r="DK108" s="92">
        <v>2</v>
      </c>
      <c r="DL108" s="581" t="s">
        <v>880</v>
      </c>
      <c r="DM108" s="581" t="s">
        <v>169</v>
      </c>
      <c r="DN108" s="92"/>
      <c r="DO108" s="629">
        <v>0</v>
      </c>
      <c r="DP108" s="614">
        <v>2012</v>
      </c>
      <c r="DQ108" s="581"/>
      <c r="DR108" s="581" t="s">
        <v>899</v>
      </c>
      <c r="DS108" s="619"/>
      <c r="DT108" s="623">
        <v>43731</v>
      </c>
      <c r="DU108" s="581"/>
      <c r="DV108" s="581" t="s">
        <v>899</v>
      </c>
      <c r="DW108" s="92"/>
      <c r="DX108" s="57">
        <v>52</v>
      </c>
      <c r="DY108" s="57" t="s">
        <v>157</v>
      </c>
      <c r="DZ108" s="57" t="s">
        <v>157</v>
      </c>
      <c r="EA108" s="57" t="s">
        <v>157</v>
      </c>
      <c r="EB108" s="57" t="s">
        <v>157</v>
      </c>
      <c r="EC108" s="57" t="s">
        <v>157</v>
      </c>
      <c r="ED108" s="57" t="s">
        <v>157</v>
      </c>
      <c r="EE108" s="57" t="s">
        <v>157</v>
      </c>
      <c r="EF108" s="57" t="s">
        <v>157</v>
      </c>
      <c r="EG108" s="57" t="s">
        <v>157</v>
      </c>
      <c r="EH108" s="850" t="s">
        <v>157</v>
      </c>
      <c r="EI108" s="92">
        <v>0</v>
      </c>
      <c r="EJ108" s="92"/>
      <c r="EK108" s="92"/>
      <c r="EL108" s="619"/>
      <c r="EM108" s="581">
        <v>10</v>
      </c>
      <c r="EN108" s="92"/>
      <c r="EO108" s="581">
        <v>0</v>
      </c>
      <c r="EP108" s="581">
        <v>179</v>
      </c>
      <c r="EQ108" s="581">
        <v>88</v>
      </c>
      <c r="ER108" s="582">
        <v>27.5</v>
      </c>
      <c r="ES108" s="592">
        <v>0</v>
      </c>
      <c r="ET108" s="592">
        <v>44</v>
      </c>
      <c r="EU108" s="592">
        <v>70</v>
      </c>
      <c r="EV108" s="92">
        <v>3</v>
      </c>
      <c r="EW108" s="92">
        <v>2</v>
      </c>
      <c r="EX108" s="432">
        <v>11660</v>
      </c>
      <c r="EY108" s="349">
        <v>75</v>
      </c>
      <c r="EZ108" s="349">
        <v>11686</v>
      </c>
      <c r="FA108" s="349">
        <v>4000</v>
      </c>
      <c r="FB108" s="349">
        <v>42120</v>
      </c>
      <c r="FC108" s="349">
        <v>2004</v>
      </c>
      <c r="FD108" s="350">
        <f>FC108/FA108*FB108/EY108</f>
        <v>281.36160000000001</v>
      </c>
      <c r="FE108" s="281">
        <f>L108*FD108</f>
        <v>844.08480000000009</v>
      </c>
      <c r="FF108" s="394"/>
      <c r="FG108" s="394"/>
      <c r="FH108" s="394"/>
      <c r="FI108" s="394"/>
      <c r="FJ108" s="442"/>
      <c r="FK108" s="442"/>
      <c r="FL108" s="442"/>
      <c r="FM108" s="197"/>
      <c r="FN108" s="450"/>
      <c r="FO108" s="450"/>
      <c r="FP108" s="459"/>
      <c r="FQ108" s="398"/>
      <c r="FR108" s="65"/>
      <c r="FS108" s="56"/>
      <c r="FT108" s="242">
        <f>AC108/1000</f>
        <v>0.255</v>
      </c>
      <c r="FV108" s="73">
        <f>FC108*100/EZ108</f>
        <v>17.148724970049631</v>
      </c>
      <c r="FW108" s="351">
        <f>FD108/1000</f>
        <v>0.28136159999999999</v>
      </c>
      <c r="FY108" s="176"/>
      <c r="FZ108" s="605">
        <v>0</v>
      </c>
      <c r="GA108" s="605">
        <v>0</v>
      </c>
      <c r="GB108" s="626">
        <v>3</v>
      </c>
      <c r="GC108" s="605">
        <v>8</v>
      </c>
      <c r="GD108" s="605">
        <v>1</v>
      </c>
      <c r="GE108" s="606"/>
      <c r="GF108" s="605">
        <v>0</v>
      </c>
      <c r="GG108" s="605"/>
      <c r="GH108" s="606"/>
      <c r="GI108" s="605">
        <v>1</v>
      </c>
      <c r="GJ108" s="857">
        <v>43731</v>
      </c>
      <c r="GK108" s="861" t="s">
        <v>917</v>
      </c>
      <c r="GL108" s="862" t="s">
        <v>918</v>
      </c>
      <c r="GN108" s="160">
        <v>0.37570996905000004</v>
      </c>
    </row>
    <row r="109" spans="1:198" x14ac:dyDescent="0.25">
      <c r="A109" s="56">
        <v>90</v>
      </c>
      <c r="B109" s="859">
        <v>1</v>
      </c>
      <c r="C109" s="563">
        <v>8480</v>
      </c>
      <c r="D109" s="595" t="s">
        <v>499</v>
      </c>
      <c r="E109" s="597" t="s">
        <v>229</v>
      </c>
      <c r="F109" s="597">
        <v>380706435</v>
      </c>
      <c r="G109" s="57">
        <f>LEFT(H109,4)-CONCATENATE(IF(LEFT(F109, 2)&lt;MID(H109, 3, 4), 20, 19),LEFT(F109,2))</f>
        <v>80</v>
      </c>
      <c r="H109" s="584" t="s">
        <v>498</v>
      </c>
      <c r="I109" s="255" t="s">
        <v>375</v>
      </c>
      <c r="J109" s="572" t="s">
        <v>215</v>
      </c>
      <c r="K109" s="101" t="s">
        <v>156</v>
      </c>
      <c r="L109" s="57">
        <v>14</v>
      </c>
      <c r="M109" s="57">
        <v>9</v>
      </c>
      <c r="N109" s="59" t="s">
        <v>157</v>
      </c>
      <c r="O109" s="370"/>
      <c r="P109" s="59" t="s">
        <v>495</v>
      </c>
      <c r="Q109" s="370"/>
      <c r="R109" s="370"/>
      <c r="S109" s="287" t="s">
        <v>483</v>
      </c>
      <c r="T109" s="236" t="s">
        <v>445</v>
      </c>
      <c r="U109" s="247" t="s">
        <v>353</v>
      </c>
      <c r="V109" s="290" t="s">
        <v>467</v>
      </c>
      <c r="W109" s="231" t="s">
        <v>420</v>
      </c>
      <c r="X109" s="236"/>
      <c r="Y109" s="236"/>
      <c r="Z109" s="379"/>
      <c r="AA109" s="384"/>
      <c r="AC109" s="370"/>
      <c r="AD109" s="370"/>
      <c r="AE109" s="370"/>
      <c r="AF109" s="370"/>
      <c r="AG109" s="399" t="s">
        <v>230</v>
      </c>
      <c r="AH109"/>
      <c r="AI109" s="75"/>
      <c r="AJ109" s="75"/>
      <c r="AK109" s="75"/>
      <c r="AL109" s="75"/>
      <c r="AM109" s="75"/>
      <c r="AN109" s="75"/>
      <c r="AO109" s="145">
        <v>17.3</v>
      </c>
      <c r="AP109" s="69">
        <v>28.5</v>
      </c>
      <c r="AQ109" s="127">
        <v>49</v>
      </c>
      <c r="AR109" s="71">
        <f t="shared" si="53"/>
        <v>94.8</v>
      </c>
      <c r="AS109" s="72">
        <f t="shared" si="54"/>
        <v>0.60701754385964912</v>
      </c>
      <c r="AT109" s="73">
        <f t="shared" si="55"/>
        <v>29.743859649122808</v>
      </c>
      <c r="AU109" s="74">
        <f t="shared" si="56"/>
        <v>0.22322580645161291</v>
      </c>
      <c r="AV109" s="75">
        <v>15.005000000000001</v>
      </c>
      <c r="AW109" s="75">
        <f t="shared" si="57"/>
        <v>86.734104046242777</v>
      </c>
      <c r="AX109" s="76">
        <v>1.43</v>
      </c>
      <c r="AY109" s="66">
        <f>AX109*100/AO109</f>
        <v>8.2658959537572247</v>
      </c>
      <c r="AZ109" s="89" t="s">
        <v>158</v>
      </c>
      <c r="BA109" s="234" t="s">
        <v>158</v>
      </c>
      <c r="BB109" s="275">
        <v>8.2000000000000003E-2</v>
      </c>
      <c r="BC109" s="75"/>
      <c r="BD109" s="79"/>
      <c r="BE109" s="75"/>
      <c r="BF109" s="75"/>
      <c r="BG109" s="75"/>
      <c r="BH109" s="75"/>
      <c r="BI109" s="81"/>
      <c r="BJ109" s="75">
        <v>45.5</v>
      </c>
      <c r="BK109" s="75">
        <v>53.8</v>
      </c>
      <c r="BL109" s="82">
        <v>0.84572490706319703</v>
      </c>
      <c r="BM109" s="83">
        <v>0.2</v>
      </c>
      <c r="BN109" s="79">
        <f t="shared" si="58"/>
        <v>1.1560693641618496</v>
      </c>
      <c r="BO109" s="66" t="s">
        <v>158</v>
      </c>
      <c r="BP109" s="66" t="s">
        <v>158</v>
      </c>
      <c r="BQ109" s="279" t="s">
        <v>158</v>
      </c>
      <c r="BR109" s="75"/>
      <c r="BS109" s="79">
        <f>BX109+BZ109</f>
        <v>49.37</v>
      </c>
      <c r="BT109" s="66">
        <v>90.5</v>
      </c>
      <c r="BU109" s="277">
        <v>38716</v>
      </c>
      <c r="BV109" s="66">
        <v>9.5</v>
      </c>
      <c r="BW109" s="66">
        <v>21.34</v>
      </c>
      <c r="BX109" s="66">
        <v>5.87</v>
      </c>
      <c r="BY109" s="66">
        <v>1.42</v>
      </c>
      <c r="BZ109" s="66">
        <v>43.5</v>
      </c>
      <c r="CA109" s="66">
        <v>10.5</v>
      </c>
      <c r="CB109" s="66">
        <v>39</v>
      </c>
      <c r="CC109" s="66">
        <v>9.42</v>
      </c>
      <c r="CD109" s="66">
        <v>0.7</v>
      </c>
      <c r="CE109" s="75"/>
      <c r="CF109" s="75"/>
      <c r="CG109" s="75"/>
      <c r="CH109" s="75"/>
      <c r="CI109" s="75"/>
      <c r="CJ109" s="75"/>
      <c r="CK109" s="75"/>
      <c r="CL109" s="75">
        <f>BX109/BZ109</f>
        <v>0.1349425287356322</v>
      </c>
      <c r="CM109" s="75"/>
      <c r="CN109" s="75"/>
      <c r="CO109" s="269">
        <v>4.6630000000000003</v>
      </c>
      <c r="CP109" s="268">
        <v>0.24</v>
      </c>
      <c r="CQ109" s="268">
        <v>6.3E-2</v>
      </c>
      <c r="CR109" s="268">
        <v>0.71</v>
      </c>
      <c r="CS109" s="268">
        <v>0.19</v>
      </c>
      <c r="CT109" s="268">
        <v>16.5</v>
      </c>
      <c r="CU109" s="268">
        <v>4.41</v>
      </c>
      <c r="CV109" s="272">
        <v>18.2</v>
      </c>
      <c r="CW109" s="725"/>
      <c r="CX109" s="75"/>
      <c r="CY109" s="142" t="s">
        <v>165</v>
      </c>
      <c r="CZ109" s="142">
        <v>4</v>
      </c>
      <c r="DA109" s="90" t="s">
        <v>287</v>
      </c>
      <c r="DB109" s="115" t="s">
        <v>287</v>
      </c>
      <c r="DC109" s="75"/>
      <c r="DD109" s="300"/>
      <c r="DE109" s="411"/>
      <c r="DF109" s="411"/>
      <c r="DG109" s="411"/>
      <c r="DH109" s="411"/>
      <c r="DI109" s="116" t="s">
        <v>162</v>
      </c>
      <c r="DJ109" s="557" t="s">
        <v>230</v>
      </c>
      <c r="DK109" s="162">
        <v>2</v>
      </c>
      <c r="DL109" s="582" t="s">
        <v>880</v>
      </c>
      <c r="DM109" s="582" t="s">
        <v>343</v>
      </c>
      <c r="DN109" s="118"/>
      <c r="DO109" s="870">
        <v>1</v>
      </c>
      <c r="DP109" s="871">
        <v>2011</v>
      </c>
      <c r="DQ109" s="581">
        <v>2016</v>
      </c>
      <c r="DR109" s="582" t="s">
        <v>899</v>
      </c>
      <c r="DS109" s="621" t="s">
        <v>1071</v>
      </c>
      <c r="DT109" s="625"/>
      <c r="DU109" s="581"/>
      <c r="DV109" s="582"/>
      <c r="DW109" s="118"/>
      <c r="DX109" s="57" t="s">
        <v>157</v>
      </c>
      <c r="DY109" s="57" t="s">
        <v>157</v>
      </c>
      <c r="DZ109" s="57">
        <v>1800</v>
      </c>
      <c r="EA109" s="57">
        <v>47.9</v>
      </c>
      <c r="EB109" s="57">
        <v>52.1</v>
      </c>
      <c r="EC109" s="57">
        <v>1.2</v>
      </c>
      <c r="ED109" s="57">
        <v>652</v>
      </c>
      <c r="EE109" s="57">
        <v>109</v>
      </c>
      <c r="EF109" s="57">
        <v>5.74</v>
      </c>
      <c r="EG109" s="57">
        <v>0</v>
      </c>
      <c r="EH109" s="850"/>
      <c r="EI109" s="118"/>
      <c r="EJ109" s="92">
        <v>9</v>
      </c>
      <c r="EK109" s="92">
        <v>14</v>
      </c>
      <c r="EL109" s="621"/>
      <c r="EM109" s="581">
        <v>60</v>
      </c>
      <c r="EN109" s="92">
        <v>2</v>
      </c>
      <c r="EO109" s="92">
        <v>1</v>
      </c>
      <c r="EP109" s="92">
        <v>180</v>
      </c>
      <c r="EQ109" s="92">
        <v>85</v>
      </c>
      <c r="ER109" s="118">
        <f>EQ109/(EP109*EP109*0.01*0.01)</f>
        <v>26.234567901234566</v>
      </c>
      <c r="ES109" s="592"/>
      <c r="ET109" s="592"/>
      <c r="EU109" s="592"/>
      <c r="EV109" s="581"/>
      <c r="EW109" s="581"/>
      <c r="EX109" s="733">
        <v>8480</v>
      </c>
      <c r="EY109" s="334">
        <v>75</v>
      </c>
      <c r="EZ109" s="334">
        <v>12571</v>
      </c>
      <c r="FA109" s="334">
        <v>2</v>
      </c>
      <c r="FB109" s="335">
        <v>335.22666666666669</v>
      </c>
      <c r="FC109" s="334">
        <v>4763</v>
      </c>
      <c r="FD109" s="336">
        <v>127.01333333333334</v>
      </c>
      <c r="FE109" s="281">
        <v>1778.1866666666667</v>
      </c>
      <c r="FF109" s="394"/>
      <c r="FG109" s="394"/>
      <c r="FH109" s="394"/>
      <c r="FI109" s="394"/>
      <c r="FJ109" s="442"/>
      <c r="FK109" s="442"/>
      <c r="FL109" s="442"/>
      <c r="FM109" s="197"/>
      <c r="FN109" s="450"/>
      <c r="FO109" s="450"/>
      <c r="FP109" s="459"/>
      <c r="FQ109" s="398"/>
      <c r="FR109" s="65"/>
      <c r="FS109" s="149">
        <v>37.888791663352158</v>
      </c>
      <c r="FT109" s="242">
        <f>FD109/1000</f>
        <v>0.12701333333333334</v>
      </c>
      <c r="FV109" s="149">
        <v>37.888791663352158</v>
      </c>
      <c r="FW109" s="242">
        <v>0.12701333333333334</v>
      </c>
      <c r="FX109" s="278">
        <f>DZ109/FD109</f>
        <v>14.171740499685072</v>
      </c>
      <c r="FY109" s="176"/>
      <c r="FZ109" s="605">
        <v>0</v>
      </c>
      <c r="GA109" s="605">
        <v>0</v>
      </c>
      <c r="GB109" s="626">
        <v>1</v>
      </c>
      <c r="GC109" s="605">
        <v>2</v>
      </c>
      <c r="GD109" s="605">
        <v>1</v>
      </c>
      <c r="GE109" s="606"/>
      <c r="GF109" s="605">
        <v>0</v>
      </c>
      <c r="GG109" s="605"/>
      <c r="GH109" s="606"/>
      <c r="GI109" s="605">
        <v>0</v>
      </c>
      <c r="GJ109" s="605"/>
      <c r="GK109" s="605"/>
      <c r="GL109" s="862" t="s">
        <v>1037</v>
      </c>
      <c r="GN109" s="135">
        <v>1.2</v>
      </c>
    </row>
    <row r="110" spans="1:198" x14ac:dyDescent="0.25">
      <c r="A110" s="56">
        <v>294</v>
      </c>
      <c r="B110" s="859">
        <v>2</v>
      </c>
      <c r="C110" s="566">
        <v>9731</v>
      </c>
      <c r="D110" s="595" t="s">
        <v>499</v>
      </c>
      <c r="E110" s="597" t="s">
        <v>229</v>
      </c>
      <c r="F110" s="598">
        <v>380706435</v>
      </c>
      <c r="G110" s="57">
        <f>LEFT(H110,4)-CONCATENATE(IF(LEFT(F110, 2)&lt;MID(H110, 3, 4), 20, 19),LEFT(F110,2))</f>
        <v>80</v>
      </c>
      <c r="H110" s="584" t="s">
        <v>568</v>
      </c>
      <c r="I110" s="255" t="s">
        <v>375</v>
      </c>
      <c r="J110" s="572" t="s">
        <v>215</v>
      </c>
      <c r="K110" s="59" t="s">
        <v>156</v>
      </c>
      <c r="L110" s="59">
        <v>19</v>
      </c>
      <c r="M110" s="59" t="s">
        <v>569</v>
      </c>
      <c r="N110" s="59" t="s">
        <v>157</v>
      </c>
      <c r="O110" s="370"/>
      <c r="P110" s="59" t="s">
        <v>563</v>
      </c>
      <c r="Q110" s="370"/>
      <c r="R110" s="370"/>
      <c r="S110" s="231" t="s">
        <v>483</v>
      </c>
      <c r="T110" s="236" t="s">
        <v>445</v>
      </c>
      <c r="U110" s="231" t="s">
        <v>353</v>
      </c>
      <c r="V110" s="290" t="s">
        <v>467</v>
      </c>
      <c r="W110" s="231" t="s">
        <v>420</v>
      </c>
      <c r="X110" s="270" t="s">
        <v>353</v>
      </c>
      <c r="Y110" s="270" t="s">
        <v>353</v>
      </c>
      <c r="Z110" s="374"/>
      <c r="AA110" s="388"/>
      <c r="AB110" s="155"/>
      <c r="AC110" s="396">
        <v>10261</v>
      </c>
      <c r="AD110" s="397">
        <v>7519</v>
      </c>
      <c r="AE110" s="396">
        <v>3</v>
      </c>
      <c r="AF110" s="396">
        <v>2100</v>
      </c>
      <c r="AG110" s="399" t="s">
        <v>307</v>
      </c>
      <c r="AH110" s="56"/>
      <c r="AK110" s="65"/>
      <c r="AL110" s="65"/>
      <c r="AM110" s="65"/>
      <c r="AN110" s="65"/>
      <c r="AO110" s="145">
        <v>32.5</v>
      </c>
      <c r="AP110" s="69">
        <v>55</v>
      </c>
      <c r="AQ110" s="127">
        <v>4.96</v>
      </c>
      <c r="AR110" s="112">
        <f t="shared" si="53"/>
        <v>92.46</v>
      </c>
      <c r="AS110" s="72">
        <f t="shared" si="54"/>
        <v>0.59090909090909094</v>
      </c>
      <c r="AT110" s="73">
        <f t="shared" si="55"/>
        <v>2.9309090909090911</v>
      </c>
      <c r="AU110" s="74">
        <f t="shared" si="56"/>
        <v>0.54202801867911943</v>
      </c>
      <c r="AV110" s="66" t="s">
        <v>158</v>
      </c>
      <c r="AW110" s="66" t="s">
        <v>158</v>
      </c>
      <c r="AX110" s="76" t="s">
        <v>158</v>
      </c>
      <c r="AY110" s="326" t="s">
        <v>158</v>
      </c>
      <c r="AZ110" s="323" t="s">
        <v>158</v>
      </c>
      <c r="BA110" s="66" t="s">
        <v>158</v>
      </c>
      <c r="BB110" s="275" t="s">
        <v>158</v>
      </c>
      <c r="BC110" s="100"/>
      <c r="BD110" s="100"/>
      <c r="BE110" s="100"/>
      <c r="BF110" s="100"/>
      <c r="BG110" s="100"/>
      <c r="BH110" s="100"/>
      <c r="BI110" s="275"/>
      <c r="BJ110" s="66" t="s">
        <v>158</v>
      </c>
      <c r="BK110" s="66" t="s">
        <v>158</v>
      </c>
      <c r="BL110" s="82" t="s">
        <v>158</v>
      </c>
      <c r="BM110" s="83">
        <v>0.2</v>
      </c>
      <c r="BN110" s="79">
        <f t="shared" si="58"/>
        <v>0.61538461538461542</v>
      </c>
      <c r="BO110" s="314" t="s">
        <v>158</v>
      </c>
      <c r="BP110" s="66" t="s">
        <v>158</v>
      </c>
      <c r="BQ110" s="279" t="s">
        <v>570</v>
      </c>
      <c r="BR110" s="115"/>
      <c r="BS110" s="79">
        <f>BX110+BZ110</f>
        <v>26.409999999999997</v>
      </c>
      <c r="BT110" s="115">
        <v>90.7</v>
      </c>
      <c r="BU110" s="249">
        <v>49832</v>
      </c>
      <c r="BV110" s="79">
        <f>100-BT110</f>
        <v>9.2999999999999972</v>
      </c>
      <c r="BW110" s="416">
        <f>BY110+CA110+CC110</f>
        <v>46.44</v>
      </c>
      <c r="BX110" s="115">
        <v>9.51</v>
      </c>
      <c r="BY110" s="115">
        <v>5.24</v>
      </c>
      <c r="BZ110" s="115">
        <v>16.899999999999999</v>
      </c>
      <c r="CA110" s="115">
        <v>9.3000000000000007</v>
      </c>
      <c r="CB110" s="115">
        <v>57.9</v>
      </c>
      <c r="CC110" s="115">
        <v>31.9</v>
      </c>
      <c r="CD110" s="56">
        <v>1.1000000000000001</v>
      </c>
      <c r="CL110" s="75">
        <f>BX110/BZ110</f>
        <v>0.56272189349112434</v>
      </c>
      <c r="CN110" s="60"/>
      <c r="CV110" s="56"/>
      <c r="CX110" s="142"/>
      <c r="CY110" s="142"/>
      <c r="CZ110" s="142">
        <v>4</v>
      </c>
      <c r="DA110" s="90" t="s">
        <v>168</v>
      </c>
      <c r="DB110" s="195" t="s">
        <v>168</v>
      </c>
      <c r="DC110" s="142" t="s">
        <v>556</v>
      </c>
      <c r="DE110" s="370"/>
      <c r="DF110" s="370"/>
      <c r="DG110" s="370"/>
      <c r="DH110" s="371"/>
      <c r="DI110" s="57" t="s">
        <v>162</v>
      </c>
      <c r="DJ110" s="557" t="s">
        <v>230</v>
      </c>
      <c r="DK110" s="92">
        <v>2</v>
      </c>
      <c r="DL110" s="582" t="s">
        <v>880</v>
      </c>
      <c r="DM110" s="581" t="s">
        <v>343</v>
      </c>
      <c r="DN110" s="92"/>
      <c r="DO110" s="629">
        <v>1</v>
      </c>
      <c r="DP110" s="614">
        <v>2011</v>
      </c>
      <c r="DQ110" s="581">
        <v>2016</v>
      </c>
      <c r="DR110" s="581" t="s">
        <v>899</v>
      </c>
      <c r="DS110" s="621" t="s">
        <v>1071</v>
      </c>
      <c r="DT110" s="614"/>
      <c r="DU110" s="581"/>
      <c r="DV110" s="581"/>
      <c r="DW110" s="92"/>
      <c r="DX110" s="57" t="s">
        <v>157</v>
      </c>
      <c r="DY110" s="57" t="s">
        <v>157</v>
      </c>
      <c r="DZ110" s="57">
        <v>1498</v>
      </c>
      <c r="EA110" s="57">
        <v>43.9</v>
      </c>
      <c r="EB110" s="57">
        <v>56.1</v>
      </c>
      <c r="EC110" s="57" t="s">
        <v>157</v>
      </c>
      <c r="ED110" s="57" t="s">
        <v>157</v>
      </c>
      <c r="EE110" s="57">
        <v>135.30000000000001</v>
      </c>
      <c r="EF110" s="57" t="s">
        <v>157</v>
      </c>
      <c r="EG110" s="57">
        <v>0</v>
      </c>
      <c r="EH110" s="853"/>
      <c r="EI110" s="92"/>
      <c r="EJ110" s="92"/>
      <c r="EK110" s="92"/>
      <c r="EL110" s="619"/>
      <c r="EM110" s="581">
        <v>40</v>
      </c>
      <c r="EN110" s="92"/>
      <c r="EO110" s="581">
        <v>1</v>
      </c>
      <c r="EP110" s="581">
        <v>180</v>
      </c>
      <c r="EQ110" s="581">
        <v>85</v>
      </c>
      <c r="ER110" s="582">
        <v>26.2</v>
      </c>
      <c r="ES110" s="592"/>
      <c r="ET110" s="592"/>
      <c r="EU110" s="592"/>
      <c r="EV110" s="581"/>
      <c r="EW110" s="581"/>
      <c r="EX110" s="427">
        <v>9731</v>
      </c>
      <c r="EY110" s="333">
        <v>55</v>
      </c>
      <c r="EZ110" s="334">
        <v>384217</v>
      </c>
      <c r="FA110" s="334">
        <v>2</v>
      </c>
      <c r="FB110" s="335">
        <f>EZ110/EY110*FA110</f>
        <v>13971.527272727273</v>
      </c>
      <c r="FC110" s="334">
        <v>5397</v>
      </c>
      <c r="FD110" s="336">
        <f>FC110/EY110*FA110</f>
        <v>196.25454545454545</v>
      </c>
      <c r="FE110" s="281">
        <f>L110*FD110</f>
        <v>3728.8363636363638</v>
      </c>
      <c r="FF110" s="444">
        <v>31</v>
      </c>
      <c r="FG110" s="445">
        <v>12669</v>
      </c>
      <c r="FH110" s="426">
        <v>3000</v>
      </c>
      <c r="FI110" s="442"/>
      <c r="FJ110" s="447">
        <f>FG110/FF110</f>
        <v>408.67741935483872</v>
      </c>
      <c r="FK110" s="447">
        <f>FH110*FJ110/1000</f>
        <v>1226.0322580645161</v>
      </c>
      <c r="FL110" s="449">
        <f>FE110/FK110</f>
        <v>3.0413851993771486</v>
      </c>
      <c r="FM110" s="197"/>
      <c r="FN110" s="450"/>
      <c r="FO110" s="459"/>
      <c r="FP110" s="398"/>
      <c r="FQ110" s="394"/>
      <c r="FR110" s="56"/>
      <c r="FS110" s="149">
        <f>FC110*100/EZ110</f>
        <v>1.4046749623259773</v>
      </c>
      <c r="FT110" s="242">
        <f>FD110/1000</f>
        <v>0.19625454545454546</v>
      </c>
      <c r="FV110" s="149">
        <v>1.4046749623259773</v>
      </c>
      <c r="FW110" s="242">
        <v>0.19625454545454546</v>
      </c>
      <c r="FX110" s="278">
        <f>DZ110/FD110</f>
        <v>7.632944228274968</v>
      </c>
      <c r="FY110" s="176"/>
      <c r="FZ110" s="605">
        <v>0</v>
      </c>
      <c r="GA110" s="605">
        <v>0</v>
      </c>
      <c r="GB110" s="626">
        <v>1</v>
      </c>
      <c r="GC110" s="605">
        <v>2</v>
      </c>
      <c r="GD110" s="605">
        <v>1</v>
      </c>
      <c r="GE110" s="606"/>
      <c r="GF110" s="605">
        <v>0</v>
      </c>
      <c r="GG110" s="605"/>
      <c r="GH110" s="606"/>
      <c r="GI110" s="605">
        <v>0</v>
      </c>
      <c r="GJ110" s="605"/>
      <c r="GK110" s="605"/>
      <c r="GL110" s="862" t="s">
        <v>1037</v>
      </c>
    </row>
    <row r="111" spans="1:198" x14ac:dyDescent="0.25">
      <c r="A111" s="56">
        <v>260</v>
      </c>
      <c r="B111" s="859">
        <v>1</v>
      </c>
      <c r="C111" s="560">
        <v>7313</v>
      </c>
      <c r="D111" s="561" t="s">
        <v>421</v>
      </c>
      <c r="E111" s="513" t="s">
        <v>422</v>
      </c>
      <c r="F111" s="59">
        <v>475711457</v>
      </c>
      <c r="G111" s="57">
        <v>70</v>
      </c>
      <c r="H111" s="584" t="s">
        <v>423</v>
      </c>
      <c r="I111" s="255" t="s">
        <v>424</v>
      </c>
      <c r="J111" s="572" t="s">
        <v>244</v>
      </c>
      <c r="K111" s="101" t="s">
        <v>156</v>
      </c>
      <c r="L111" s="57">
        <v>5</v>
      </c>
      <c r="M111" s="59">
        <v>8</v>
      </c>
      <c r="N111" s="59"/>
      <c r="O111" s="372"/>
      <c r="P111" s="151" t="s">
        <v>413</v>
      </c>
      <c r="Q111" s="378"/>
      <c r="R111" s="378"/>
      <c r="S111" s="231" t="s">
        <v>418</v>
      </c>
      <c r="T111" s="236" t="s">
        <v>417</v>
      </c>
      <c r="U111" s="247" t="s">
        <v>353</v>
      </c>
      <c r="V111" s="231" t="s">
        <v>419</v>
      </c>
      <c r="W111" s="232" t="s">
        <v>420</v>
      </c>
      <c r="X111" s="231" t="s">
        <v>353</v>
      </c>
      <c r="Y111" s="231" t="s">
        <v>353</v>
      </c>
      <c r="Z111" s="386"/>
      <c r="AA111" s="389"/>
      <c r="AB111" s="217">
        <v>1633</v>
      </c>
      <c r="AC111" s="390"/>
      <c r="AD111" s="390"/>
      <c r="AE111" s="390"/>
      <c r="AF111" s="390"/>
      <c r="AG111" s="479" t="s">
        <v>396</v>
      </c>
      <c r="AH111" s="394"/>
      <c r="AI111" s="56">
        <v>1.5</v>
      </c>
      <c r="AJ111" s="56">
        <v>79.400000000000006</v>
      </c>
      <c r="AK111" s="67">
        <v>1.1910000000000001</v>
      </c>
      <c r="AL111" s="56">
        <v>17628</v>
      </c>
      <c r="AM111" s="68">
        <v>14.102399999999999</v>
      </c>
      <c r="AN111" s="56">
        <v>4</v>
      </c>
      <c r="AO111" s="145">
        <v>42.6</v>
      </c>
      <c r="AP111" s="69">
        <v>46.8</v>
      </c>
      <c r="AQ111" s="127">
        <v>5.2</v>
      </c>
      <c r="AR111" s="71">
        <f t="shared" si="53"/>
        <v>94.600000000000009</v>
      </c>
      <c r="AS111" s="72">
        <f t="shared" si="54"/>
        <v>0.91025641025641035</v>
      </c>
      <c r="AT111" s="73">
        <f t="shared" si="55"/>
        <v>4.7333333333333343</v>
      </c>
      <c r="AU111" s="74">
        <f t="shared" si="56"/>
        <v>0.81923076923076921</v>
      </c>
      <c r="AV111" s="75">
        <v>39.870000000000005</v>
      </c>
      <c r="AW111" s="75">
        <f>95-AY111</f>
        <v>93.591549295774655</v>
      </c>
      <c r="AX111" s="76">
        <v>0.6</v>
      </c>
      <c r="AY111" s="66">
        <f>AX111*100/AO111</f>
        <v>1.408450704225352</v>
      </c>
      <c r="AZ111" s="89" t="s">
        <v>158</v>
      </c>
      <c r="BA111" s="234" t="s">
        <v>158</v>
      </c>
      <c r="BB111" s="78">
        <v>0.01</v>
      </c>
      <c r="BC111" s="80">
        <v>2.3600000000000003</v>
      </c>
      <c r="BD111" s="79"/>
      <c r="BJ111" s="89">
        <v>25.9</v>
      </c>
      <c r="BK111" s="89">
        <v>74.099999999999994</v>
      </c>
      <c r="BL111" s="129">
        <v>0.34952766531713902</v>
      </c>
      <c r="BM111" s="83">
        <v>0.7</v>
      </c>
      <c r="BN111" s="79">
        <f t="shared" si="58"/>
        <v>1.6431924882629108</v>
      </c>
      <c r="BO111" s="89" t="s">
        <v>158</v>
      </c>
      <c r="BP111" s="89">
        <v>14.6</v>
      </c>
      <c r="BQ111" s="154">
        <v>16.600000000000001</v>
      </c>
      <c r="BR111" s="85">
        <v>1.1369863013698631</v>
      </c>
      <c r="BS111" s="79" t="s">
        <v>158</v>
      </c>
      <c r="BT111" s="120">
        <v>92.9</v>
      </c>
      <c r="BU111" s="120"/>
      <c r="BV111" s="245">
        <v>0.1</v>
      </c>
      <c r="BW111" s="423">
        <v>47.6</v>
      </c>
      <c r="BX111" s="245" t="s">
        <v>158</v>
      </c>
      <c r="BY111" s="245" t="s">
        <v>158</v>
      </c>
      <c r="BZ111" s="245" t="s">
        <v>158</v>
      </c>
      <c r="CA111" s="245" t="s">
        <v>158</v>
      </c>
      <c r="CB111" s="245">
        <v>19</v>
      </c>
      <c r="CC111" s="245">
        <v>9.1</v>
      </c>
      <c r="CD111" s="245" t="s">
        <v>158</v>
      </c>
      <c r="CY111" s="115" t="s">
        <v>165</v>
      </c>
      <c r="CZ111" s="142">
        <v>4</v>
      </c>
      <c r="DA111" s="90" t="s">
        <v>154</v>
      </c>
      <c r="DB111" s="89" t="s">
        <v>154</v>
      </c>
      <c r="DE111" s="428">
        <v>2161.1884675000015</v>
      </c>
      <c r="DF111" s="429" t="s">
        <v>425</v>
      </c>
      <c r="DG111" s="428">
        <v>8.4022370800000079E-2</v>
      </c>
      <c r="DH111" s="428">
        <v>29.303522439999966</v>
      </c>
      <c r="DI111" s="116" t="s">
        <v>163</v>
      </c>
      <c r="DJ111" s="578" t="s">
        <v>230</v>
      </c>
      <c r="DK111" s="162">
        <v>2</v>
      </c>
      <c r="DL111" s="588" t="s">
        <v>1072</v>
      </c>
      <c r="DM111" s="94" t="s">
        <v>343</v>
      </c>
      <c r="DN111" s="94"/>
      <c r="DO111" s="630">
        <v>1</v>
      </c>
      <c r="DP111" s="872">
        <v>1998</v>
      </c>
      <c r="DQ111" s="603">
        <v>43033</v>
      </c>
      <c r="DR111" s="603" t="s">
        <v>899</v>
      </c>
      <c r="DS111" s="618" t="s">
        <v>961</v>
      </c>
      <c r="DT111" s="613"/>
      <c r="DU111" s="603"/>
      <c r="DV111" s="603"/>
      <c r="DW111" s="94">
        <v>1</v>
      </c>
      <c r="DX111" s="57">
        <v>2</v>
      </c>
      <c r="DY111" s="57">
        <v>2.2000000000000002</v>
      </c>
      <c r="DZ111" s="57">
        <v>1633</v>
      </c>
      <c r="EA111" s="57">
        <v>0.41399999999999998</v>
      </c>
      <c r="EB111" s="57">
        <v>0.58599999999999997</v>
      </c>
      <c r="EC111" s="57">
        <v>0.6</v>
      </c>
      <c r="ED111" s="57" t="s">
        <v>426</v>
      </c>
      <c r="EE111" s="57">
        <v>196.2</v>
      </c>
      <c r="EF111" s="57">
        <v>8.14</v>
      </c>
      <c r="EG111" s="57">
        <v>9</v>
      </c>
      <c r="EH111" s="852" t="s">
        <v>427</v>
      </c>
      <c r="EI111" s="94">
        <v>4</v>
      </c>
      <c r="EJ111" s="94">
        <v>8</v>
      </c>
      <c r="EK111" s="94">
        <v>5</v>
      </c>
      <c r="EL111" s="618"/>
      <c r="EM111" s="94">
        <v>10</v>
      </c>
      <c r="EN111" s="94">
        <v>2</v>
      </c>
      <c r="EO111" s="94">
        <v>0</v>
      </c>
      <c r="EP111" s="94">
        <v>164</v>
      </c>
      <c r="EQ111" s="94">
        <v>70</v>
      </c>
      <c r="ER111" s="118">
        <f t="shared" ref="ER111:ER116" si="59">EQ111/(EP111*EP111*0.01*0.01)</f>
        <v>26.026174895895302</v>
      </c>
      <c r="ES111" s="592">
        <v>0</v>
      </c>
      <c r="ET111" s="592">
        <v>45</v>
      </c>
      <c r="EU111" s="592">
        <v>80</v>
      </c>
      <c r="EV111" s="588"/>
      <c r="EW111" s="588"/>
      <c r="EX111" s="430">
        <v>7313</v>
      </c>
      <c r="EY111" s="737"/>
      <c r="EZ111" s="737"/>
      <c r="FA111" s="737"/>
      <c r="FB111" s="737"/>
      <c r="FC111" s="737"/>
      <c r="FD111" s="760"/>
      <c r="FE111" s="280"/>
      <c r="FF111" s="389">
        <v>75</v>
      </c>
      <c r="FG111" s="389">
        <v>1511528</v>
      </c>
      <c r="FH111" s="389">
        <v>3.3</v>
      </c>
      <c r="FI111" s="436">
        <v>6107.1838383838385</v>
      </c>
      <c r="FJ111" s="446">
        <v>91.607757575757574</v>
      </c>
      <c r="FK111" s="446"/>
      <c r="FL111" s="446"/>
      <c r="FM111" s="453">
        <v>17.826001238481854</v>
      </c>
      <c r="FN111" s="455"/>
      <c r="FO111" s="460" t="e">
        <v>#DIV/0!</v>
      </c>
      <c r="FP111" s="462">
        <v>1633</v>
      </c>
      <c r="FQ111" s="479" t="s">
        <v>396</v>
      </c>
      <c r="FR111" s="65"/>
      <c r="FS111" s="56">
        <v>1.5</v>
      </c>
      <c r="FV111" s="149">
        <v>1.5</v>
      </c>
      <c r="FW111" s="242">
        <f>FJ111/1000</f>
        <v>9.1607757575757578E-2</v>
      </c>
      <c r="FY111" s="394"/>
      <c r="FZ111" s="605">
        <v>0</v>
      </c>
      <c r="GA111" s="605">
        <v>0</v>
      </c>
      <c r="GB111" s="628">
        <v>1</v>
      </c>
      <c r="GC111" s="605">
        <v>2</v>
      </c>
      <c r="GD111" s="605">
        <v>0</v>
      </c>
      <c r="GE111" s="606"/>
      <c r="GF111" s="605">
        <v>0</v>
      </c>
      <c r="GG111" s="605"/>
      <c r="GH111" s="606"/>
      <c r="GI111" s="605">
        <v>1</v>
      </c>
      <c r="GJ111" s="857">
        <v>43033</v>
      </c>
      <c r="GK111" s="861" t="s">
        <v>928</v>
      </c>
      <c r="GL111" s="862" t="s">
        <v>1073</v>
      </c>
      <c r="GN111" s="57">
        <v>0.5</v>
      </c>
    </row>
    <row r="112" spans="1:198" ht="15.6" customHeight="1" x14ac:dyDescent="0.25">
      <c r="A112" s="56">
        <v>79</v>
      </c>
      <c r="B112" s="859">
        <v>1</v>
      </c>
      <c r="C112" s="560">
        <v>8384</v>
      </c>
      <c r="D112" s="561" t="s">
        <v>491</v>
      </c>
      <c r="E112" s="513" t="s">
        <v>266</v>
      </c>
      <c r="F112" s="59">
        <v>5958291581</v>
      </c>
      <c r="G112" s="57">
        <v>59</v>
      </c>
      <c r="H112" s="584" t="s">
        <v>492</v>
      </c>
      <c r="I112" s="255" t="s">
        <v>375</v>
      </c>
      <c r="J112" s="572" t="s">
        <v>244</v>
      </c>
      <c r="K112" s="101" t="s">
        <v>156</v>
      </c>
      <c r="L112" s="57">
        <v>4</v>
      </c>
      <c r="M112" s="59" t="s">
        <v>493</v>
      </c>
      <c r="N112" s="59" t="s">
        <v>157</v>
      </c>
      <c r="O112" s="370"/>
      <c r="P112" s="59" t="s">
        <v>461</v>
      </c>
      <c r="Q112" s="370"/>
      <c r="R112" s="370"/>
      <c r="S112" s="287" t="s">
        <v>483</v>
      </c>
      <c r="T112" s="236" t="s">
        <v>445</v>
      </c>
      <c r="U112" s="247" t="s">
        <v>353</v>
      </c>
      <c r="V112" s="290" t="s">
        <v>467</v>
      </c>
      <c r="W112" s="231" t="s">
        <v>420</v>
      </c>
      <c r="X112" s="231" t="s">
        <v>353</v>
      </c>
      <c r="Y112" s="231" t="s">
        <v>353</v>
      </c>
      <c r="Z112" s="387"/>
      <c r="AA112" s="389"/>
      <c r="AC112" s="370"/>
      <c r="AD112" s="370"/>
      <c r="AE112" s="370"/>
      <c r="AF112" s="370"/>
      <c r="AG112" s="399" t="s">
        <v>359</v>
      </c>
      <c r="AO112" s="410">
        <v>25.7</v>
      </c>
      <c r="AP112" s="69">
        <v>16.8</v>
      </c>
      <c r="AQ112" s="127">
        <v>55.3</v>
      </c>
      <c r="AR112" s="71">
        <f t="shared" si="53"/>
        <v>97.8</v>
      </c>
      <c r="AS112" s="72">
        <f t="shared" si="54"/>
        <v>1.5297619047619047</v>
      </c>
      <c r="AT112" s="73">
        <f t="shared" si="55"/>
        <v>84.595833333333317</v>
      </c>
      <c r="AU112" s="74">
        <f t="shared" si="56"/>
        <v>0.3564493758668516</v>
      </c>
      <c r="AV112" s="75">
        <v>23.782780000000002</v>
      </c>
      <c r="AW112" s="75">
        <f>95-AY112</f>
        <v>92.54</v>
      </c>
      <c r="AX112" s="76">
        <v>0.63221999999999989</v>
      </c>
      <c r="AY112" s="75">
        <v>2.46</v>
      </c>
      <c r="AZ112" s="89" t="s">
        <v>158</v>
      </c>
      <c r="BA112" s="234">
        <v>5.7</v>
      </c>
      <c r="BB112" s="78">
        <v>0.87</v>
      </c>
      <c r="BC112" s="298">
        <v>2.94</v>
      </c>
      <c r="BJ112" s="56">
        <v>40</v>
      </c>
      <c r="BK112" s="56">
        <v>59.5</v>
      </c>
      <c r="BL112" s="82">
        <v>0.67226890756302526</v>
      </c>
      <c r="BM112" s="83">
        <v>0.2</v>
      </c>
      <c r="BN112" s="79">
        <f t="shared" si="58"/>
        <v>0.77821011673151752</v>
      </c>
      <c r="BO112" s="89" t="s">
        <v>158</v>
      </c>
      <c r="BP112" s="56">
        <v>5.5</v>
      </c>
      <c r="BQ112" s="84">
        <v>6.6</v>
      </c>
      <c r="BS112" s="79">
        <f>BX112+BZ112</f>
        <v>33.799999999999997</v>
      </c>
      <c r="BT112" s="66">
        <v>96.1</v>
      </c>
      <c r="BU112" s="277">
        <v>37770</v>
      </c>
      <c r="BV112" s="66">
        <v>3.9000000000000057</v>
      </c>
      <c r="BW112" s="66">
        <v>16.03</v>
      </c>
      <c r="BX112" s="66">
        <v>13.7</v>
      </c>
      <c r="BY112" s="66">
        <v>2.44</v>
      </c>
      <c r="BZ112" s="66">
        <v>20.100000000000001</v>
      </c>
      <c r="CA112" s="66">
        <v>3.59</v>
      </c>
      <c r="CB112" s="66">
        <v>56.1</v>
      </c>
      <c r="CC112" s="66">
        <v>10</v>
      </c>
      <c r="CD112" s="66">
        <v>0.53</v>
      </c>
      <c r="CL112" s="75">
        <f>BX112/BZ112</f>
        <v>0.68159203980099492</v>
      </c>
      <c r="CY112" s="142" t="s">
        <v>165</v>
      </c>
      <c r="CZ112" s="142">
        <v>4</v>
      </c>
      <c r="DA112" s="90" t="s">
        <v>179</v>
      </c>
      <c r="DB112" s="89" t="s">
        <v>180</v>
      </c>
      <c r="DI112" s="116" t="s">
        <v>163</v>
      </c>
      <c r="DJ112" s="576" t="s">
        <v>230</v>
      </c>
      <c r="DK112" s="92">
        <v>2</v>
      </c>
      <c r="DL112" s="581" t="s">
        <v>880</v>
      </c>
      <c r="DM112" s="581" t="s">
        <v>343</v>
      </c>
      <c r="DN112" s="92"/>
      <c r="DO112" s="629">
        <v>1</v>
      </c>
      <c r="DP112" s="873" t="s">
        <v>1074</v>
      </c>
      <c r="DQ112" s="603">
        <v>43208</v>
      </c>
      <c r="DR112" s="581" t="s">
        <v>1075</v>
      </c>
      <c r="DS112" s="619" t="s">
        <v>961</v>
      </c>
      <c r="DT112" s="614"/>
      <c r="DU112" s="603"/>
      <c r="DV112" s="581"/>
      <c r="DW112" s="92"/>
      <c r="DX112" s="57">
        <v>98.9</v>
      </c>
      <c r="DY112" s="57" t="s">
        <v>494</v>
      </c>
      <c r="DZ112" s="57">
        <v>771</v>
      </c>
      <c r="EA112" s="57">
        <v>44.4</v>
      </c>
      <c r="EB112" s="57">
        <v>55.6</v>
      </c>
      <c r="EC112" s="57" t="s">
        <v>157</v>
      </c>
      <c r="ED112" s="57" t="s">
        <v>157</v>
      </c>
      <c r="EE112" s="57" t="s">
        <v>157</v>
      </c>
      <c r="EF112" s="57" t="s">
        <v>157</v>
      </c>
      <c r="EG112" s="57">
        <v>0</v>
      </c>
      <c r="EH112" s="850"/>
      <c r="EI112" s="92"/>
      <c r="EJ112" s="92" t="s">
        <v>493</v>
      </c>
      <c r="EK112" s="92">
        <v>4</v>
      </c>
      <c r="EL112" s="619"/>
      <c r="EM112" s="581">
        <v>20</v>
      </c>
      <c r="EN112" s="92">
        <v>2</v>
      </c>
      <c r="EO112" s="92">
        <v>0</v>
      </c>
      <c r="EP112" s="92">
        <v>170</v>
      </c>
      <c r="EQ112" s="92">
        <v>91</v>
      </c>
      <c r="ER112" s="118">
        <f t="shared" si="59"/>
        <v>31.487889273356402</v>
      </c>
      <c r="ES112" s="592">
        <v>0</v>
      </c>
      <c r="ET112" s="592">
        <v>40</v>
      </c>
      <c r="EU112" s="592">
        <v>55</v>
      </c>
      <c r="EV112" s="581"/>
      <c r="EW112" s="581"/>
      <c r="EX112" s="371">
        <v>8384</v>
      </c>
      <c r="EY112" s="334">
        <v>75</v>
      </c>
      <c r="EZ112" s="737">
        <v>7788</v>
      </c>
      <c r="FA112" s="737">
        <v>2</v>
      </c>
      <c r="FB112" s="335">
        <v>207.68</v>
      </c>
      <c r="FC112" s="737">
        <v>5219</v>
      </c>
      <c r="FD112" s="336">
        <v>139.17333333333335</v>
      </c>
      <c r="FE112" s="281">
        <v>556.69333333333338</v>
      </c>
      <c r="FF112" s="394"/>
      <c r="FG112" s="394"/>
      <c r="FH112" s="394"/>
      <c r="FI112" s="394"/>
      <c r="FJ112" s="442"/>
      <c r="FK112" s="442"/>
      <c r="FL112" s="442"/>
      <c r="FM112" s="197"/>
      <c r="FN112" s="457">
        <v>5.5398543782333771</v>
      </c>
      <c r="FO112" s="450"/>
      <c r="FP112" s="459">
        <v>771</v>
      </c>
      <c r="FQ112" s="64"/>
      <c r="FR112" s="65"/>
      <c r="FS112" s="149">
        <v>67.01335387776065</v>
      </c>
      <c r="FT112" s="242">
        <f>FD112/1000</f>
        <v>0.13917333333333334</v>
      </c>
      <c r="FV112" s="149">
        <v>67.01335387776065</v>
      </c>
      <c r="FW112" s="242">
        <v>0.13917333333333334</v>
      </c>
      <c r="FX112" s="278">
        <f>DZ112/FD112</f>
        <v>5.5398543782333771</v>
      </c>
      <c r="FY112" s="394"/>
      <c r="FZ112" s="605">
        <v>0</v>
      </c>
      <c r="GA112" s="605">
        <v>0</v>
      </c>
      <c r="GB112" s="626">
        <v>2</v>
      </c>
      <c r="GC112" s="605">
        <v>5</v>
      </c>
      <c r="GD112" s="605">
        <v>0</v>
      </c>
      <c r="GE112" s="606"/>
      <c r="GF112" s="605">
        <v>0</v>
      </c>
      <c r="GG112" s="605"/>
      <c r="GH112" s="606"/>
      <c r="GI112" s="605">
        <v>1</v>
      </c>
      <c r="GJ112" s="857">
        <v>43208</v>
      </c>
      <c r="GK112" s="861" t="s">
        <v>928</v>
      </c>
      <c r="GL112" s="862" t="s">
        <v>1076</v>
      </c>
      <c r="GM112" s="57">
        <v>6.83</v>
      </c>
      <c r="GN112" s="57">
        <v>0.23</v>
      </c>
      <c r="GO112" s="289">
        <v>0.26400000000000001</v>
      </c>
    </row>
    <row r="113" spans="1:198" ht="15.6" customHeight="1" x14ac:dyDescent="0.25">
      <c r="A113" s="56">
        <v>50</v>
      </c>
      <c r="B113" s="859">
        <v>1</v>
      </c>
      <c r="C113" s="565">
        <v>5031</v>
      </c>
      <c r="D113" s="561" t="s">
        <v>182</v>
      </c>
      <c r="E113" s="569" t="s">
        <v>1077</v>
      </c>
      <c r="F113" s="59">
        <v>365815435</v>
      </c>
      <c r="G113" s="57">
        <f>LEFT(H113,4)-CONCATENATE(IF(LEFT(F113, 2)&lt;MID(H113, 3, 4), 20, 19),LEFT(F113,2))</f>
        <v>80</v>
      </c>
      <c r="H113" s="584" t="s">
        <v>183</v>
      </c>
      <c r="I113" s="874" t="s">
        <v>343</v>
      </c>
      <c r="J113" s="572" t="s">
        <v>244</v>
      </c>
      <c r="K113" s="105" t="s">
        <v>156</v>
      </c>
      <c r="L113" s="59">
        <v>2</v>
      </c>
      <c r="M113" s="59">
        <v>9</v>
      </c>
      <c r="N113" s="57"/>
      <c r="O113" s="370"/>
      <c r="P113" s="151"/>
      <c r="Q113" s="378"/>
      <c r="R113" s="378"/>
      <c r="S113" s="164"/>
      <c r="T113" s="164"/>
      <c r="U113" s="169"/>
      <c r="V113" s="164"/>
      <c r="W113" s="165"/>
      <c r="X113" s="164"/>
      <c r="Y113" s="164"/>
      <c r="Z113" s="387"/>
      <c r="AA113" s="370"/>
      <c r="AC113" s="370"/>
      <c r="AD113" s="370"/>
      <c r="AE113" s="370"/>
      <c r="AF113" s="370"/>
      <c r="AG113" s="399" t="s">
        <v>184</v>
      </c>
      <c r="AH113" s="394"/>
      <c r="AJ113" s="66">
        <v>0.66</v>
      </c>
      <c r="AK113" s="67"/>
      <c r="AM113" s="68"/>
      <c r="AO113" s="409">
        <v>66.5</v>
      </c>
      <c r="AP113" s="69">
        <v>17.5</v>
      </c>
      <c r="AQ113" s="70">
        <v>5.4</v>
      </c>
      <c r="AR113" s="112">
        <f t="shared" si="53"/>
        <v>89.4</v>
      </c>
      <c r="AS113" s="72">
        <f t="shared" si="54"/>
        <v>3.8</v>
      </c>
      <c r="AT113" s="73">
        <f t="shared" si="55"/>
        <v>20.52</v>
      </c>
      <c r="AU113" s="74">
        <f t="shared" si="56"/>
        <v>2.9039301310043668</v>
      </c>
      <c r="AV113" s="89" t="s">
        <v>158</v>
      </c>
      <c r="AW113" s="66" t="s">
        <v>158</v>
      </c>
      <c r="AX113" s="76" t="s">
        <v>158</v>
      </c>
      <c r="AY113" s="56" t="s">
        <v>158</v>
      </c>
      <c r="AZ113" s="75" t="s">
        <v>158</v>
      </c>
      <c r="BA113" s="77" t="s">
        <v>158</v>
      </c>
      <c r="BB113" s="78" t="s">
        <v>158</v>
      </c>
      <c r="BC113" s="80" t="e">
        <v>#VALUE!</v>
      </c>
      <c r="BD113" s="79"/>
      <c r="BE113" s="56" t="s">
        <v>158</v>
      </c>
      <c r="BG113" s="66" t="s">
        <v>158</v>
      </c>
      <c r="BH113" s="75"/>
      <c r="BI113" s="81" t="s">
        <v>158</v>
      </c>
      <c r="BJ113" s="75" t="s">
        <v>158</v>
      </c>
      <c r="BK113" s="75" t="s">
        <v>158</v>
      </c>
      <c r="BL113" s="82" t="s">
        <v>158</v>
      </c>
      <c r="BM113" s="83" t="s">
        <v>158</v>
      </c>
      <c r="BN113" s="56" t="s">
        <v>158</v>
      </c>
      <c r="BO113" s="75" t="s">
        <v>158</v>
      </c>
      <c r="BP113" s="56" t="s">
        <v>158</v>
      </c>
      <c r="BQ113" s="84" t="s">
        <v>158</v>
      </c>
      <c r="BR113" s="85" t="s">
        <v>158</v>
      </c>
      <c r="BS113" s="56">
        <v>45.8</v>
      </c>
      <c r="BT113" s="128" t="s">
        <v>158</v>
      </c>
      <c r="BU113" s="128"/>
      <c r="BV113" s="128" t="s">
        <v>158</v>
      </c>
      <c r="BW113" s="420" t="s">
        <v>158</v>
      </c>
      <c r="BX113" s="128" t="s">
        <v>158</v>
      </c>
      <c r="BY113" s="128" t="s">
        <v>158</v>
      </c>
      <c r="BZ113" s="128" t="s">
        <v>158</v>
      </c>
      <c r="CA113" s="128" t="s">
        <v>158</v>
      </c>
      <c r="CB113" s="128" t="s">
        <v>158</v>
      </c>
      <c r="CC113" s="128" t="s">
        <v>158</v>
      </c>
      <c r="CD113" s="128" t="s">
        <v>158</v>
      </c>
      <c r="CE113" s="75"/>
      <c r="CX113" s="89"/>
      <c r="CY113" s="89" t="s">
        <v>165</v>
      </c>
      <c r="CZ113" s="89">
        <v>4</v>
      </c>
      <c r="DA113" s="90" t="s">
        <v>155</v>
      </c>
      <c r="DB113" s="115" t="s">
        <v>155</v>
      </c>
      <c r="DE113" s="370"/>
      <c r="DF113" s="370"/>
      <c r="DG113" s="370"/>
      <c r="DH113" s="370"/>
      <c r="DI113" s="116" t="s">
        <v>163</v>
      </c>
      <c r="DJ113" s="580" t="s">
        <v>230</v>
      </c>
      <c r="DK113" s="92">
        <v>2</v>
      </c>
      <c r="DL113" s="581" t="s">
        <v>880</v>
      </c>
      <c r="DM113" s="581" t="s">
        <v>343</v>
      </c>
      <c r="DN113" s="92">
        <v>0</v>
      </c>
      <c r="DO113" s="629">
        <v>1</v>
      </c>
      <c r="DP113" s="613">
        <v>40567</v>
      </c>
      <c r="DQ113" s="603">
        <v>42662</v>
      </c>
      <c r="DR113" s="603" t="s">
        <v>1078</v>
      </c>
      <c r="DS113" s="618" t="s">
        <v>961</v>
      </c>
      <c r="DT113" s="613"/>
      <c r="DU113" s="603"/>
      <c r="DV113" s="603"/>
      <c r="DW113" s="92">
        <v>1</v>
      </c>
      <c r="DX113" s="57" t="s">
        <v>157</v>
      </c>
      <c r="DY113" s="57">
        <v>3.9</v>
      </c>
      <c r="DZ113" s="57">
        <v>1597</v>
      </c>
      <c r="EA113" s="57">
        <v>75.599999999999994</v>
      </c>
      <c r="EB113" s="57">
        <v>24.4</v>
      </c>
      <c r="EC113" s="57" t="s">
        <v>157</v>
      </c>
      <c r="ED113" s="57" t="s">
        <v>157</v>
      </c>
      <c r="EE113" s="57" t="s">
        <v>157</v>
      </c>
      <c r="EF113" s="57" t="s">
        <v>157</v>
      </c>
      <c r="EG113" s="57">
        <v>2</v>
      </c>
      <c r="EH113" s="850" t="s">
        <v>185</v>
      </c>
      <c r="EI113" s="92">
        <v>4</v>
      </c>
      <c r="EJ113" s="92">
        <v>9</v>
      </c>
      <c r="EK113" s="92">
        <v>2</v>
      </c>
      <c r="EL113" s="618"/>
      <c r="EM113" s="581">
        <v>10</v>
      </c>
      <c r="EN113" s="94">
        <v>1</v>
      </c>
      <c r="EO113" s="92">
        <v>0</v>
      </c>
      <c r="EP113" s="92">
        <v>145</v>
      </c>
      <c r="EQ113" s="92">
        <v>77</v>
      </c>
      <c r="ER113" s="118">
        <f t="shared" si="59"/>
        <v>36.623067776456601</v>
      </c>
      <c r="ES113" s="592">
        <v>0</v>
      </c>
      <c r="ET113" s="592">
        <v>50</v>
      </c>
      <c r="EU113" s="592">
        <v>60</v>
      </c>
      <c r="EV113" s="581"/>
      <c r="EW113" s="581"/>
      <c r="EX113" s="730">
        <v>5031</v>
      </c>
      <c r="EY113" s="743"/>
      <c r="EZ113" s="743"/>
      <c r="FA113" s="743"/>
      <c r="FB113" s="743"/>
      <c r="FC113" s="756"/>
      <c r="FD113" s="743"/>
      <c r="FE113" s="740"/>
      <c r="FF113" s="475"/>
      <c r="FG113" s="475"/>
      <c r="FH113" s="475"/>
      <c r="FI113" s="475"/>
      <c r="FJ113" s="475"/>
      <c r="FK113" s="475"/>
      <c r="FL113" s="477"/>
      <c r="FM113" s="454"/>
      <c r="FN113" s="477"/>
      <c r="FO113" s="477"/>
      <c r="FP113" s="829"/>
      <c r="FQ113" s="478"/>
      <c r="FR113" s="96"/>
      <c r="FS113" s="96"/>
      <c r="FV113" s="66">
        <v>0.66</v>
      </c>
      <c r="FW113" s="125">
        <f>DZ113/1000</f>
        <v>1.597</v>
      </c>
      <c r="FY113" s="394"/>
      <c r="FZ113" s="605">
        <v>0</v>
      </c>
      <c r="GA113" s="605">
        <v>0</v>
      </c>
      <c r="GB113" s="626">
        <v>2</v>
      </c>
      <c r="GC113" s="605">
        <v>5</v>
      </c>
      <c r="GD113" s="605">
        <v>0</v>
      </c>
      <c r="GE113" s="606"/>
      <c r="GF113" s="605">
        <v>0</v>
      </c>
      <c r="GG113" s="605"/>
      <c r="GH113" s="606"/>
      <c r="GI113" s="605">
        <v>1</v>
      </c>
      <c r="GJ113" s="857">
        <v>42662</v>
      </c>
      <c r="GK113" s="861" t="s">
        <v>928</v>
      </c>
      <c r="GL113" s="862" t="s">
        <v>982</v>
      </c>
    </row>
    <row r="114" spans="1:198" ht="15.6" customHeight="1" x14ac:dyDescent="0.25">
      <c r="A114" s="56">
        <v>163</v>
      </c>
      <c r="B114" s="859">
        <v>1</v>
      </c>
      <c r="C114" s="560">
        <v>10755</v>
      </c>
      <c r="D114" s="561" t="s">
        <v>705</v>
      </c>
      <c r="E114" s="513" t="s">
        <v>238</v>
      </c>
      <c r="F114" s="59">
        <v>5856211911</v>
      </c>
      <c r="G114" s="57">
        <v>61</v>
      </c>
      <c r="H114" s="584" t="s">
        <v>703</v>
      </c>
      <c r="I114" s="313" t="s">
        <v>169</v>
      </c>
      <c r="J114" s="572" t="s">
        <v>244</v>
      </c>
      <c r="K114" s="59" t="s">
        <v>156</v>
      </c>
      <c r="L114" s="57">
        <v>11</v>
      </c>
      <c r="M114" s="59" t="s">
        <v>282</v>
      </c>
      <c r="N114" s="59" t="s">
        <v>157</v>
      </c>
      <c r="O114" s="370"/>
      <c r="P114" s="57" t="s">
        <v>683</v>
      </c>
      <c r="Q114" s="378"/>
      <c r="R114" s="378"/>
      <c r="S114" s="171"/>
      <c r="T114" s="354" t="s">
        <v>704</v>
      </c>
      <c r="U114" s="171"/>
      <c r="V114" s="352" t="s">
        <v>692</v>
      </c>
      <c r="W114" s="352"/>
      <c r="X114" s="171"/>
      <c r="Y114" s="164"/>
      <c r="Z114" s="387"/>
      <c r="AA114" s="370" t="s">
        <v>678</v>
      </c>
      <c r="AC114" s="403">
        <v>589</v>
      </c>
      <c r="AD114" s="483">
        <v>6400</v>
      </c>
      <c r="AE114" s="111"/>
      <c r="AF114" s="111"/>
      <c r="AG114" s="399" t="s">
        <v>706</v>
      </c>
      <c r="AH114" s="403">
        <v>700</v>
      </c>
      <c r="AO114" s="145">
        <v>68.8</v>
      </c>
      <c r="AP114" s="69">
        <v>21.8</v>
      </c>
      <c r="AQ114" s="127">
        <v>8.8000000000000007</v>
      </c>
      <c r="AR114" s="71">
        <f t="shared" si="53"/>
        <v>99.399999999999991</v>
      </c>
      <c r="AS114" s="72">
        <f t="shared" si="54"/>
        <v>3.1559633027522933</v>
      </c>
      <c r="AT114" s="73">
        <f t="shared" si="55"/>
        <v>27.772477064220183</v>
      </c>
      <c r="AU114" s="74">
        <f t="shared" si="56"/>
        <v>2.2483660130718954</v>
      </c>
      <c r="AV114" s="75">
        <v>63.020799999999987</v>
      </c>
      <c r="AW114" s="75">
        <f>95-AY114</f>
        <v>91.6</v>
      </c>
      <c r="AX114" s="76">
        <v>2.3391999999999999</v>
      </c>
      <c r="AY114" s="75">
        <v>3.4</v>
      </c>
      <c r="AZ114" s="56" t="s">
        <v>158</v>
      </c>
      <c r="BA114" s="77">
        <v>18.899999999999999</v>
      </c>
      <c r="BB114" s="84" t="s">
        <v>158</v>
      </c>
      <c r="BC114" s="115">
        <v>0.7</v>
      </c>
      <c r="BJ114" s="56">
        <v>37.6</v>
      </c>
      <c r="BK114" s="56">
        <v>62.4</v>
      </c>
      <c r="BL114" s="82">
        <f>BJ114/BK114</f>
        <v>0.60256410256410264</v>
      </c>
      <c r="BM114" s="83">
        <v>1.4</v>
      </c>
      <c r="BN114" s="79">
        <f>BM114*100/AO114</f>
        <v>2.0348837209302326</v>
      </c>
      <c r="BO114" s="56" t="s">
        <v>158</v>
      </c>
      <c r="BP114" s="56">
        <v>76.599999999999994</v>
      </c>
      <c r="BQ114" s="84">
        <v>30.7</v>
      </c>
      <c r="BS114" s="79">
        <f>BX114+BZ114</f>
        <v>31.7</v>
      </c>
      <c r="BT114" s="115">
        <v>87.4</v>
      </c>
      <c r="BU114" s="115">
        <v>9884</v>
      </c>
      <c r="BV114" s="79">
        <f>100-BT114</f>
        <v>12.599999999999994</v>
      </c>
      <c r="BW114" s="79">
        <f>BY114+CA114+CC114</f>
        <v>21.407599999999999</v>
      </c>
      <c r="BX114" s="115">
        <v>11.8</v>
      </c>
      <c r="BY114" s="66">
        <f>BX114*AP114/100</f>
        <v>2.5724</v>
      </c>
      <c r="BZ114" s="115">
        <v>19.899999999999999</v>
      </c>
      <c r="CA114" s="66">
        <f>BZ114*AP114/100</f>
        <v>4.3381999999999996</v>
      </c>
      <c r="CB114" s="115">
        <v>66.5</v>
      </c>
      <c r="CC114" s="66">
        <f>CB114*AP114/100</f>
        <v>14.497</v>
      </c>
      <c r="CD114" s="115">
        <v>1.9</v>
      </c>
      <c r="CL114" s="75">
        <f>BX114/BZ114</f>
        <v>0.59296482412060314</v>
      </c>
      <c r="CZ114" s="142">
        <v>3</v>
      </c>
      <c r="DA114" s="90" t="s">
        <v>155</v>
      </c>
      <c r="DB114" s="195" t="s">
        <v>155</v>
      </c>
      <c r="DC114" s="300"/>
      <c r="DI114" s="57" t="s">
        <v>163</v>
      </c>
      <c r="DJ114" s="554" t="s">
        <v>226</v>
      </c>
      <c r="DK114" s="92">
        <v>2</v>
      </c>
      <c r="DL114" s="581" t="s">
        <v>880</v>
      </c>
      <c r="DM114" s="581" t="s">
        <v>169</v>
      </c>
      <c r="DN114" s="92"/>
      <c r="DO114" s="629">
        <v>0</v>
      </c>
      <c r="DP114" s="623">
        <v>42101</v>
      </c>
      <c r="DQ114" s="581"/>
      <c r="DR114" s="581" t="s">
        <v>899</v>
      </c>
      <c r="DS114" s="619"/>
      <c r="DT114" s="623">
        <v>43591</v>
      </c>
      <c r="DU114" s="581"/>
      <c r="DV114" s="581" t="s">
        <v>899</v>
      </c>
      <c r="DW114" s="92"/>
      <c r="DX114" s="57" t="s">
        <v>157</v>
      </c>
      <c r="DY114" s="57" t="s">
        <v>157</v>
      </c>
      <c r="DZ114" s="57" t="s">
        <v>157</v>
      </c>
      <c r="EA114" s="57" t="s">
        <v>157</v>
      </c>
      <c r="EB114" s="57" t="s">
        <v>157</v>
      </c>
      <c r="EC114" s="57" t="s">
        <v>157</v>
      </c>
      <c r="ED114" s="57" t="s">
        <v>157</v>
      </c>
      <c r="EE114" s="57" t="s">
        <v>157</v>
      </c>
      <c r="EF114" s="57" t="s">
        <v>157</v>
      </c>
      <c r="EG114" s="57" t="s">
        <v>157</v>
      </c>
      <c r="EH114" s="850"/>
      <c r="EI114" s="117"/>
      <c r="EJ114" s="117"/>
      <c r="EK114" s="117"/>
      <c r="EL114" s="619"/>
      <c r="EM114" s="581">
        <v>20</v>
      </c>
      <c r="EN114" s="92"/>
      <c r="EO114" s="581">
        <v>0</v>
      </c>
      <c r="EP114" s="581">
        <v>153</v>
      </c>
      <c r="EQ114" s="581">
        <v>95</v>
      </c>
      <c r="ER114" s="582">
        <f t="shared" si="59"/>
        <v>40.582681874492714</v>
      </c>
      <c r="ES114" s="592">
        <v>0</v>
      </c>
      <c r="ET114" s="592">
        <v>40</v>
      </c>
      <c r="EU114" s="592">
        <v>60</v>
      </c>
      <c r="EV114" s="581">
        <v>3</v>
      </c>
      <c r="EW114" s="581">
        <v>2</v>
      </c>
      <c r="EX114" s="432">
        <v>10755</v>
      </c>
      <c r="EY114" s="349">
        <v>75</v>
      </c>
      <c r="EZ114" s="349">
        <v>28184</v>
      </c>
      <c r="FA114" s="349">
        <v>4000</v>
      </c>
      <c r="FB114" s="349">
        <v>38220</v>
      </c>
      <c r="FC114" s="349">
        <v>4385</v>
      </c>
      <c r="FD114" s="350">
        <f>FC114/FA114*FB114/EY114</f>
        <v>558.64899999999989</v>
      </c>
      <c r="FE114" s="281">
        <f>L114*FD114</f>
        <v>6145.1389999999992</v>
      </c>
      <c r="FF114" s="394"/>
      <c r="FG114" s="394"/>
      <c r="FH114" s="394"/>
      <c r="FI114" s="394"/>
      <c r="FJ114" s="442"/>
      <c r="FK114" s="442"/>
      <c r="FL114" s="442"/>
      <c r="FM114" s="197"/>
      <c r="FN114" s="450"/>
      <c r="FO114" s="450"/>
      <c r="FP114" s="459"/>
      <c r="FQ114" s="64"/>
      <c r="FR114" s="65"/>
      <c r="FS114" s="56"/>
      <c r="FT114" s="242">
        <f>AC114/1000</f>
        <v>0.58899999999999997</v>
      </c>
      <c r="FV114" s="73">
        <f>FC114*100/EZ114</f>
        <v>15.558472892421232</v>
      </c>
      <c r="FW114" s="351">
        <f>FD114/1000</f>
        <v>0.55864899999999984</v>
      </c>
      <c r="FX114" s="466"/>
      <c r="FY114" s="467"/>
      <c r="FZ114" s="581">
        <v>0</v>
      </c>
      <c r="GA114" s="581">
        <v>0</v>
      </c>
      <c r="GB114" s="626">
        <v>3</v>
      </c>
      <c r="GC114" s="581">
        <v>7</v>
      </c>
      <c r="GD114" s="581">
        <v>0</v>
      </c>
      <c r="GE114" s="607"/>
      <c r="GF114" s="581">
        <v>0</v>
      </c>
      <c r="GG114" s="581"/>
      <c r="GH114" s="607"/>
      <c r="GI114" s="581">
        <v>1</v>
      </c>
      <c r="GJ114" s="604">
        <v>43591</v>
      </c>
      <c r="GK114" s="581" t="s">
        <v>917</v>
      </c>
      <c r="GL114" s="607" t="s">
        <v>973</v>
      </c>
      <c r="GM114" s="92"/>
      <c r="GN114" s="92"/>
      <c r="GO114" s="92"/>
      <c r="GP114" s="266"/>
    </row>
    <row r="115" spans="1:198" ht="15.6" customHeight="1" x14ac:dyDescent="0.25">
      <c r="A115" s="56">
        <v>102</v>
      </c>
      <c r="B115" s="859">
        <v>1</v>
      </c>
      <c r="C115" s="560">
        <v>6257</v>
      </c>
      <c r="D115" s="595" t="s">
        <v>301</v>
      </c>
      <c r="E115" s="600" t="s">
        <v>302</v>
      </c>
      <c r="F115" s="597">
        <v>496005043</v>
      </c>
      <c r="G115" s="57">
        <v>68</v>
      </c>
      <c r="H115" s="584" t="s">
        <v>300</v>
      </c>
      <c r="I115" s="150" t="s">
        <v>169</v>
      </c>
      <c r="J115" s="572" t="s">
        <v>215</v>
      </c>
      <c r="K115" s="101" t="s">
        <v>156</v>
      </c>
      <c r="L115" s="57">
        <v>10</v>
      </c>
      <c r="M115" s="59" t="s">
        <v>303</v>
      </c>
      <c r="N115" s="57"/>
      <c r="O115" s="370"/>
      <c r="P115" s="151" t="s">
        <v>294</v>
      </c>
      <c r="Q115" s="378"/>
      <c r="R115" s="378"/>
      <c r="S115" s="164" t="s">
        <v>216</v>
      </c>
      <c r="T115" s="164" t="s">
        <v>286</v>
      </c>
      <c r="U115" s="169" t="s">
        <v>217</v>
      </c>
      <c r="V115" s="164" t="s">
        <v>216</v>
      </c>
      <c r="W115" s="165" t="s">
        <v>218</v>
      </c>
      <c r="X115" s="164" t="s">
        <v>242</v>
      </c>
      <c r="Y115" s="164" t="s">
        <v>247</v>
      </c>
      <c r="Z115" s="387"/>
      <c r="AA115" s="370"/>
      <c r="AB115" s="689">
        <v>593</v>
      </c>
      <c r="AC115" s="391"/>
      <c r="AD115" s="391"/>
      <c r="AE115" s="391"/>
      <c r="AF115" s="391"/>
      <c r="AG115" s="387" t="s">
        <v>304</v>
      </c>
      <c r="AH115" s="394"/>
      <c r="AI115" s="89">
        <v>16.899999999999999</v>
      </c>
      <c r="AJ115" s="89">
        <v>82.4</v>
      </c>
      <c r="AK115" s="67">
        <v>13.925599999999999</v>
      </c>
      <c r="AL115" s="89">
        <v>67951</v>
      </c>
      <c r="AM115" s="68">
        <v>40.770600000000002</v>
      </c>
      <c r="AN115" s="56">
        <v>6</v>
      </c>
      <c r="AO115" s="145">
        <v>62.7</v>
      </c>
      <c r="AP115" s="69">
        <v>9.16</v>
      </c>
      <c r="AQ115" s="127">
        <v>23.6</v>
      </c>
      <c r="AR115" s="71">
        <f t="shared" si="53"/>
        <v>95.460000000000008</v>
      </c>
      <c r="AS115" s="72">
        <f t="shared" si="54"/>
        <v>6.8449781659388647</v>
      </c>
      <c r="AT115" s="73">
        <f t="shared" si="55"/>
        <v>161.54148471615721</v>
      </c>
      <c r="AU115" s="74">
        <f t="shared" si="56"/>
        <v>1.9139194139194138</v>
      </c>
      <c r="AV115" s="66">
        <v>48.765000000000001</v>
      </c>
      <c r="AW115" s="75">
        <f>95-AY115</f>
        <v>77.775119617224874</v>
      </c>
      <c r="AX115" s="137">
        <v>10.8</v>
      </c>
      <c r="AY115" s="75">
        <f>AX115*100/AO115</f>
        <v>17.224880382775119</v>
      </c>
      <c r="AZ115" s="56">
        <v>74.8</v>
      </c>
      <c r="BA115" s="77" t="s">
        <v>158</v>
      </c>
      <c r="BB115" s="84">
        <v>0.17</v>
      </c>
      <c r="BC115" s="80">
        <v>2.8400000000000007</v>
      </c>
      <c r="BD115" s="79"/>
      <c r="BJ115" s="225">
        <v>80.8</v>
      </c>
      <c r="BK115" s="225">
        <v>19.2</v>
      </c>
      <c r="BL115" s="129">
        <v>4.208333333333333</v>
      </c>
      <c r="BM115" s="223">
        <v>3.16</v>
      </c>
      <c r="BN115" s="79">
        <f>BM115*100/AO115</f>
        <v>5.0398724082934603</v>
      </c>
      <c r="BO115" s="87">
        <v>0.21</v>
      </c>
      <c r="BP115" s="56">
        <v>19.5</v>
      </c>
      <c r="BQ115" s="84">
        <v>29.5</v>
      </c>
      <c r="BR115" s="85">
        <v>1.5128205128205128</v>
      </c>
      <c r="BS115" s="79">
        <f>BX115+BZ115</f>
        <v>11.7</v>
      </c>
      <c r="BT115" s="128">
        <v>82.2</v>
      </c>
      <c r="BU115" s="128" t="s">
        <v>158</v>
      </c>
      <c r="BV115" s="86">
        <v>2.0999999999999996</v>
      </c>
      <c r="BW115" s="422">
        <v>11.5</v>
      </c>
      <c r="BX115" s="86">
        <v>7.9</v>
      </c>
      <c r="BY115" s="86">
        <v>0.9</v>
      </c>
      <c r="BZ115" s="86">
        <v>3.8</v>
      </c>
      <c r="CA115" s="86">
        <v>0.4</v>
      </c>
      <c r="CB115" s="86">
        <v>69.900000000000006</v>
      </c>
      <c r="CC115" s="86">
        <v>8.1</v>
      </c>
      <c r="CD115" s="86">
        <v>0.5</v>
      </c>
      <c r="CL115" s="75">
        <f>BX115/BZ115</f>
        <v>2.0789473684210527</v>
      </c>
      <c r="CY115" s="89" t="s">
        <v>165</v>
      </c>
      <c r="CZ115" s="89">
        <v>4</v>
      </c>
      <c r="DA115" s="90" t="s">
        <v>155</v>
      </c>
      <c r="DB115" s="115" t="s">
        <v>155</v>
      </c>
      <c r="DE115" s="428"/>
      <c r="DF115" s="428"/>
      <c r="DG115" s="428"/>
      <c r="DH115" s="428"/>
      <c r="DI115" s="116" t="s">
        <v>163</v>
      </c>
      <c r="DJ115" s="554" t="s">
        <v>226</v>
      </c>
      <c r="DK115" s="162">
        <v>2</v>
      </c>
      <c r="DL115" s="588" t="s">
        <v>880</v>
      </c>
      <c r="DM115" s="581" t="s">
        <v>316</v>
      </c>
      <c r="DN115" s="94">
        <v>0</v>
      </c>
      <c r="DO115" s="630">
        <v>1</v>
      </c>
      <c r="DP115" s="613"/>
      <c r="DQ115" s="588"/>
      <c r="DR115" s="603"/>
      <c r="DS115" s="618"/>
      <c r="DT115" s="615">
        <v>42783</v>
      </c>
      <c r="DU115" s="588"/>
      <c r="DV115" s="603" t="s">
        <v>1026</v>
      </c>
      <c r="DW115" s="94">
        <v>1</v>
      </c>
      <c r="DX115" s="57">
        <v>3.4</v>
      </c>
      <c r="DY115" s="57" t="s">
        <v>305</v>
      </c>
      <c r="DZ115" s="57">
        <v>593</v>
      </c>
      <c r="EA115" s="57">
        <v>29.3</v>
      </c>
      <c r="EB115" s="57">
        <v>70.7</v>
      </c>
      <c r="EC115" s="57" t="s">
        <v>157</v>
      </c>
      <c r="ED115" s="57" t="s">
        <v>157</v>
      </c>
      <c r="EE115" s="57" t="s">
        <v>157</v>
      </c>
      <c r="EF115" s="57" t="s">
        <v>157</v>
      </c>
      <c r="EG115" s="57">
        <v>2</v>
      </c>
      <c r="EH115" s="850" t="s">
        <v>306</v>
      </c>
      <c r="EI115" s="163">
        <v>4</v>
      </c>
      <c r="EJ115" s="163">
        <v>8</v>
      </c>
      <c r="EK115" s="163">
        <v>10</v>
      </c>
      <c r="EL115" s="618"/>
      <c r="EM115" s="588">
        <v>30</v>
      </c>
      <c r="EN115" s="94">
        <v>2</v>
      </c>
      <c r="EO115" s="94">
        <v>1</v>
      </c>
      <c r="EP115" s="94">
        <v>164</v>
      </c>
      <c r="EQ115" s="94">
        <v>74</v>
      </c>
      <c r="ER115" s="118">
        <f t="shared" si="59"/>
        <v>27.513384889946462</v>
      </c>
      <c r="ES115" s="592">
        <v>0</v>
      </c>
      <c r="ET115" s="592">
        <v>65</v>
      </c>
      <c r="EU115" s="592">
        <v>60</v>
      </c>
      <c r="EV115" s="590">
        <v>3</v>
      </c>
      <c r="EW115" s="588">
        <v>1</v>
      </c>
      <c r="EX115" s="430">
        <v>6257</v>
      </c>
      <c r="EY115" s="144"/>
      <c r="EZ115" s="144"/>
      <c r="FA115" s="144"/>
      <c r="FB115" s="144"/>
      <c r="FC115" s="144"/>
      <c r="FD115" s="759"/>
      <c r="FE115" s="141"/>
      <c r="FF115" s="370"/>
      <c r="FG115" s="370"/>
      <c r="FH115" s="370"/>
      <c r="FI115" s="370"/>
      <c r="FJ115" s="371"/>
      <c r="FK115" s="371"/>
      <c r="FL115" s="371"/>
      <c r="FM115" s="218"/>
      <c r="FN115" s="451"/>
      <c r="FO115" s="460"/>
      <c r="FP115" s="461">
        <v>593</v>
      </c>
      <c r="FQ115" s="387" t="s">
        <v>304</v>
      </c>
      <c r="FR115" s="394"/>
      <c r="FS115" s="56"/>
      <c r="FV115" s="149"/>
      <c r="FW115" s="125">
        <f>DZ115/1000</f>
        <v>0.59299999999999997</v>
      </c>
      <c r="FX115" s="394"/>
      <c r="FY115" s="394"/>
      <c r="FZ115" s="605">
        <v>1</v>
      </c>
      <c r="GA115" s="605">
        <v>1</v>
      </c>
      <c r="GB115" s="628">
        <v>1</v>
      </c>
      <c r="GC115" s="605">
        <v>3</v>
      </c>
      <c r="GD115" s="605">
        <v>1</v>
      </c>
      <c r="GE115" s="606"/>
      <c r="GF115" s="605">
        <v>0</v>
      </c>
      <c r="GG115" s="605"/>
      <c r="GH115" s="606"/>
      <c r="GI115" s="605">
        <v>1</v>
      </c>
      <c r="GJ115" s="861" t="s">
        <v>1079</v>
      </c>
      <c r="GK115" s="861" t="s">
        <v>1080</v>
      </c>
      <c r="GL115" s="862" t="s">
        <v>1081</v>
      </c>
    </row>
    <row r="116" spans="1:198" ht="15.6" customHeight="1" x14ac:dyDescent="0.25">
      <c r="A116" s="56">
        <v>111</v>
      </c>
      <c r="B116" s="859">
        <v>2</v>
      </c>
      <c r="C116" s="560">
        <v>6320</v>
      </c>
      <c r="D116" s="595" t="s">
        <v>301</v>
      </c>
      <c r="E116" s="600" t="s">
        <v>302</v>
      </c>
      <c r="F116" s="597">
        <v>496005043</v>
      </c>
      <c r="G116" s="57">
        <v>68</v>
      </c>
      <c r="H116" s="584" t="s">
        <v>314</v>
      </c>
      <c r="I116" s="150" t="s">
        <v>169</v>
      </c>
      <c r="J116" s="572" t="s">
        <v>215</v>
      </c>
      <c r="K116" s="101" t="s">
        <v>156</v>
      </c>
      <c r="L116" s="57">
        <v>15</v>
      </c>
      <c r="M116" s="57" t="s">
        <v>315</v>
      </c>
      <c r="N116" s="57"/>
      <c r="O116" s="370"/>
      <c r="P116" s="151" t="s">
        <v>313</v>
      </c>
      <c r="Q116" s="378"/>
      <c r="R116" s="378"/>
      <c r="S116" s="164" t="s">
        <v>216</v>
      </c>
      <c r="T116" s="164" t="s">
        <v>286</v>
      </c>
      <c r="U116" s="169" t="s">
        <v>217</v>
      </c>
      <c r="V116" s="164" t="s">
        <v>216</v>
      </c>
      <c r="W116" s="165" t="s">
        <v>218</v>
      </c>
      <c r="X116" s="164" t="s">
        <v>242</v>
      </c>
      <c r="Y116" s="164" t="s">
        <v>247</v>
      </c>
      <c r="Z116" s="387"/>
      <c r="AA116" s="370"/>
      <c r="AB116" s="689">
        <v>534</v>
      </c>
      <c r="AC116" s="391"/>
      <c r="AD116" s="391"/>
      <c r="AE116" s="391"/>
      <c r="AF116" s="391"/>
      <c r="AG116" s="401" t="s">
        <v>226</v>
      </c>
      <c r="AH116" s="394"/>
      <c r="AI116" s="89">
        <v>40.6</v>
      </c>
      <c r="AJ116" s="89">
        <v>80.599999999999994</v>
      </c>
      <c r="AK116" s="67">
        <v>32.723599999999998</v>
      </c>
      <c r="AL116" s="89"/>
      <c r="AN116" s="56">
        <v>6</v>
      </c>
      <c r="AO116" s="145">
        <v>77.900000000000006</v>
      </c>
      <c r="AP116" s="69">
        <v>11.1</v>
      </c>
      <c r="AQ116" s="127">
        <v>8</v>
      </c>
      <c r="AR116" s="71">
        <f t="shared" si="53"/>
        <v>97</v>
      </c>
      <c r="AS116" s="72">
        <f t="shared" si="54"/>
        <v>7.0180180180180187</v>
      </c>
      <c r="AT116" s="73">
        <f t="shared" si="55"/>
        <v>56.14414414414415</v>
      </c>
      <c r="AU116" s="74">
        <f t="shared" si="56"/>
        <v>4.0785340314136125</v>
      </c>
      <c r="AV116" s="66">
        <v>55.405000000000008</v>
      </c>
      <c r="AW116" s="75">
        <f>95-AY116</f>
        <v>71.123234916559696</v>
      </c>
      <c r="AX116" s="137">
        <v>18.600000000000001</v>
      </c>
      <c r="AY116" s="75">
        <f>AX116*100/AO116</f>
        <v>23.876765083440308</v>
      </c>
      <c r="AZ116" s="56">
        <v>63.9</v>
      </c>
      <c r="BA116" s="77" t="s">
        <v>158</v>
      </c>
      <c r="BB116" s="84">
        <v>0.28000000000000003</v>
      </c>
      <c r="BC116" s="80">
        <v>4.3800000000000008</v>
      </c>
      <c r="BD116" s="79"/>
      <c r="BJ116" s="225">
        <v>81.2</v>
      </c>
      <c r="BK116" s="225">
        <v>17.7</v>
      </c>
      <c r="BL116" s="129">
        <v>4.5875706214689265</v>
      </c>
      <c r="BM116" s="223">
        <v>4</v>
      </c>
      <c r="BN116" s="79">
        <f>BM116*100/AO116</f>
        <v>5.1347881899871624</v>
      </c>
      <c r="BO116" s="87">
        <v>1.03</v>
      </c>
      <c r="BP116" s="56">
        <v>19.100000000000001</v>
      </c>
      <c r="BQ116" s="84">
        <v>35.6</v>
      </c>
      <c r="BR116" s="85">
        <v>1.8638743455497382</v>
      </c>
      <c r="BS116" s="79">
        <f>BX116+BZ116</f>
        <v>10.7</v>
      </c>
      <c r="BT116" s="87">
        <v>95.2</v>
      </c>
      <c r="BU116" s="87" t="s">
        <v>158</v>
      </c>
      <c r="BV116" s="87">
        <f>100-BT116</f>
        <v>4.7999999999999972</v>
      </c>
      <c r="BW116" s="416">
        <f>BY116+CA116+CC116</f>
        <v>11.0223</v>
      </c>
      <c r="BX116" s="87">
        <v>3</v>
      </c>
      <c r="BY116" s="133">
        <f>BX116*AP116/100</f>
        <v>0.33299999999999996</v>
      </c>
      <c r="BZ116" s="87">
        <v>7.7</v>
      </c>
      <c r="CA116" s="133">
        <f>BZ116*AP116/100</f>
        <v>0.85470000000000002</v>
      </c>
      <c r="CB116" s="87">
        <v>88.6</v>
      </c>
      <c r="CC116" s="133">
        <f>CB116*AP116/100</f>
        <v>9.8346</v>
      </c>
      <c r="CD116" s="128"/>
      <c r="CF116"/>
      <c r="CY116" s="89" t="s">
        <v>165</v>
      </c>
      <c r="CZ116" s="89">
        <v>4</v>
      </c>
      <c r="DA116" s="90" t="s">
        <v>155</v>
      </c>
      <c r="DB116" s="115" t="s">
        <v>155</v>
      </c>
      <c r="DE116" s="428">
        <v>498.30246519999992</v>
      </c>
      <c r="DF116" s="428">
        <v>42.157234670000001</v>
      </c>
      <c r="DG116" s="428">
        <v>0</v>
      </c>
      <c r="DH116" s="428">
        <v>0</v>
      </c>
      <c r="DI116" s="116" t="s">
        <v>163</v>
      </c>
      <c r="DJ116" s="554" t="s">
        <v>226</v>
      </c>
      <c r="DK116" s="162">
        <v>2</v>
      </c>
      <c r="DL116" s="588" t="s">
        <v>880</v>
      </c>
      <c r="DM116" s="94" t="s">
        <v>316</v>
      </c>
      <c r="DN116" s="94"/>
      <c r="DO116" s="630">
        <v>1</v>
      </c>
      <c r="DP116" s="613"/>
      <c r="DQ116" s="588"/>
      <c r="DR116" s="603"/>
      <c r="DS116" s="618"/>
      <c r="DT116" s="615">
        <v>42783</v>
      </c>
      <c r="DU116" s="588"/>
      <c r="DV116" s="603" t="s">
        <v>1026</v>
      </c>
      <c r="DW116" s="94">
        <v>1</v>
      </c>
      <c r="DX116" s="57" t="s">
        <v>157</v>
      </c>
      <c r="DY116" s="57" t="s">
        <v>157</v>
      </c>
      <c r="DZ116" s="57">
        <v>534</v>
      </c>
      <c r="EA116" s="57">
        <v>0.28100000000000003</v>
      </c>
      <c r="EB116" s="57">
        <v>0.71899999999999997</v>
      </c>
      <c r="EC116" s="57" t="s">
        <v>157</v>
      </c>
      <c r="ED116" s="57" t="s">
        <v>157</v>
      </c>
      <c r="EE116" s="57" t="s">
        <v>157</v>
      </c>
      <c r="EF116" s="57" t="s">
        <v>157</v>
      </c>
      <c r="EG116" s="57">
        <v>0</v>
      </c>
      <c r="EH116" s="850"/>
      <c r="EI116" s="94">
        <v>4</v>
      </c>
      <c r="EJ116" s="94" t="s">
        <v>315</v>
      </c>
      <c r="EK116" s="94">
        <v>15</v>
      </c>
      <c r="EL116" s="618"/>
      <c r="EM116" s="94">
        <v>20</v>
      </c>
      <c r="EN116" s="94">
        <v>2</v>
      </c>
      <c r="EO116" s="94">
        <v>1</v>
      </c>
      <c r="EP116" s="94">
        <v>164</v>
      </c>
      <c r="EQ116" s="94">
        <v>74</v>
      </c>
      <c r="ER116" s="118">
        <f t="shared" si="59"/>
        <v>27.513384889946462</v>
      </c>
      <c r="ES116" s="592">
        <v>0</v>
      </c>
      <c r="ET116" s="592">
        <v>65</v>
      </c>
      <c r="EU116" s="592">
        <v>60</v>
      </c>
      <c r="EV116" s="134">
        <v>3</v>
      </c>
      <c r="EW116" s="94">
        <v>1</v>
      </c>
      <c r="EX116" s="430">
        <v>6320</v>
      </c>
      <c r="EY116" s="144"/>
      <c r="EZ116" s="144"/>
      <c r="FA116" s="144"/>
      <c r="FB116" s="144"/>
      <c r="FC116" s="144"/>
      <c r="FD116" s="759"/>
      <c r="FE116" s="141"/>
      <c r="FF116" s="370"/>
      <c r="FG116" s="370"/>
      <c r="FH116" s="370"/>
      <c r="FI116" s="370"/>
      <c r="FJ116" s="371"/>
      <c r="FK116" s="371"/>
      <c r="FL116" s="371"/>
      <c r="FM116" s="218"/>
      <c r="FN116" s="451"/>
      <c r="FO116" s="460"/>
      <c r="FP116" s="461">
        <v>534</v>
      </c>
      <c r="FQ116" s="401" t="s">
        <v>226</v>
      </c>
      <c r="FR116" s="394"/>
      <c r="FS116" s="56"/>
      <c r="FV116" s="149"/>
      <c r="FW116" s="125">
        <f>DZ116/1000</f>
        <v>0.53400000000000003</v>
      </c>
      <c r="FY116" s="394"/>
      <c r="FZ116" s="605">
        <v>1</v>
      </c>
      <c r="GA116" s="605">
        <v>1</v>
      </c>
      <c r="GB116" s="628">
        <v>1</v>
      </c>
      <c r="GC116" s="605">
        <v>3</v>
      </c>
      <c r="GD116" s="605">
        <v>1</v>
      </c>
      <c r="GE116" s="606"/>
      <c r="GF116" s="605">
        <v>1</v>
      </c>
      <c r="GG116" s="861" t="s">
        <v>1082</v>
      </c>
      <c r="GH116" s="862" t="s">
        <v>1065</v>
      </c>
      <c r="GI116" s="605">
        <v>1</v>
      </c>
      <c r="GJ116" s="861" t="s">
        <v>1079</v>
      </c>
      <c r="GK116" s="861" t="s">
        <v>1080</v>
      </c>
      <c r="GL116" s="862" t="s">
        <v>918</v>
      </c>
      <c r="GN116" s="160">
        <v>0.47786814497138003</v>
      </c>
    </row>
    <row r="117" spans="1:198" ht="15.6" customHeight="1" x14ac:dyDescent="0.25">
      <c r="A117" s="56">
        <v>211</v>
      </c>
      <c r="B117" s="859">
        <v>1</v>
      </c>
      <c r="C117" s="560">
        <v>11096</v>
      </c>
      <c r="D117" s="561" t="s">
        <v>364</v>
      </c>
      <c r="E117" s="513" t="s">
        <v>238</v>
      </c>
      <c r="F117" s="59">
        <v>496116148</v>
      </c>
      <c r="G117" s="57">
        <v>70</v>
      </c>
      <c r="H117" s="584" t="s">
        <v>735</v>
      </c>
      <c r="I117" s="313" t="s">
        <v>169</v>
      </c>
      <c r="J117" s="572" t="s">
        <v>244</v>
      </c>
      <c r="K117" s="59" t="s">
        <v>156</v>
      </c>
      <c r="L117" s="57">
        <v>7</v>
      </c>
      <c r="M117" s="59" t="s">
        <v>398</v>
      </c>
      <c r="N117" s="59" t="s">
        <v>435</v>
      </c>
      <c r="O117" s="370"/>
      <c r="P117" s="57" t="s">
        <v>726</v>
      </c>
      <c r="Q117" s="378"/>
      <c r="R117" s="378"/>
      <c r="S117" s="171"/>
      <c r="T117" s="171"/>
      <c r="U117" s="171"/>
      <c r="V117" s="352" t="s">
        <v>728</v>
      </c>
      <c r="W117" s="382"/>
      <c r="X117" s="171"/>
      <c r="Y117" s="164"/>
      <c r="Z117" s="387"/>
      <c r="AA117" s="370" t="s">
        <v>709</v>
      </c>
      <c r="AC117" s="403">
        <v>68</v>
      </c>
      <c r="AD117" s="403">
        <v>480</v>
      </c>
      <c r="AE117" s="404"/>
      <c r="AF117" s="404"/>
      <c r="AG117" s="374" t="s">
        <v>710</v>
      </c>
      <c r="AH117" s="306" t="s">
        <v>736</v>
      </c>
      <c r="AI117" t="s">
        <v>717</v>
      </c>
      <c r="AO117" s="145">
        <v>8.9</v>
      </c>
      <c r="AP117" s="69">
        <v>85.1</v>
      </c>
      <c r="AQ117" s="127">
        <v>4</v>
      </c>
      <c r="AR117" s="71">
        <f t="shared" si="53"/>
        <v>98</v>
      </c>
      <c r="AS117" s="72">
        <f t="shared" si="54"/>
        <v>0.1045828437132785</v>
      </c>
      <c r="AT117" s="73">
        <f t="shared" si="55"/>
        <v>0.418331374853114</v>
      </c>
      <c r="AU117" s="74">
        <f t="shared" si="56"/>
        <v>9.9887766554433238E-2</v>
      </c>
      <c r="AV117" s="75">
        <v>8.0545000000000009</v>
      </c>
      <c r="AW117" s="75">
        <f>95-AY117</f>
        <v>90.5</v>
      </c>
      <c r="AX117" s="76">
        <v>0.40050000000000002</v>
      </c>
      <c r="AY117" s="75">
        <v>4.5</v>
      </c>
      <c r="AZ117" s="56" t="s">
        <v>158</v>
      </c>
      <c r="BA117" s="77">
        <v>79.599999999999994</v>
      </c>
      <c r="BB117" s="84" t="s">
        <v>158</v>
      </c>
      <c r="BC117" s="115">
        <v>0</v>
      </c>
      <c r="BJ117" s="56">
        <v>40.200000000000003</v>
      </c>
      <c r="BK117" s="56">
        <v>59.8</v>
      </c>
      <c r="BL117" s="82">
        <f>BJ117/BK117</f>
        <v>0.67224080267558539</v>
      </c>
      <c r="BM117" s="83">
        <v>0.1</v>
      </c>
      <c r="BN117" s="79">
        <f>BM117*100/AO117</f>
        <v>1.1235955056179774</v>
      </c>
      <c r="BO117" s="56" t="s">
        <v>158</v>
      </c>
      <c r="BP117" s="56">
        <v>54.5</v>
      </c>
      <c r="BQ117" s="84">
        <v>60.2</v>
      </c>
      <c r="BS117" s="79">
        <f>BX117+BZ117</f>
        <v>72.7</v>
      </c>
      <c r="BT117" s="115">
        <v>98</v>
      </c>
      <c r="BU117" s="115">
        <v>13764</v>
      </c>
      <c r="BV117" s="79">
        <f>100-BT117</f>
        <v>2</v>
      </c>
      <c r="BW117" s="416">
        <f>BY117+CA117+CC117</f>
        <v>83.227800000000002</v>
      </c>
      <c r="BX117" s="115">
        <v>38</v>
      </c>
      <c r="BY117" s="66">
        <f>BX117*AP117/100</f>
        <v>32.337999999999994</v>
      </c>
      <c r="BZ117" s="115">
        <v>34.700000000000003</v>
      </c>
      <c r="CA117" s="66">
        <f>BZ117*AP117/100</f>
        <v>29.529700000000002</v>
      </c>
      <c r="CB117" s="115">
        <v>25.1</v>
      </c>
      <c r="CC117" s="66">
        <f>CB117*AP117/100</f>
        <v>21.360099999999999</v>
      </c>
      <c r="CD117" s="115">
        <v>0.2</v>
      </c>
      <c r="CE117" s="153"/>
      <c r="CF117" s="153"/>
      <c r="CG117" s="153"/>
      <c r="CH117" s="153"/>
      <c r="CI117" s="153"/>
      <c r="CJ117" s="153"/>
      <c r="CK117" s="153"/>
      <c r="CL117" s="75">
        <f>BX117/BZ117</f>
        <v>1.095100864553314</v>
      </c>
      <c r="CZ117" s="142">
        <v>3</v>
      </c>
      <c r="DA117" s="90" t="s">
        <v>154</v>
      </c>
      <c r="DB117" s="195" t="s">
        <v>154</v>
      </c>
      <c r="DC117" s="300"/>
      <c r="DE117" s="370"/>
      <c r="DF117" s="370"/>
      <c r="DG117" s="370"/>
      <c r="DH117" s="370"/>
      <c r="DI117" s="57" t="s">
        <v>163</v>
      </c>
      <c r="DJ117" s="557" t="s">
        <v>230</v>
      </c>
      <c r="DK117" s="92">
        <v>2</v>
      </c>
      <c r="DL117" s="581" t="s">
        <v>880</v>
      </c>
      <c r="DM117" s="581" t="s">
        <v>169</v>
      </c>
      <c r="DN117" s="92"/>
      <c r="DO117" s="629">
        <v>0</v>
      </c>
      <c r="DP117" s="623">
        <v>43630</v>
      </c>
      <c r="DQ117" s="581"/>
      <c r="DR117" s="581" t="s">
        <v>899</v>
      </c>
      <c r="DS117" s="619"/>
      <c r="DT117" s="623">
        <v>42338</v>
      </c>
      <c r="DU117" s="581"/>
      <c r="DV117" s="581" t="s">
        <v>899</v>
      </c>
      <c r="DW117" s="92"/>
      <c r="DX117" s="57">
        <v>80.599999999999994</v>
      </c>
      <c r="DY117" s="57" t="s">
        <v>157</v>
      </c>
      <c r="DZ117" s="57">
        <v>7777</v>
      </c>
      <c r="EA117" s="57">
        <v>83.7</v>
      </c>
      <c r="EB117" s="57">
        <v>16.3</v>
      </c>
      <c r="EC117" s="57" t="s">
        <v>157</v>
      </c>
      <c r="ED117" s="57" t="s">
        <v>157</v>
      </c>
      <c r="EE117" s="57" t="s">
        <v>157</v>
      </c>
      <c r="EF117" s="57" t="s">
        <v>157</v>
      </c>
      <c r="EG117" s="57" t="s">
        <v>157</v>
      </c>
      <c r="EH117" s="850" t="s">
        <v>157</v>
      </c>
      <c r="EI117" s="117"/>
      <c r="EJ117" s="117"/>
      <c r="EK117" s="117"/>
      <c r="EL117" s="619"/>
      <c r="EM117" s="581">
        <v>10</v>
      </c>
      <c r="EN117" s="92"/>
      <c r="EO117" s="581">
        <v>0</v>
      </c>
      <c r="EP117" s="581">
        <v>148</v>
      </c>
      <c r="EQ117" s="581">
        <v>68</v>
      </c>
      <c r="ER117" s="582">
        <v>31</v>
      </c>
      <c r="ES117" s="592">
        <v>0</v>
      </c>
      <c r="ET117" s="592">
        <v>53</v>
      </c>
      <c r="EU117" s="592">
        <v>60</v>
      </c>
      <c r="EV117" s="581">
        <v>3</v>
      </c>
      <c r="EW117" s="581">
        <v>2</v>
      </c>
      <c r="EX117" s="432">
        <v>11096</v>
      </c>
      <c r="EY117" s="349">
        <v>75</v>
      </c>
      <c r="EZ117" s="349"/>
      <c r="FA117" s="349">
        <v>4000</v>
      </c>
      <c r="FB117" s="349">
        <v>38220</v>
      </c>
      <c r="FC117" s="349"/>
      <c r="FD117" s="350"/>
      <c r="FE117" s="281"/>
      <c r="FF117" s="394"/>
      <c r="FG117" s="394"/>
      <c r="FH117" s="394"/>
      <c r="FI117" s="394"/>
      <c r="FJ117" s="442"/>
      <c r="FK117" s="442"/>
      <c r="FL117" s="442"/>
      <c r="FM117" s="197"/>
      <c r="FN117" s="450"/>
      <c r="FO117" s="450"/>
      <c r="FP117" s="459"/>
      <c r="FQ117" s="398"/>
      <c r="FR117" s="65"/>
      <c r="FS117" s="56"/>
      <c r="FT117" s="242">
        <f>AC117/1000</f>
        <v>6.8000000000000005E-2</v>
      </c>
      <c r="FV117" s="73"/>
      <c r="FW117" s="125">
        <f>DZ117/1000</f>
        <v>7.7770000000000001</v>
      </c>
      <c r="FX117" s="278"/>
      <c r="FY117" s="467"/>
      <c r="FZ117" s="581">
        <v>0</v>
      </c>
      <c r="GA117" s="581">
        <v>0</v>
      </c>
      <c r="GB117" s="626">
        <v>2</v>
      </c>
      <c r="GC117" s="581">
        <v>5</v>
      </c>
      <c r="GD117" s="581">
        <v>0</v>
      </c>
      <c r="GE117" s="607"/>
      <c r="GF117" s="581">
        <v>0</v>
      </c>
      <c r="GG117" s="581"/>
      <c r="GH117" s="607"/>
      <c r="GI117" s="581">
        <v>1</v>
      </c>
      <c r="GJ117" s="604">
        <v>43630</v>
      </c>
      <c r="GK117" s="581" t="s">
        <v>917</v>
      </c>
      <c r="GL117" s="607" t="s">
        <v>1083</v>
      </c>
      <c r="GM117" s="357"/>
      <c r="GN117" s="357"/>
      <c r="GO117" s="357"/>
      <c r="GP117" s="356"/>
    </row>
    <row r="118" spans="1:198" ht="15.6" customHeight="1" x14ac:dyDescent="0.25">
      <c r="A118" s="56">
        <v>61</v>
      </c>
      <c r="B118" s="859">
        <v>1</v>
      </c>
      <c r="C118" s="566">
        <v>12404</v>
      </c>
      <c r="D118" s="561" t="s">
        <v>364</v>
      </c>
      <c r="E118" s="569" t="s">
        <v>191</v>
      </c>
      <c r="F118" s="59">
        <v>5751041461</v>
      </c>
      <c r="G118" s="57">
        <v>63</v>
      </c>
      <c r="H118" s="584" t="s">
        <v>838</v>
      </c>
      <c r="I118" s="313" t="s">
        <v>839</v>
      </c>
      <c r="J118" s="572" t="s">
        <v>215</v>
      </c>
      <c r="K118" s="59" t="s">
        <v>156</v>
      </c>
      <c r="L118" s="57">
        <v>15</v>
      </c>
      <c r="M118" s="59">
        <v>2</v>
      </c>
      <c r="N118" s="59" t="s">
        <v>436</v>
      </c>
      <c r="O118" s="370"/>
      <c r="P118" s="57" t="s">
        <v>837</v>
      </c>
      <c r="Q118" s="378"/>
      <c r="R118" s="378"/>
      <c r="S118" s="59"/>
      <c r="T118" s="299"/>
      <c r="U118" s="299"/>
      <c r="V118" s="365" t="s">
        <v>835</v>
      </c>
      <c r="W118" s="480"/>
      <c r="X118" s="365"/>
      <c r="Y118" s="365"/>
      <c r="Z118" s="374"/>
      <c r="AA118" s="370" t="s">
        <v>786</v>
      </c>
      <c r="AC118" s="403">
        <v>248</v>
      </c>
      <c r="AD118" s="403">
        <v>3700</v>
      </c>
      <c r="AE118" s="404"/>
      <c r="AF118" s="404"/>
      <c r="AG118" s="374" t="s">
        <v>307</v>
      </c>
      <c r="AH118" s="111">
        <v>250</v>
      </c>
      <c r="AI118"/>
      <c r="AJ118"/>
      <c r="AM118"/>
      <c r="AO118" s="410">
        <v>62</v>
      </c>
      <c r="AP118" s="69">
        <v>20.8</v>
      </c>
      <c r="AQ118" s="127">
        <v>16.7</v>
      </c>
      <c r="AR118" s="71">
        <v>99.5</v>
      </c>
      <c r="AS118" s="72">
        <v>2.9807692307692308</v>
      </c>
      <c r="AT118" s="73">
        <v>49.778846153846153</v>
      </c>
      <c r="AU118" s="74">
        <v>1.6533333333333333</v>
      </c>
      <c r="AV118" s="75">
        <v>57.220799999999997</v>
      </c>
      <c r="AW118" s="75">
        <v>92.291612903225811</v>
      </c>
      <c r="AX118" s="76">
        <v>1.3392000000000002</v>
      </c>
      <c r="AY118" s="75">
        <v>2.16</v>
      </c>
      <c r="AZ118" s="56" t="s">
        <v>158</v>
      </c>
      <c r="BA118" s="234">
        <v>19.899999999999999</v>
      </c>
      <c r="BB118" s="84" t="s">
        <v>158</v>
      </c>
      <c r="BC118" s="79">
        <v>1.49</v>
      </c>
      <c r="BD118" s="79"/>
      <c r="BE118" s="75"/>
      <c r="BF118" s="75"/>
      <c r="BG118" s="75"/>
      <c r="BH118" s="75"/>
      <c r="BI118" s="81">
        <v>1.83</v>
      </c>
      <c r="BJ118" s="75">
        <v>50.6</v>
      </c>
      <c r="BK118" s="56">
        <v>49.4</v>
      </c>
      <c r="BL118" s="82">
        <v>1.0242914979757085</v>
      </c>
      <c r="BM118" s="83">
        <v>4.3099999999999996</v>
      </c>
      <c r="BN118" s="79">
        <v>6.9516129032258052</v>
      </c>
      <c r="BO118" s="56" t="s">
        <v>158</v>
      </c>
      <c r="BP118" s="56">
        <v>21.9</v>
      </c>
      <c r="BQ118" s="84">
        <v>18</v>
      </c>
      <c r="BS118" s="79">
        <v>59.85</v>
      </c>
      <c r="BT118" s="115">
        <v>86.4</v>
      </c>
      <c r="BU118" s="115">
        <v>4266</v>
      </c>
      <c r="BV118" s="79">
        <v>13.599999999999994</v>
      </c>
      <c r="BW118" s="79">
        <v>20.6648</v>
      </c>
      <c r="BX118" s="115">
        <v>5.85</v>
      </c>
      <c r="BY118" s="66">
        <v>1.2167999999999999</v>
      </c>
      <c r="BZ118" s="115">
        <v>54</v>
      </c>
      <c r="CA118" s="66">
        <v>11.232000000000001</v>
      </c>
      <c r="CB118" s="115">
        <v>39.5</v>
      </c>
      <c r="CC118" s="66">
        <v>8.2160000000000011</v>
      </c>
      <c r="CD118" s="66">
        <v>1.58</v>
      </c>
      <c r="CE118" s="153">
        <v>96.5</v>
      </c>
      <c r="CF118" s="153">
        <v>4731</v>
      </c>
      <c r="CG118" s="153">
        <v>97</v>
      </c>
      <c r="CH118" s="153">
        <v>3024</v>
      </c>
      <c r="CI118" s="153">
        <v>76.5</v>
      </c>
      <c r="CJ118" s="153">
        <v>87.4</v>
      </c>
      <c r="CK118" s="153">
        <v>2534</v>
      </c>
      <c r="CL118" s="75">
        <v>0.10833333333333332</v>
      </c>
      <c r="DB118" s="195" t="s">
        <v>155</v>
      </c>
      <c r="DC118" s="288"/>
      <c r="DD118" s="340" t="s">
        <v>836</v>
      </c>
      <c r="DI118" s="57" t="s">
        <v>163</v>
      </c>
      <c r="DJ118" s="557" t="s">
        <v>230</v>
      </c>
      <c r="DK118" s="92">
        <v>2</v>
      </c>
      <c r="DL118" s="581" t="s">
        <v>880</v>
      </c>
      <c r="DM118" s="581" t="s">
        <v>316</v>
      </c>
      <c r="DN118" s="92"/>
      <c r="DO118" s="629">
        <v>1</v>
      </c>
      <c r="DP118" s="623">
        <v>43837</v>
      </c>
      <c r="DQ118" s="581"/>
      <c r="DR118" s="581" t="s">
        <v>899</v>
      </c>
      <c r="DS118" s="619"/>
      <c r="DT118" s="623">
        <v>41563</v>
      </c>
      <c r="DU118" s="604">
        <v>42444</v>
      </c>
      <c r="DV118" s="581" t="s">
        <v>899</v>
      </c>
      <c r="DW118" s="92"/>
      <c r="DX118" s="57" t="s">
        <v>157</v>
      </c>
      <c r="DY118" s="57" t="s">
        <v>157</v>
      </c>
      <c r="DZ118" s="57">
        <v>507</v>
      </c>
      <c r="EA118" s="57">
        <v>35.299999999999997</v>
      </c>
      <c r="EB118" s="57">
        <v>64.7</v>
      </c>
      <c r="EC118" s="57" t="s">
        <v>157</v>
      </c>
      <c r="ED118" s="57" t="s">
        <v>157</v>
      </c>
      <c r="EE118" s="57" t="s">
        <v>157</v>
      </c>
      <c r="EF118" s="57" t="s">
        <v>157</v>
      </c>
      <c r="EG118" s="57">
        <v>0</v>
      </c>
      <c r="EH118" s="850" t="s">
        <v>741</v>
      </c>
      <c r="EI118" s="117"/>
      <c r="EJ118" s="117"/>
      <c r="EK118" s="117"/>
      <c r="EL118" s="619" t="s">
        <v>961</v>
      </c>
      <c r="EM118" s="589">
        <v>20</v>
      </c>
      <c r="EN118" s="117"/>
      <c r="EO118" s="589">
        <v>1</v>
      </c>
      <c r="EP118" s="589">
        <v>167</v>
      </c>
      <c r="EQ118" s="589">
        <v>94</v>
      </c>
      <c r="ER118" s="582">
        <v>33.700000000000003</v>
      </c>
      <c r="ES118" s="592">
        <v>0</v>
      </c>
      <c r="ET118" s="592">
        <v>50</v>
      </c>
      <c r="EU118" s="592">
        <v>60</v>
      </c>
      <c r="EV118" s="589"/>
      <c r="EW118" s="589"/>
      <c r="EX118" s="432">
        <v>12404</v>
      </c>
      <c r="EY118" s="349">
        <v>75</v>
      </c>
      <c r="EZ118" s="349">
        <v>38617</v>
      </c>
      <c r="FA118" s="349">
        <v>8000</v>
      </c>
      <c r="FB118" s="349">
        <v>40560</v>
      </c>
      <c r="FC118" s="349">
        <v>3357</v>
      </c>
      <c r="FD118" s="350">
        <v>226.93320000000003</v>
      </c>
      <c r="FE118" s="281">
        <v>3403.9980000000005</v>
      </c>
      <c r="FF118" s="65"/>
      <c r="FJ118" s="196"/>
      <c r="FK118" s="196"/>
      <c r="FM118" s="197"/>
      <c r="FN118" s="198"/>
      <c r="FP118" s="292"/>
      <c r="FQ118" s="64"/>
      <c r="FR118" s="65"/>
      <c r="FS118" s="56"/>
      <c r="FT118" s="242">
        <v>0.248</v>
      </c>
      <c r="FV118" s="73">
        <v>8.6930626408058629</v>
      </c>
      <c r="FW118" s="351">
        <v>0.22693320000000003</v>
      </c>
      <c r="FY118" s="176"/>
      <c r="FZ118" s="605">
        <v>0</v>
      </c>
      <c r="GA118" s="605">
        <v>0</v>
      </c>
      <c r="GB118" s="627">
        <v>1</v>
      </c>
      <c r="GC118" s="605">
        <v>3</v>
      </c>
      <c r="GD118" s="605">
        <v>1</v>
      </c>
      <c r="GE118" s="606"/>
      <c r="GF118" s="875">
        <v>1</v>
      </c>
      <c r="GG118" s="861" t="s">
        <v>1084</v>
      </c>
      <c r="GH118" s="862" t="s">
        <v>1085</v>
      </c>
      <c r="GI118" s="605">
        <v>1</v>
      </c>
      <c r="GJ118" s="857">
        <v>43902</v>
      </c>
      <c r="GK118" s="861" t="s">
        <v>1086</v>
      </c>
      <c r="GL118" s="862" t="s">
        <v>1087</v>
      </c>
    </row>
    <row r="119" spans="1:198" ht="15.6" customHeight="1" x14ac:dyDescent="0.25">
      <c r="A119" s="56">
        <v>316</v>
      </c>
      <c r="B119" s="859">
        <v>1</v>
      </c>
      <c r="C119" s="560">
        <v>11823</v>
      </c>
      <c r="D119" s="561" t="s">
        <v>820</v>
      </c>
      <c r="E119" s="513" t="s">
        <v>508</v>
      </c>
      <c r="F119" s="59" t="s">
        <v>821</v>
      </c>
      <c r="G119" s="57">
        <f>LEFT(H119,4)-CONCATENATE(IF(LEFT(F119, 2)&lt;MID(H119, 3, 4), 20, 19),LEFT(F119,2))</f>
        <v>76</v>
      </c>
      <c r="H119" s="584" t="s">
        <v>818</v>
      </c>
      <c r="I119" s="313" t="s">
        <v>178</v>
      </c>
      <c r="J119" s="572" t="s">
        <v>244</v>
      </c>
      <c r="K119" s="59" t="s">
        <v>156</v>
      </c>
      <c r="L119" s="57">
        <v>3</v>
      </c>
      <c r="M119" s="59" t="s">
        <v>403</v>
      </c>
      <c r="N119" s="59" t="s">
        <v>157</v>
      </c>
      <c r="O119" s="370"/>
      <c r="P119" s="57" t="s">
        <v>817</v>
      </c>
      <c r="Q119" s="378"/>
      <c r="R119" s="378"/>
      <c r="S119" s="59"/>
      <c r="T119" s="361" t="s">
        <v>780</v>
      </c>
      <c r="U119" s="361"/>
      <c r="V119" s="362" t="s">
        <v>792</v>
      </c>
      <c r="W119" s="469"/>
      <c r="X119" s="362"/>
      <c r="Y119" s="362"/>
      <c r="Z119" s="374"/>
      <c r="AA119" s="370" t="s">
        <v>678</v>
      </c>
      <c r="AC119" s="403">
        <v>119</v>
      </c>
      <c r="AD119" s="403">
        <v>356</v>
      </c>
      <c r="AE119" s="404"/>
      <c r="AF119" s="404"/>
      <c r="AG119" s="374" t="s">
        <v>359</v>
      </c>
      <c r="AH119" s="111">
        <v>50</v>
      </c>
      <c r="AI119" s="363"/>
      <c r="AJ119" s="56" t="s">
        <v>819</v>
      </c>
      <c r="AO119" s="410">
        <v>48.2</v>
      </c>
      <c r="AP119" s="69">
        <v>50.5</v>
      </c>
      <c r="AQ119" s="127">
        <v>1.1000000000000001</v>
      </c>
      <c r="AR119" s="71">
        <f t="shared" ref="AR119:AR143" si="60">AO119+AP119+AQ119</f>
        <v>99.8</v>
      </c>
      <c r="AS119" s="72">
        <f t="shared" ref="AS119:AS143" si="61">AO119/AP119</f>
        <v>0.95445544554455453</v>
      </c>
      <c r="AT119" s="73">
        <f t="shared" ref="AT119:AT143" si="62">AO119/AP119*AQ119</f>
        <v>1.0499009900990102</v>
      </c>
      <c r="AU119" s="74">
        <f t="shared" ref="AU119:AU143" si="63">AO119/(AP119+AQ119)</f>
        <v>0.93410852713178294</v>
      </c>
      <c r="AV119" s="75">
        <v>27.377600000000001</v>
      </c>
      <c r="AW119" s="75">
        <f t="shared" ref="AW119:AW137" si="64">95-AY119</f>
        <v>56.8</v>
      </c>
      <c r="AX119" s="137">
        <v>18.412400000000002</v>
      </c>
      <c r="AY119" s="75">
        <v>38.200000000000003</v>
      </c>
      <c r="AZ119" s="56" t="s">
        <v>158</v>
      </c>
      <c r="BA119" s="77">
        <v>12.7</v>
      </c>
      <c r="BB119" s="84" t="s">
        <v>158</v>
      </c>
      <c r="BC119" s="79">
        <v>0.1</v>
      </c>
      <c r="BD119" s="79"/>
      <c r="BE119" s="75"/>
      <c r="BF119" s="75"/>
      <c r="BG119" s="75"/>
      <c r="BH119" s="75"/>
      <c r="BI119" s="279">
        <v>0</v>
      </c>
      <c r="BJ119" s="75">
        <v>54.6</v>
      </c>
      <c r="BK119" s="56">
        <v>45.4</v>
      </c>
      <c r="BL119" s="82">
        <f>BJ119/BK119</f>
        <v>1.2026431718061674</v>
      </c>
      <c r="BM119" s="83">
        <v>0.7</v>
      </c>
      <c r="BN119" s="79">
        <f>BM119*100/AO119</f>
        <v>1.4522821576763485</v>
      </c>
      <c r="BO119" s="56" t="s">
        <v>158</v>
      </c>
      <c r="BP119" s="56">
        <v>72.2</v>
      </c>
      <c r="BQ119" s="84">
        <v>68.900000000000006</v>
      </c>
      <c r="BS119" s="79">
        <f>BX119+BZ119</f>
        <v>44.8</v>
      </c>
      <c r="BT119" s="115">
        <v>89.7</v>
      </c>
      <c r="BU119" s="115">
        <v>9796</v>
      </c>
      <c r="BV119" s="79">
        <f>100-BT119</f>
        <v>10.299999999999997</v>
      </c>
      <c r="BW119" s="416">
        <f>BY119+CA119+CC119</f>
        <v>50.247500000000002</v>
      </c>
      <c r="BX119" s="115">
        <v>17.399999999999999</v>
      </c>
      <c r="BY119" s="66">
        <f>BX119*AP119/100</f>
        <v>8.786999999999999</v>
      </c>
      <c r="BZ119" s="115">
        <v>27.4</v>
      </c>
      <c r="CA119" s="66">
        <f>BZ119*AP119/100</f>
        <v>13.836999999999998</v>
      </c>
      <c r="CB119" s="115">
        <v>54.7</v>
      </c>
      <c r="CC119" s="66">
        <f>CB119*AP119/100</f>
        <v>27.623500000000003</v>
      </c>
      <c r="CD119" s="79">
        <v>0.7</v>
      </c>
      <c r="CE119" s="153">
        <v>100</v>
      </c>
      <c r="CF119" s="153">
        <v>11692</v>
      </c>
      <c r="CG119" s="153">
        <v>99.9</v>
      </c>
      <c r="CH119" s="153">
        <v>9828</v>
      </c>
      <c r="CI119" s="153">
        <v>100</v>
      </c>
      <c r="CJ119" s="153">
        <v>99.9</v>
      </c>
      <c r="CK119" s="153">
        <v>8236</v>
      </c>
      <c r="CL119" s="75">
        <f>BX119/BZ119</f>
        <v>0.63503649635036497</v>
      </c>
      <c r="CZ119" s="142">
        <v>3</v>
      </c>
      <c r="DA119" s="90" t="s">
        <v>168</v>
      </c>
      <c r="DB119" s="115" t="s">
        <v>168</v>
      </c>
      <c r="DC119" s="288"/>
      <c r="DD119" s="340"/>
      <c r="DI119" s="57" t="s">
        <v>162</v>
      </c>
      <c r="DJ119" s="579" t="s">
        <v>226</v>
      </c>
      <c r="DK119" s="92">
        <v>2</v>
      </c>
      <c r="DL119" s="581" t="s">
        <v>880</v>
      </c>
      <c r="DM119" s="581" t="s">
        <v>169</v>
      </c>
      <c r="DN119" s="92"/>
      <c r="DO119" s="629">
        <v>0</v>
      </c>
      <c r="DP119" s="614"/>
      <c r="DQ119" s="581"/>
      <c r="DR119" s="581"/>
      <c r="DS119" s="619"/>
      <c r="DT119" s="623">
        <v>43773</v>
      </c>
      <c r="DU119" s="581"/>
      <c r="DV119" s="581" t="s">
        <v>899</v>
      </c>
      <c r="DW119" s="92"/>
      <c r="DX119" s="57" t="s">
        <v>157</v>
      </c>
      <c r="DY119" s="57" t="s">
        <v>157</v>
      </c>
      <c r="DZ119" s="57" t="s">
        <v>157</v>
      </c>
      <c r="EA119" s="57" t="s">
        <v>157</v>
      </c>
      <c r="EB119" s="57" t="s">
        <v>157</v>
      </c>
      <c r="EC119" s="57" t="s">
        <v>157</v>
      </c>
      <c r="ED119" s="57" t="s">
        <v>157</v>
      </c>
      <c r="EE119" s="57" t="s">
        <v>157</v>
      </c>
      <c r="EF119" s="57" t="s">
        <v>157</v>
      </c>
      <c r="EG119" s="57" t="s">
        <v>157</v>
      </c>
      <c r="EH119" s="850" t="s">
        <v>157</v>
      </c>
      <c r="EI119" s="117"/>
      <c r="EJ119" s="117"/>
      <c r="EK119" s="117"/>
      <c r="EL119" s="619"/>
      <c r="EM119" s="589">
        <v>10</v>
      </c>
      <c r="EN119" s="117"/>
      <c r="EO119" s="589">
        <v>0</v>
      </c>
      <c r="EP119" s="589">
        <v>170</v>
      </c>
      <c r="EQ119" s="589">
        <v>82</v>
      </c>
      <c r="ER119" s="582">
        <v>28.4</v>
      </c>
      <c r="ES119" s="592">
        <v>0</v>
      </c>
      <c r="ET119" s="592">
        <v>46</v>
      </c>
      <c r="EU119" s="592">
        <v>50</v>
      </c>
      <c r="EV119" s="589">
        <v>3</v>
      </c>
      <c r="EW119" s="589">
        <v>1</v>
      </c>
      <c r="EX119" s="432">
        <v>11823</v>
      </c>
      <c r="EY119" s="349">
        <v>75</v>
      </c>
      <c r="EZ119" s="349">
        <v>7392</v>
      </c>
      <c r="FA119" s="349">
        <v>4000</v>
      </c>
      <c r="FB119" s="349">
        <v>42120</v>
      </c>
      <c r="FC119" s="349">
        <v>821</v>
      </c>
      <c r="FD119" s="350">
        <f>FC119/FA119*FB119/EY119</f>
        <v>115.26839999999999</v>
      </c>
      <c r="FE119" s="281">
        <f>L119*FD119</f>
        <v>345.80519999999996</v>
      </c>
      <c r="FF119" s="65"/>
      <c r="FJ119" s="196"/>
      <c r="FK119" s="196"/>
      <c r="FM119" s="197"/>
      <c r="FN119" s="198"/>
      <c r="FP119" s="292"/>
      <c r="FQ119" s="64"/>
      <c r="FR119" s="65"/>
      <c r="FS119" s="56"/>
      <c r="FT119" s="242">
        <f>AC119/1000</f>
        <v>0.11899999999999999</v>
      </c>
      <c r="FV119" s="73">
        <f>FC119*100/EZ119</f>
        <v>11.106601731601732</v>
      </c>
      <c r="FW119" s="351">
        <f>FD119/1000</f>
        <v>0.11526839999999998</v>
      </c>
      <c r="FY119" s="394"/>
      <c r="FZ119" s="605">
        <v>0</v>
      </c>
      <c r="GA119" s="605">
        <v>0</v>
      </c>
      <c r="GB119" s="627">
        <v>2</v>
      </c>
      <c r="GC119" s="605">
        <v>7</v>
      </c>
      <c r="GD119" s="605">
        <v>0</v>
      </c>
      <c r="GE119" s="606"/>
      <c r="GF119" s="605">
        <v>0</v>
      </c>
      <c r="GG119" s="605"/>
      <c r="GH119" s="606"/>
      <c r="GI119" s="869">
        <v>1</v>
      </c>
      <c r="GJ119" s="857">
        <v>43773</v>
      </c>
      <c r="GK119" s="861" t="s">
        <v>917</v>
      </c>
      <c r="GL119" s="862" t="s">
        <v>973</v>
      </c>
    </row>
    <row r="120" spans="1:198" ht="15.6" customHeight="1" x14ac:dyDescent="0.25">
      <c r="A120" s="56">
        <v>52</v>
      </c>
      <c r="B120" s="859">
        <v>1</v>
      </c>
      <c r="C120" s="565">
        <v>5060</v>
      </c>
      <c r="D120" s="561" t="s">
        <v>187</v>
      </c>
      <c r="E120" s="569" t="s">
        <v>214</v>
      </c>
      <c r="F120" s="59">
        <v>5408022389</v>
      </c>
      <c r="G120" s="57">
        <v>62</v>
      </c>
      <c r="H120" s="584" t="s">
        <v>186</v>
      </c>
      <c r="I120" s="375" t="s">
        <v>316</v>
      </c>
      <c r="J120" s="572" t="s">
        <v>215</v>
      </c>
      <c r="K120" s="105" t="s">
        <v>156</v>
      </c>
      <c r="L120" s="59">
        <v>15</v>
      </c>
      <c r="M120" s="59">
        <v>9</v>
      </c>
      <c r="N120" s="57"/>
      <c r="O120" s="370"/>
      <c r="P120" s="151"/>
      <c r="Q120" s="378"/>
      <c r="R120" s="378"/>
      <c r="S120" s="164"/>
      <c r="T120" s="164"/>
      <c r="U120" s="169"/>
      <c r="V120" s="164"/>
      <c r="W120" s="671"/>
      <c r="X120" s="164"/>
      <c r="Y120" s="164"/>
      <c r="Z120" s="387"/>
      <c r="AA120" s="370"/>
      <c r="AC120" s="370"/>
      <c r="AD120" s="370"/>
      <c r="AE120" s="370"/>
      <c r="AF120" s="370"/>
      <c r="AG120" s="399" t="s">
        <v>184</v>
      </c>
      <c r="AH120" s="394"/>
      <c r="AJ120" s="66">
        <v>1.68</v>
      </c>
      <c r="AK120" s="67"/>
      <c r="AM120" s="68"/>
      <c r="AO120" s="408">
        <v>43.3</v>
      </c>
      <c r="AP120" s="69">
        <v>36.700000000000003</v>
      </c>
      <c r="AQ120" s="70">
        <v>7.1</v>
      </c>
      <c r="AR120" s="112">
        <f t="shared" si="60"/>
        <v>87.1</v>
      </c>
      <c r="AS120" s="72">
        <f t="shared" si="61"/>
        <v>1.1798365122615802</v>
      </c>
      <c r="AT120" s="73">
        <f t="shared" si="62"/>
        <v>8.3768392370572187</v>
      </c>
      <c r="AU120" s="74">
        <f t="shared" si="63"/>
        <v>0.98858447488584456</v>
      </c>
      <c r="AV120" s="66">
        <v>36.634999999999998</v>
      </c>
      <c r="AW120" s="75">
        <f t="shared" si="64"/>
        <v>84.607390300230946</v>
      </c>
      <c r="AX120" s="76">
        <v>4.5</v>
      </c>
      <c r="AY120" s="75">
        <f>AX120*100/AO120</f>
        <v>10.392609699769054</v>
      </c>
      <c r="AZ120" s="75" t="s">
        <v>158</v>
      </c>
      <c r="BA120" s="77" t="s">
        <v>158</v>
      </c>
      <c r="BB120" s="78">
        <v>4.9000000000000002E-2</v>
      </c>
      <c r="BC120" s="80">
        <v>5.1526999999999994</v>
      </c>
      <c r="BD120" s="79"/>
      <c r="BE120" s="56">
        <v>83.3</v>
      </c>
      <c r="BG120" s="66">
        <v>80.3</v>
      </c>
      <c r="BH120" s="75"/>
      <c r="BI120" s="81">
        <v>3.51</v>
      </c>
      <c r="BJ120" s="75">
        <v>41.728395061728392</v>
      </c>
      <c r="BK120" s="75">
        <v>58.271604938271608</v>
      </c>
      <c r="BL120" s="82">
        <v>0.71610169491525411</v>
      </c>
      <c r="BM120" s="83">
        <v>0.62785000000000002</v>
      </c>
      <c r="BN120" s="79">
        <f>BM120*100/AO120</f>
        <v>1.4500000000000002</v>
      </c>
      <c r="BO120" s="75">
        <v>0</v>
      </c>
      <c r="BP120" s="56">
        <v>2.76</v>
      </c>
      <c r="BQ120" s="84">
        <v>4.87</v>
      </c>
      <c r="BR120" s="85">
        <v>1.7644927536231885</v>
      </c>
      <c r="BS120" s="56">
        <v>39.700000000000003</v>
      </c>
      <c r="BT120" s="128" t="s">
        <v>158</v>
      </c>
      <c r="BU120" s="128"/>
      <c r="BV120" s="128" t="s">
        <v>158</v>
      </c>
      <c r="BW120" s="420" t="s">
        <v>158</v>
      </c>
      <c r="BX120" s="128" t="s">
        <v>158</v>
      </c>
      <c r="BY120" s="128" t="s">
        <v>158</v>
      </c>
      <c r="BZ120" s="128" t="s">
        <v>158</v>
      </c>
      <c r="CA120" s="128" t="s">
        <v>158</v>
      </c>
      <c r="CB120" s="128" t="s">
        <v>158</v>
      </c>
      <c r="CC120" s="128" t="s">
        <v>158</v>
      </c>
      <c r="CD120" s="128" t="s">
        <v>158</v>
      </c>
      <c r="CE120" s="75"/>
      <c r="CX120" s="89"/>
      <c r="CY120" s="89" t="s">
        <v>165</v>
      </c>
      <c r="CZ120" s="89">
        <v>4</v>
      </c>
      <c r="DA120" s="90" t="s">
        <v>168</v>
      </c>
      <c r="DB120" s="115" t="s">
        <v>171</v>
      </c>
      <c r="DE120" s="370"/>
      <c r="DF120" s="370"/>
      <c r="DG120" s="370"/>
      <c r="DH120" s="370"/>
      <c r="DI120" s="91" t="s">
        <v>162</v>
      </c>
      <c r="DJ120" s="580" t="s">
        <v>230</v>
      </c>
      <c r="DK120" s="92">
        <v>2</v>
      </c>
      <c r="DL120" s="581" t="s">
        <v>880</v>
      </c>
      <c r="DM120" s="581" t="s">
        <v>316</v>
      </c>
      <c r="DN120" s="92">
        <v>0</v>
      </c>
      <c r="DO120" s="629">
        <v>0</v>
      </c>
      <c r="DP120" s="613">
        <v>42353</v>
      </c>
      <c r="DQ120" s="611"/>
      <c r="DR120" s="603" t="s">
        <v>899</v>
      </c>
      <c r="DS120" s="618"/>
      <c r="DT120" s="613">
        <v>43273</v>
      </c>
      <c r="DU120" s="611"/>
      <c r="DV120" s="603" t="s">
        <v>899</v>
      </c>
      <c r="DW120" s="92">
        <v>1</v>
      </c>
      <c r="DX120" s="57" t="s">
        <v>157</v>
      </c>
      <c r="DY120" s="57" t="s">
        <v>157</v>
      </c>
      <c r="DZ120" s="57" t="s">
        <v>157</v>
      </c>
      <c r="EA120" s="57" t="s">
        <v>157</v>
      </c>
      <c r="EB120" s="57" t="s">
        <v>157</v>
      </c>
      <c r="EC120" s="57" t="s">
        <v>157</v>
      </c>
      <c r="ED120" s="57" t="s">
        <v>157</v>
      </c>
      <c r="EE120" s="57" t="s">
        <v>157</v>
      </c>
      <c r="EF120" s="57" t="s">
        <v>157</v>
      </c>
      <c r="EG120" s="57" t="s">
        <v>157</v>
      </c>
      <c r="EH120" s="850"/>
      <c r="EI120" s="92">
        <v>4</v>
      </c>
      <c r="EJ120" s="92">
        <v>9</v>
      </c>
      <c r="EK120" s="92">
        <v>15</v>
      </c>
      <c r="EL120" s="618"/>
      <c r="EM120" s="581">
        <v>25</v>
      </c>
      <c r="EN120" s="94">
        <v>1</v>
      </c>
      <c r="EO120" s="92">
        <v>1</v>
      </c>
      <c r="EP120" s="92">
        <v>175</v>
      </c>
      <c r="EQ120" s="92">
        <v>84</v>
      </c>
      <c r="ER120" s="118">
        <f>EQ120/(EP120*EP120*0.01*0.01)</f>
        <v>27.428571428571427</v>
      </c>
      <c r="ES120" s="592">
        <v>0</v>
      </c>
      <c r="ET120" s="592">
        <v>60</v>
      </c>
      <c r="EU120" s="592">
        <v>65</v>
      </c>
      <c r="EV120" s="581"/>
      <c r="EW120" s="581"/>
      <c r="EX120" s="730">
        <v>5060</v>
      </c>
      <c r="EY120" s="743"/>
      <c r="EZ120" s="743"/>
      <c r="FA120" s="743"/>
      <c r="FB120" s="743"/>
      <c r="FC120" s="756"/>
      <c r="FD120" s="743"/>
      <c r="FE120" s="740"/>
      <c r="FF120" s="475"/>
      <c r="FG120" s="475"/>
      <c r="FH120" s="475"/>
      <c r="FI120" s="475"/>
      <c r="FJ120" s="475"/>
      <c r="FK120" s="475"/>
      <c r="FL120" s="477"/>
      <c r="FM120" s="454"/>
      <c r="FN120" s="477"/>
      <c r="FO120" s="477"/>
      <c r="FP120" s="829"/>
      <c r="FQ120" s="478"/>
      <c r="FR120" s="96"/>
      <c r="FS120" s="96"/>
      <c r="FV120" s="66">
        <v>1.68</v>
      </c>
      <c r="FW120" s="100" t="s">
        <v>158</v>
      </c>
      <c r="FX120" s="394"/>
      <c r="FY120" s="394"/>
      <c r="FZ120" s="605">
        <v>0</v>
      </c>
      <c r="GA120" s="605">
        <v>0</v>
      </c>
      <c r="GB120" s="626">
        <v>1</v>
      </c>
      <c r="GC120" s="605">
        <v>2</v>
      </c>
      <c r="GD120" s="605">
        <v>0</v>
      </c>
      <c r="GE120" s="606"/>
      <c r="GF120" s="605">
        <v>0</v>
      </c>
      <c r="GG120" s="605"/>
      <c r="GH120" s="606"/>
      <c r="GI120" s="605">
        <v>0</v>
      </c>
      <c r="GJ120" s="605"/>
      <c r="GK120" s="605"/>
      <c r="GL120" s="862" t="s">
        <v>973</v>
      </c>
    </row>
    <row r="121" spans="1:198" ht="15.6" customHeight="1" x14ac:dyDescent="0.25">
      <c r="A121" s="56">
        <v>167</v>
      </c>
      <c r="B121" s="859">
        <v>1</v>
      </c>
      <c r="C121" s="560">
        <v>6719</v>
      </c>
      <c r="D121" s="595" t="s">
        <v>368</v>
      </c>
      <c r="E121" s="600" t="s">
        <v>360</v>
      </c>
      <c r="F121" s="597">
        <v>5508261935</v>
      </c>
      <c r="G121" s="57">
        <v>62</v>
      </c>
      <c r="H121" s="584" t="s">
        <v>366</v>
      </c>
      <c r="I121" s="150" t="s">
        <v>319</v>
      </c>
      <c r="J121" s="572" t="s">
        <v>215</v>
      </c>
      <c r="K121" s="101" t="s">
        <v>156</v>
      </c>
      <c r="L121" s="57">
        <v>23</v>
      </c>
      <c r="M121" s="59" t="s">
        <v>369</v>
      </c>
      <c r="N121" s="57"/>
      <c r="O121" s="370"/>
      <c r="P121" s="151" t="s">
        <v>367</v>
      </c>
      <c r="Q121" s="378"/>
      <c r="R121" s="378"/>
      <c r="S121" s="164" t="s">
        <v>216</v>
      </c>
      <c r="T121" s="164" t="s">
        <v>242</v>
      </c>
      <c r="U121" s="169" t="s">
        <v>347</v>
      </c>
      <c r="V121" s="164" t="s">
        <v>242</v>
      </c>
      <c r="W121" s="671" t="s">
        <v>348</v>
      </c>
      <c r="X121" s="164" t="s">
        <v>242</v>
      </c>
      <c r="Y121" s="164" t="s">
        <v>353</v>
      </c>
      <c r="Z121" s="387"/>
      <c r="AA121" s="370"/>
      <c r="AB121" s="316">
        <v>10478</v>
      </c>
      <c r="AC121" s="376"/>
      <c r="AD121" s="376"/>
      <c r="AE121" s="376"/>
      <c r="AF121" s="376"/>
      <c r="AG121" s="398" t="s">
        <v>307</v>
      </c>
      <c r="AI121" s="56">
        <v>47.8</v>
      </c>
      <c r="AJ121" s="56">
        <v>61.6</v>
      </c>
      <c r="AK121" s="67">
        <v>29.444800000000001</v>
      </c>
      <c r="AL121" s="56">
        <v>26769</v>
      </c>
      <c r="AM121" s="68">
        <v>3.4916086956521739</v>
      </c>
      <c r="AN121" s="56">
        <v>3</v>
      </c>
      <c r="AO121" s="410">
        <v>0.68</v>
      </c>
      <c r="AP121" s="69">
        <v>20.9</v>
      </c>
      <c r="AQ121" s="127">
        <v>72.8</v>
      </c>
      <c r="AR121" s="71">
        <f t="shared" si="60"/>
        <v>94.38</v>
      </c>
      <c r="AS121" s="72">
        <f t="shared" si="61"/>
        <v>3.2535885167464119E-2</v>
      </c>
      <c r="AT121" s="73">
        <f t="shared" si="62"/>
        <v>2.3686124401913879</v>
      </c>
      <c r="AU121" s="74">
        <f t="shared" si="63"/>
        <v>7.2572038420490939E-3</v>
      </c>
      <c r="AV121" s="76">
        <v>0.64600000000000013</v>
      </c>
      <c r="AW121" s="75">
        <f t="shared" si="64"/>
        <v>95</v>
      </c>
      <c r="AX121" s="76">
        <v>0</v>
      </c>
      <c r="AY121" s="66">
        <f>AX121*100/AO121</f>
        <v>0</v>
      </c>
      <c r="BA121" s="77" t="s">
        <v>158</v>
      </c>
      <c r="BC121" s="80">
        <v>7.0000000000000007E-2</v>
      </c>
      <c r="BD121" s="80"/>
      <c r="BJ121" s="89" t="s">
        <v>158</v>
      </c>
      <c r="BK121" s="89" t="s">
        <v>158</v>
      </c>
      <c r="BL121" s="82" t="s">
        <v>158</v>
      </c>
      <c r="BM121" s="83">
        <v>0</v>
      </c>
      <c r="BN121" s="79">
        <f>BM121*100/AO121</f>
        <v>0</v>
      </c>
      <c r="BO121" s="89" t="s">
        <v>158</v>
      </c>
      <c r="BP121" s="89" t="s">
        <v>158</v>
      </c>
      <c r="BQ121" s="154" t="s">
        <v>158</v>
      </c>
      <c r="BR121" s="85" t="s">
        <v>158</v>
      </c>
      <c r="BS121" s="79">
        <f t="shared" ref="BS121:BS134" si="65">BX121+BZ121</f>
        <v>36.200000000000003</v>
      </c>
      <c r="BT121" s="87">
        <v>91.1</v>
      </c>
      <c r="BU121" s="87" t="s">
        <v>158</v>
      </c>
      <c r="BV121" s="87">
        <v>8.9</v>
      </c>
      <c r="BW121" s="416">
        <f t="shared" ref="BW121:BW131" si="66">BY121+CA121+CC121</f>
        <v>20.9</v>
      </c>
      <c r="BX121" s="87">
        <v>15.8</v>
      </c>
      <c r="BY121" s="133">
        <f>BX121*AP121/100</f>
        <v>3.3021999999999996</v>
      </c>
      <c r="BZ121" s="87">
        <v>20.399999999999999</v>
      </c>
      <c r="CA121" s="133">
        <f>BZ121*AP121/100</f>
        <v>4.2635999999999994</v>
      </c>
      <c r="CB121" s="87">
        <v>63.8</v>
      </c>
      <c r="CC121" s="133">
        <f>CB121*AP121/100</f>
        <v>13.334199999999999</v>
      </c>
      <c r="CD121" s="128"/>
      <c r="CE121" s="56">
        <v>96.4</v>
      </c>
      <c r="CF121"/>
      <c r="CG121" s="56">
        <v>94</v>
      </c>
      <c r="CI121" s="56">
        <v>47.4</v>
      </c>
      <c r="CJ121" s="56">
        <v>64.7</v>
      </c>
      <c r="CV121" s="60"/>
      <c r="CY121" s="89" t="s">
        <v>159</v>
      </c>
      <c r="CZ121" s="89">
        <v>6</v>
      </c>
      <c r="DA121" s="90" t="s">
        <v>160</v>
      </c>
      <c r="DB121" s="89" t="s">
        <v>287</v>
      </c>
      <c r="DE121" s="428"/>
      <c r="DF121" s="428"/>
      <c r="DG121" s="428"/>
      <c r="DH121" s="428"/>
      <c r="DI121" s="91" t="s">
        <v>162</v>
      </c>
      <c r="DJ121" s="557" t="s">
        <v>230</v>
      </c>
      <c r="DK121" s="162">
        <v>2</v>
      </c>
      <c r="DL121" s="588" t="s">
        <v>1088</v>
      </c>
      <c r="DM121" s="94" t="s">
        <v>322</v>
      </c>
      <c r="DN121" s="94"/>
      <c r="DO121" s="630">
        <v>1</v>
      </c>
      <c r="DP121" s="615">
        <v>38364</v>
      </c>
      <c r="DQ121" s="123">
        <v>42907</v>
      </c>
      <c r="DR121" s="603"/>
      <c r="DS121" s="618" t="s">
        <v>984</v>
      </c>
      <c r="DT121" s="872">
        <v>1998</v>
      </c>
      <c r="DU121" s="603"/>
      <c r="DV121" s="603"/>
      <c r="DW121" s="94">
        <v>1</v>
      </c>
      <c r="DX121" s="57">
        <v>184.6</v>
      </c>
      <c r="DY121" s="57">
        <v>17673</v>
      </c>
      <c r="DZ121" s="57">
        <v>100478</v>
      </c>
      <c r="EA121" s="57">
        <v>41.5</v>
      </c>
      <c r="EB121" s="57">
        <v>58.5</v>
      </c>
      <c r="EC121" s="57">
        <v>17</v>
      </c>
      <c r="ED121" s="57">
        <v>586.20000000000005</v>
      </c>
      <c r="EE121" s="57" t="s">
        <v>157</v>
      </c>
      <c r="EF121" s="57">
        <v>22.86</v>
      </c>
      <c r="EG121" s="57" t="s">
        <v>370</v>
      </c>
      <c r="EH121" s="850"/>
      <c r="EI121" s="94">
        <v>6</v>
      </c>
      <c r="EJ121" s="94" t="s">
        <v>371</v>
      </c>
      <c r="EK121" s="94">
        <v>23</v>
      </c>
      <c r="EL121" s="618"/>
      <c r="EM121" s="94">
        <v>36</v>
      </c>
      <c r="EN121" s="94">
        <v>3</v>
      </c>
      <c r="EO121" s="94">
        <v>0</v>
      </c>
      <c r="EP121" s="94">
        <v>185</v>
      </c>
      <c r="EQ121" s="94">
        <v>87</v>
      </c>
      <c r="ER121" s="118">
        <f>EQ121/(EP121*EP121*0.01*0.01)</f>
        <v>25.4200146092038</v>
      </c>
      <c r="ES121" s="592">
        <v>0</v>
      </c>
      <c r="ET121" s="592">
        <v>40</v>
      </c>
      <c r="EU121" s="592">
        <v>50</v>
      </c>
      <c r="EV121" s="590"/>
      <c r="EW121" s="588"/>
      <c r="EX121" s="430">
        <v>6719</v>
      </c>
      <c r="EY121" s="144"/>
      <c r="EZ121" s="144"/>
      <c r="FA121" s="144"/>
      <c r="FB121" s="144"/>
      <c r="FC121" s="144"/>
      <c r="FD121" s="759"/>
      <c r="FE121" s="141"/>
      <c r="FF121" s="370"/>
      <c r="FG121" s="370"/>
      <c r="FH121" s="370"/>
      <c r="FI121" s="370"/>
      <c r="FJ121" s="371"/>
      <c r="FK121" s="371"/>
      <c r="FL121" s="371"/>
      <c r="FM121" s="218"/>
      <c r="FN121" s="451"/>
      <c r="FO121" s="460"/>
      <c r="FP121" s="462">
        <v>10478</v>
      </c>
      <c r="FQ121" s="398" t="s">
        <v>307</v>
      </c>
      <c r="FR121" s="394"/>
      <c r="FS121" s="56"/>
      <c r="FV121" s="149"/>
      <c r="FW121" s="125">
        <f>DZ121/1000</f>
        <v>100.47799999999999</v>
      </c>
      <c r="FY121" s="394"/>
      <c r="FZ121" s="605">
        <v>1</v>
      </c>
      <c r="GA121" s="605">
        <v>1</v>
      </c>
      <c r="GB121" s="628">
        <v>3</v>
      </c>
      <c r="GC121" s="605">
        <v>7</v>
      </c>
      <c r="GD121" s="605">
        <v>1</v>
      </c>
      <c r="GE121" s="606"/>
      <c r="GF121" s="605">
        <v>0</v>
      </c>
      <c r="GG121" s="605"/>
      <c r="GH121" s="606"/>
      <c r="GI121" s="605">
        <v>1</v>
      </c>
      <c r="GJ121" s="857">
        <v>42907</v>
      </c>
      <c r="GK121" s="861" t="s">
        <v>1089</v>
      </c>
      <c r="GL121" s="862" t="s">
        <v>1090</v>
      </c>
      <c r="GN121" s="135">
        <v>17</v>
      </c>
    </row>
    <row r="122" spans="1:198" ht="15.6" customHeight="1" x14ac:dyDescent="0.25">
      <c r="A122" s="56">
        <v>270</v>
      </c>
      <c r="B122" s="859">
        <v>2</v>
      </c>
      <c r="C122" s="560">
        <v>7368</v>
      </c>
      <c r="D122" s="595" t="s">
        <v>368</v>
      </c>
      <c r="E122" s="597" t="s">
        <v>360</v>
      </c>
      <c r="F122" s="597">
        <v>5508261935</v>
      </c>
      <c r="G122" s="57">
        <v>62</v>
      </c>
      <c r="H122" s="584" t="s">
        <v>429</v>
      </c>
      <c r="I122" s="255" t="s">
        <v>319</v>
      </c>
      <c r="J122" s="572" t="s">
        <v>215</v>
      </c>
      <c r="K122" s="101" t="s">
        <v>156</v>
      </c>
      <c r="L122" s="57">
        <v>15</v>
      </c>
      <c r="M122" s="59" t="s">
        <v>430</v>
      </c>
      <c r="N122" s="59"/>
      <c r="O122" s="372"/>
      <c r="P122" s="151" t="s">
        <v>413</v>
      </c>
      <c r="Q122" s="378"/>
      <c r="R122" s="378"/>
      <c r="S122" s="231" t="s">
        <v>418</v>
      </c>
      <c r="T122" s="236" t="s">
        <v>428</v>
      </c>
      <c r="U122" s="247" t="s">
        <v>353</v>
      </c>
      <c r="V122" s="231" t="s">
        <v>419</v>
      </c>
      <c r="W122" s="675" t="s">
        <v>420</v>
      </c>
      <c r="X122" s="231" t="s">
        <v>353</v>
      </c>
      <c r="Y122" s="231" t="s">
        <v>353</v>
      </c>
      <c r="Z122" s="386"/>
      <c r="AA122" s="389"/>
      <c r="AB122" s="217">
        <v>179896</v>
      </c>
      <c r="AC122" s="390"/>
      <c r="AD122" s="390"/>
      <c r="AE122" s="390"/>
      <c r="AF122" s="390"/>
      <c r="AG122" s="708" t="s">
        <v>307</v>
      </c>
      <c r="AH122" s="394"/>
      <c r="AI122" s="56">
        <v>85</v>
      </c>
      <c r="AJ122" s="56">
        <v>96.9</v>
      </c>
      <c r="AK122" s="67">
        <v>82.364999999999995</v>
      </c>
      <c r="AL122" s="56">
        <v>482000</v>
      </c>
      <c r="AM122" s="68">
        <v>128.53333333333333</v>
      </c>
      <c r="AN122" s="56">
        <v>4</v>
      </c>
      <c r="AO122" s="145">
        <v>2.5000000000000001E-2</v>
      </c>
      <c r="AP122" s="69">
        <v>2.16</v>
      </c>
      <c r="AQ122" s="127">
        <v>97.4</v>
      </c>
      <c r="AR122" s="71">
        <f t="shared" si="60"/>
        <v>99.585000000000008</v>
      </c>
      <c r="AS122" s="72">
        <f t="shared" si="61"/>
        <v>1.1574074074074073E-2</v>
      </c>
      <c r="AT122" s="73">
        <f t="shared" si="62"/>
        <v>1.1273148148148149</v>
      </c>
      <c r="AU122" s="74">
        <f t="shared" si="63"/>
        <v>2.511048613901165E-4</v>
      </c>
      <c r="AV122" s="75">
        <v>2.375E-2</v>
      </c>
      <c r="AW122" s="75">
        <f t="shared" si="64"/>
        <v>95</v>
      </c>
      <c r="AX122" s="76">
        <v>0</v>
      </c>
      <c r="AY122" s="66">
        <v>0</v>
      </c>
      <c r="AZ122" s="89" t="s">
        <v>158</v>
      </c>
      <c r="BA122" s="234" t="s">
        <v>158</v>
      </c>
      <c r="BB122" s="78">
        <v>7.6613610149942339E-4</v>
      </c>
      <c r="BC122" s="80">
        <v>2.4532871972318335E-3</v>
      </c>
      <c r="BD122" s="80"/>
      <c r="BE122" s="89" t="s">
        <v>158</v>
      </c>
      <c r="BF122" s="89" t="s">
        <v>158</v>
      </c>
      <c r="BG122" s="89" t="s">
        <v>158</v>
      </c>
      <c r="BH122" s="89" t="s">
        <v>158</v>
      </c>
      <c r="BI122" s="370"/>
      <c r="BJ122" s="89" t="s">
        <v>158</v>
      </c>
      <c r="BK122" s="89" t="s">
        <v>158</v>
      </c>
      <c r="BL122" s="82" t="s">
        <v>158</v>
      </c>
      <c r="BM122" s="153" t="s">
        <v>158</v>
      </c>
      <c r="BN122" s="56" t="s">
        <v>158</v>
      </c>
      <c r="BO122" s="89" t="s">
        <v>158</v>
      </c>
      <c r="BP122" s="89" t="s">
        <v>158</v>
      </c>
      <c r="BQ122" s="154" t="s">
        <v>158</v>
      </c>
      <c r="BR122" s="85" t="s">
        <v>158</v>
      </c>
      <c r="BS122" s="79">
        <f t="shared" si="65"/>
        <v>69.400000000000006</v>
      </c>
      <c r="BT122" s="87">
        <v>96.6</v>
      </c>
      <c r="BU122" s="248">
        <v>42610</v>
      </c>
      <c r="BV122" s="87">
        <f>100-BT122</f>
        <v>3.4000000000000057</v>
      </c>
      <c r="BW122" s="416">
        <f t="shared" si="66"/>
        <v>2.1060000000000003</v>
      </c>
      <c r="BX122" s="87">
        <v>22.9</v>
      </c>
      <c r="BY122" s="66">
        <f>BX122*AP122/100</f>
        <v>0.49463999999999997</v>
      </c>
      <c r="BZ122" s="87">
        <v>46.5</v>
      </c>
      <c r="CA122" s="66">
        <f>BZ122*AP122/100</f>
        <v>1.0044000000000002</v>
      </c>
      <c r="CB122" s="87">
        <v>28.1</v>
      </c>
      <c r="CC122" s="66">
        <f>CB122*AP122/100</f>
        <v>0.60696000000000006</v>
      </c>
      <c r="CD122" s="120"/>
      <c r="CL122" s="75">
        <f t="shared" ref="CL122:CL134" si="67">BX122/BZ122</f>
        <v>0.49247311827956985</v>
      </c>
      <c r="CO122" s="269">
        <v>3.03</v>
      </c>
      <c r="CP122" s="268">
        <v>21.2</v>
      </c>
      <c r="CQ122" s="268">
        <v>0.64</v>
      </c>
      <c r="CR122" s="268">
        <v>56.3</v>
      </c>
      <c r="CS122" s="268">
        <v>1.71</v>
      </c>
      <c r="CT122" s="268">
        <v>0.64</v>
      </c>
      <c r="CU122" s="268">
        <v>1.9E-2</v>
      </c>
      <c r="CV122" s="268">
        <v>0.11</v>
      </c>
      <c r="CY122" s="89" t="s">
        <v>159</v>
      </c>
      <c r="CZ122" s="89">
        <v>6</v>
      </c>
      <c r="DA122" s="90" t="s">
        <v>160</v>
      </c>
      <c r="DB122" s="219" t="s">
        <v>160</v>
      </c>
      <c r="DE122" s="428"/>
      <c r="DF122" s="428"/>
      <c r="DG122" s="428"/>
      <c r="DH122" s="428"/>
      <c r="DI122" s="91" t="s">
        <v>162</v>
      </c>
      <c r="DJ122" s="557" t="s">
        <v>230</v>
      </c>
      <c r="DK122" s="162">
        <v>2</v>
      </c>
      <c r="DL122" s="588" t="s">
        <v>1088</v>
      </c>
      <c r="DM122" s="94" t="s">
        <v>322</v>
      </c>
      <c r="DN122" s="94"/>
      <c r="DO122" s="630">
        <v>1</v>
      </c>
      <c r="DP122" s="615">
        <v>38364</v>
      </c>
      <c r="DQ122" s="123">
        <v>43042</v>
      </c>
      <c r="DR122" s="603"/>
      <c r="DS122" s="618" t="s">
        <v>984</v>
      </c>
      <c r="DT122" s="872">
        <v>1998</v>
      </c>
      <c r="DU122" s="603"/>
      <c r="DV122" s="603"/>
      <c r="DW122" s="94">
        <v>1</v>
      </c>
      <c r="DX122" s="57">
        <v>113.8</v>
      </c>
      <c r="DY122" s="57" t="s">
        <v>157</v>
      </c>
      <c r="DZ122" s="57">
        <v>179896</v>
      </c>
      <c r="EA122" s="57">
        <v>90.8</v>
      </c>
      <c r="EB122" s="57">
        <v>9.1999999999999993</v>
      </c>
      <c r="EC122" s="57">
        <v>30.3</v>
      </c>
      <c r="ED122" s="57" t="s">
        <v>176</v>
      </c>
      <c r="EE122" s="57" t="s">
        <v>157</v>
      </c>
      <c r="EF122" s="57">
        <v>13.32</v>
      </c>
      <c r="EG122" s="57" t="s">
        <v>431</v>
      </c>
      <c r="EH122" s="850"/>
      <c r="EI122" s="94">
        <v>6</v>
      </c>
      <c r="EJ122" s="94" t="s">
        <v>371</v>
      </c>
      <c r="EK122" s="94">
        <v>23</v>
      </c>
      <c r="EL122" s="618"/>
      <c r="EM122" s="94">
        <v>36</v>
      </c>
      <c r="EN122" s="94">
        <v>3</v>
      </c>
      <c r="EO122" s="94">
        <v>0</v>
      </c>
      <c r="EP122" s="94">
        <v>185</v>
      </c>
      <c r="EQ122" s="94">
        <v>87</v>
      </c>
      <c r="ER122" s="118">
        <f>EQ122/(EP122*EP122*0.01*0.01)</f>
        <v>25.4200146092038</v>
      </c>
      <c r="ES122" s="592">
        <v>0</v>
      </c>
      <c r="ET122" s="592">
        <v>40</v>
      </c>
      <c r="EU122" s="592">
        <v>50</v>
      </c>
      <c r="EV122" s="590"/>
      <c r="EW122" s="588"/>
      <c r="EX122" s="430">
        <v>7368</v>
      </c>
      <c r="EY122" s="737"/>
      <c r="EZ122" s="737"/>
      <c r="FA122" s="737"/>
      <c r="FB122" s="737"/>
      <c r="FC122" s="737"/>
      <c r="FD122" s="760"/>
      <c r="FE122" s="280"/>
      <c r="FF122" s="389">
        <v>75</v>
      </c>
      <c r="FG122" s="389">
        <v>585433</v>
      </c>
      <c r="FH122" s="389">
        <v>0.5</v>
      </c>
      <c r="FI122" s="436">
        <v>15611.546666666667</v>
      </c>
      <c r="FJ122" s="446">
        <v>13269.814666666667</v>
      </c>
      <c r="FK122" s="446"/>
      <c r="FL122" s="446"/>
      <c r="FM122" s="453">
        <v>13.556783159292554</v>
      </c>
      <c r="FN122" s="455"/>
      <c r="FO122" s="460" t="e">
        <v>#DIV/0!</v>
      </c>
      <c r="FP122" s="462">
        <v>179896</v>
      </c>
      <c r="FQ122" s="479" t="s">
        <v>359</v>
      </c>
      <c r="FR122" s="65"/>
      <c r="FS122" s="56">
        <v>85</v>
      </c>
      <c r="FV122" s="149">
        <v>85</v>
      </c>
      <c r="FW122" s="242">
        <f>FJ122/1000</f>
        <v>13.269814666666667</v>
      </c>
      <c r="FY122" s="394"/>
      <c r="FZ122" s="605">
        <v>1</v>
      </c>
      <c r="GA122" s="605">
        <v>1</v>
      </c>
      <c r="GB122" s="628">
        <v>3</v>
      </c>
      <c r="GC122" s="605">
        <v>7</v>
      </c>
      <c r="GD122" s="605">
        <v>1</v>
      </c>
      <c r="GE122" s="606"/>
      <c r="GF122" s="605">
        <v>0</v>
      </c>
      <c r="GG122" s="605"/>
      <c r="GH122" s="606"/>
      <c r="GI122" s="605">
        <v>1</v>
      </c>
      <c r="GJ122" s="857">
        <v>43042</v>
      </c>
      <c r="GK122" s="861" t="s">
        <v>943</v>
      </c>
      <c r="GL122" s="862" t="s">
        <v>1091</v>
      </c>
      <c r="GN122" s="135">
        <v>30.3</v>
      </c>
    </row>
    <row r="123" spans="1:198" ht="15.6" customHeight="1" x14ac:dyDescent="0.25">
      <c r="A123" s="56">
        <v>191</v>
      </c>
      <c r="B123" s="859">
        <v>1</v>
      </c>
      <c r="C123" s="560">
        <v>10859</v>
      </c>
      <c r="D123" s="561" t="s">
        <v>719</v>
      </c>
      <c r="E123" s="513" t="s">
        <v>389</v>
      </c>
      <c r="F123" s="59">
        <v>6712190012</v>
      </c>
      <c r="G123" s="57">
        <v>52</v>
      </c>
      <c r="H123" s="584" t="s">
        <v>718</v>
      </c>
      <c r="I123" s="313" t="s">
        <v>173</v>
      </c>
      <c r="J123" s="572" t="s">
        <v>342</v>
      </c>
      <c r="K123" s="59" t="s">
        <v>156</v>
      </c>
      <c r="L123" s="57">
        <v>4</v>
      </c>
      <c r="M123" s="59" t="s">
        <v>616</v>
      </c>
      <c r="N123" s="59" t="s">
        <v>157</v>
      </c>
      <c r="O123" s="370"/>
      <c r="P123" s="57" t="s">
        <v>711</v>
      </c>
      <c r="Q123" s="378"/>
      <c r="R123" s="378"/>
      <c r="S123" s="171"/>
      <c r="T123" s="171"/>
      <c r="U123" s="171"/>
      <c r="V123" s="352" t="s">
        <v>716</v>
      </c>
      <c r="W123" s="382"/>
      <c r="X123" s="171"/>
      <c r="Y123" s="164"/>
      <c r="Z123" s="387"/>
      <c r="AA123" s="370" t="s">
        <v>709</v>
      </c>
      <c r="AC123" s="483">
        <v>64.2</v>
      </c>
      <c r="AD123" s="403">
        <v>257</v>
      </c>
      <c r="AE123" s="370"/>
      <c r="AF123" s="370"/>
      <c r="AG123" s="399" t="s">
        <v>184</v>
      </c>
      <c r="AH123" s="111">
        <v>100</v>
      </c>
      <c r="AI123" t="s">
        <v>717</v>
      </c>
      <c r="AO123" s="410">
        <v>23.1</v>
      </c>
      <c r="AP123" s="69">
        <v>24.6</v>
      </c>
      <c r="AQ123" s="127">
        <v>48.8</v>
      </c>
      <c r="AR123" s="71">
        <f t="shared" si="60"/>
        <v>96.5</v>
      </c>
      <c r="AS123" s="72">
        <f t="shared" si="61"/>
        <v>0.9390243902439025</v>
      </c>
      <c r="AT123" s="73">
        <f t="shared" si="62"/>
        <v>45.824390243902442</v>
      </c>
      <c r="AU123" s="74">
        <f t="shared" si="63"/>
        <v>0.31471389645776565</v>
      </c>
      <c r="AV123" s="75">
        <v>21.621599999999997</v>
      </c>
      <c r="AW123" s="75">
        <f t="shared" si="64"/>
        <v>93.6</v>
      </c>
      <c r="AX123" s="76">
        <v>0.32340000000000002</v>
      </c>
      <c r="AY123" s="75">
        <v>1.4</v>
      </c>
      <c r="AZ123" s="56" t="s">
        <v>158</v>
      </c>
      <c r="BA123" s="77">
        <v>42.1</v>
      </c>
      <c r="BB123" s="84" t="s">
        <v>158</v>
      </c>
      <c r="BC123" s="115">
        <v>0.31</v>
      </c>
      <c r="BI123" s="370"/>
      <c r="BJ123" s="56">
        <v>45.3</v>
      </c>
      <c r="BK123" s="56">
        <v>54.7</v>
      </c>
      <c r="BL123" s="82">
        <f t="shared" ref="BL123:BL131" si="68">BJ123/BK123</f>
        <v>0.82815356489945147</v>
      </c>
      <c r="BM123" s="83">
        <v>0.1</v>
      </c>
      <c r="BN123" s="79">
        <f>BM123*100/AO123</f>
        <v>0.4329004329004329</v>
      </c>
      <c r="BO123" s="56" t="s">
        <v>158</v>
      </c>
      <c r="BP123" s="56">
        <v>60.4</v>
      </c>
      <c r="BQ123" s="84">
        <v>73.7</v>
      </c>
      <c r="BS123" s="79">
        <f t="shared" si="65"/>
        <v>56</v>
      </c>
      <c r="BT123" s="115">
        <v>91.4</v>
      </c>
      <c r="BU123" s="115">
        <v>14250</v>
      </c>
      <c r="BV123" s="79">
        <f>100-BT123</f>
        <v>8.5999999999999943</v>
      </c>
      <c r="BW123" s="79">
        <f t="shared" si="66"/>
        <v>24.009599999999999</v>
      </c>
      <c r="BX123" s="115">
        <v>24.6</v>
      </c>
      <c r="BY123" s="66">
        <f>BX123*AP123/100</f>
        <v>6.0516000000000005</v>
      </c>
      <c r="BZ123" s="115">
        <v>31.4</v>
      </c>
      <c r="CA123" s="66">
        <f>BZ123*AP123/100</f>
        <v>7.7244000000000002</v>
      </c>
      <c r="CB123" s="115">
        <v>41.6</v>
      </c>
      <c r="CC123" s="66">
        <f>CB123*AP123/100</f>
        <v>10.233600000000001</v>
      </c>
      <c r="CD123" s="115">
        <v>0.21</v>
      </c>
      <c r="CL123" s="75">
        <f t="shared" si="67"/>
        <v>0.78343949044585992</v>
      </c>
      <c r="CZ123"/>
      <c r="DA123" s="90" t="s">
        <v>287</v>
      </c>
      <c r="DB123" s="195" t="s">
        <v>287</v>
      </c>
      <c r="DC123" s="300"/>
      <c r="DI123" s="57" t="s">
        <v>162</v>
      </c>
      <c r="DJ123" s="576" t="s">
        <v>226</v>
      </c>
      <c r="DK123" s="92">
        <v>2</v>
      </c>
      <c r="DL123" s="581" t="s">
        <v>880</v>
      </c>
      <c r="DM123" s="581" t="s">
        <v>164</v>
      </c>
      <c r="DN123" s="92"/>
      <c r="DO123" s="629">
        <v>0</v>
      </c>
      <c r="DP123" s="614"/>
      <c r="DQ123" s="581"/>
      <c r="DR123" s="581"/>
      <c r="DS123" s="619"/>
      <c r="DT123" s="614"/>
      <c r="DU123" s="581"/>
      <c r="DV123" s="581"/>
      <c r="DW123" s="92"/>
      <c r="DX123" s="57" t="s">
        <v>157</v>
      </c>
      <c r="DY123" s="57" t="s">
        <v>157</v>
      </c>
      <c r="DZ123" s="57" t="s">
        <v>157</v>
      </c>
      <c r="EA123" s="57" t="s">
        <v>157</v>
      </c>
      <c r="EB123" s="57" t="s">
        <v>157</v>
      </c>
      <c r="EC123" s="57" t="s">
        <v>157</v>
      </c>
      <c r="ED123" s="57" t="s">
        <v>157</v>
      </c>
      <c r="EE123" s="57" t="s">
        <v>157</v>
      </c>
      <c r="EF123" s="57" t="s">
        <v>157</v>
      </c>
      <c r="EG123" s="57" t="s">
        <v>157</v>
      </c>
      <c r="EH123" s="850"/>
      <c r="EI123" s="117"/>
      <c r="EJ123" s="117"/>
      <c r="EK123" s="117"/>
      <c r="EL123" s="619"/>
      <c r="EM123" s="581"/>
      <c r="EN123" s="92"/>
      <c r="EO123" s="581">
        <v>1</v>
      </c>
      <c r="EP123" s="581">
        <v>191</v>
      </c>
      <c r="EQ123" s="581">
        <v>112</v>
      </c>
      <c r="ER123" s="582">
        <v>30.7</v>
      </c>
      <c r="ES123" s="592">
        <v>0</v>
      </c>
      <c r="ET123" s="592">
        <v>60</v>
      </c>
      <c r="EU123" s="592">
        <v>70</v>
      </c>
      <c r="EV123" s="581">
        <v>2</v>
      </c>
      <c r="EW123" s="581">
        <v>2</v>
      </c>
      <c r="EX123" s="432">
        <v>10859</v>
      </c>
      <c r="EY123" s="349">
        <v>75</v>
      </c>
      <c r="EZ123" s="349">
        <v>9729</v>
      </c>
      <c r="FA123" s="349">
        <v>4000</v>
      </c>
      <c r="FB123" s="349">
        <v>38220</v>
      </c>
      <c r="FC123" s="349">
        <v>527</v>
      </c>
      <c r="FD123" s="350">
        <f>FC123/FA123*FB123/EY123</f>
        <v>67.139800000000008</v>
      </c>
      <c r="FE123" s="281">
        <f>L123*FD123</f>
        <v>268.55920000000003</v>
      </c>
      <c r="FF123" s="65"/>
      <c r="FJ123" s="196"/>
      <c r="FK123" s="196"/>
      <c r="FM123" s="197"/>
      <c r="FN123" s="198"/>
      <c r="FP123" s="292"/>
      <c r="FQ123" s="64"/>
      <c r="FR123" s="65"/>
      <c r="FS123" s="56"/>
      <c r="FT123" s="242">
        <f>AC123/1000</f>
        <v>6.4200000000000007E-2</v>
      </c>
      <c r="FV123" s="73">
        <f>FC123*100/EZ123</f>
        <v>5.4167951485250283</v>
      </c>
      <c r="FW123" s="351">
        <f>FD123/1000</f>
        <v>6.7139800000000013E-2</v>
      </c>
      <c r="FX123" s="278"/>
      <c r="FY123" s="467"/>
      <c r="FZ123" s="581">
        <v>0</v>
      </c>
      <c r="GA123" s="581">
        <v>0</v>
      </c>
      <c r="GB123" s="626">
        <v>1</v>
      </c>
      <c r="GC123" s="581">
        <v>3</v>
      </c>
      <c r="GD123" s="581">
        <v>1</v>
      </c>
      <c r="GE123" s="607"/>
      <c r="GF123" s="581">
        <v>0</v>
      </c>
      <c r="GG123" s="581"/>
      <c r="GH123" s="607"/>
      <c r="GI123" s="581">
        <v>1</v>
      </c>
      <c r="GJ123" s="604">
        <v>43644</v>
      </c>
      <c r="GK123" s="581" t="s">
        <v>906</v>
      </c>
      <c r="GL123" s="607" t="s">
        <v>1092</v>
      </c>
      <c r="GM123" s="92"/>
      <c r="GN123" s="92"/>
      <c r="GO123" s="92"/>
      <c r="GP123" s="266"/>
    </row>
    <row r="124" spans="1:198" ht="15.6" customHeight="1" x14ac:dyDescent="0.25">
      <c r="A124" s="56">
        <v>329</v>
      </c>
      <c r="B124" s="859">
        <v>1</v>
      </c>
      <c r="C124" s="566">
        <v>9922</v>
      </c>
      <c r="D124" s="595" t="s">
        <v>543</v>
      </c>
      <c r="E124" s="597" t="s">
        <v>249</v>
      </c>
      <c r="F124" s="597">
        <v>5712091671</v>
      </c>
      <c r="G124" s="57">
        <f>LEFT(H124,4)-CONCATENATE(IF(LEFT(F124, 2)&lt;MID(H124, 3, 4), 20, 19),LEFT(F124,2))</f>
        <v>61</v>
      </c>
      <c r="H124" s="584" t="s">
        <v>583</v>
      </c>
      <c r="I124" s="150" t="s">
        <v>169</v>
      </c>
      <c r="J124" s="572" t="s">
        <v>215</v>
      </c>
      <c r="K124" s="102" t="s">
        <v>156</v>
      </c>
      <c r="L124" s="57">
        <v>31</v>
      </c>
      <c r="M124" s="57">
        <v>1</v>
      </c>
      <c r="N124" s="57" t="s">
        <v>157</v>
      </c>
      <c r="O124" s="370"/>
      <c r="P124" s="57" t="s">
        <v>581</v>
      </c>
      <c r="Q124" s="370"/>
      <c r="R124" s="370"/>
      <c r="S124" s="231" t="s">
        <v>353</v>
      </c>
      <c r="T124" s="236" t="s">
        <v>353</v>
      </c>
      <c r="U124" s="231" t="s">
        <v>353</v>
      </c>
      <c r="V124" s="315" t="s">
        <v>526</v>
      </c>
      <c r="W124" s="381" t="s">
        <v>420</v>
      </c>
      <c r="X124" s="231" t="s">
        <v>353</v>
      </c>
      <c r="Y124" s="231" t="s">
        <v>353</v>
      </c>
      <c r="Z124" s="387"/>
      <c r="AA124" s="370"/>
      <c r="AC124" s="396">
        <v>24817</v>
      </c>
      <c r="AD124" s="397">
        <v>248</v>
      </c>
      <c r="AE124" s="396"/>
      <c r="AF124" s="396"/>
      <c r="AG124" s="398" t="s">
        <v>230</v>
      </c>
      <c r="AH124" s="56"/>
      <c r="AI124" s="67"/>
      <c r="AK124" s="56"/>
      <c r="AM124" s="181"/>
      <c r="AN124" s="126"/>
      <c r="AO124" s="145">
        <v>32.5</v>
      </c>
      <c r="AP124" s="69">
        <v>53.1</v>
      </c>
      <c r="AQ124" s="127">
        <v>9.3000000000000007</v>
      </c>
      <c r="AR124" s="71">
        <f t="shared" si="60"/>
        <v>94.899999999999991</v>
      </c>
      <c r="AS124" s="72">
        <f t="shared" si="61"/>
        <v>0.61205273069679844</v>
      </c>
      <c r="AT124" s="73">
        <f t="shared" si="62"/>
        <v>5.6920903954802258</v>
      </c>
      <c r="AU124" s="74">
        <f t="shared" si="63"/>
        <v>0.52083333333333326</v>
      </c>
      <c r="AV124" s="321">
        <v>30.452500000000001</v>
      </c>
      <c r="AW124" s="75">
        <f t="shared" si="64"/>
        <v>93.7</v>
      </c>
      <c r="AX124" s="76">
        <v>0.42249999999999999</v>
      </c>
      <c r="AY124" s="330">
        <v>1.3</v>
      </c>
      <c r="AZ124" s="326" t="s">
        <v>158</v>
      </c>
      <c r="BA124" s="329">
        <v>5.2</v>
      </c>
      <c r="BB124" s="412" t="s">
        <v>158</v>
      </c>
      <c r="BC124" s="319"/>
      <c r="BD124" s="319"/>
      <c r="BE124" s="319"/>
      <c r="BF124" s="319"/>
      <c r="BG124" s="319"/>
      <c r="BJ124" s="56">
        <v>43.5</v>
      </c>
      <c r="BK124" s="66">
        <v>56.5</v>
      </c>
      <c r="BL124" s="82">
        <f t="shared" si="68"/>
        <v>0.76991150442477874</v>
      </c>
      <c r="BM124" s="83">
        <v>0.34</v>
      </c>
      <c r="BN124" s="79">
        <f>BM124*100/AO124</f>
        <v>1.0461538461538462</v>
      </c>
      <c r="BO124" s="89" t="s">
        <v>158</v>
      </c>
      <c r="BP124" s="56">
        <v>5.3</v>
      </c>
      <c r="BQ124" s="417">
        <v>4.7</v>
      </c>
      <c r="BR124" s="115"/>
      <c r="BS124" s="79">
        <f t="shared" si="65"/>
        <v>38.800000000000004</v>
      </c>
      <c r="BT124" s="115" t="s">
        <v>158</v>
      </c>
      <c r="BU124" s="249" t="s">
        <v>158</v>
      </c>
      <c r="BV124" s="79" t="s">
        <v>158</v>
      </c>
      <c r="BW124" s="79">
        <f t="shared" si="66"/>
        <v>52.2</v>
      </c>
      <c r="BX124" s="79">
        <v>6.7</v>
      </c>
      <c r="BY124" s="79">
        <v>3.6</v>
      </c>
      <c r="BZ124" s="79">
        <v>32.1</v>
      </c>
      <c r="CA124" s="79">
        <v>17.100000000000001</v>
      </c>
      <c r="CB124" s="79">
        <v>59.2</v>
      </c>
      <c r="CC124" s="75">
        <v>31.5</v>
      </c>
      <c r="CD124" s="89" t="s">
        <v>158</v>
      </c>
      <c r="CL124" s="75">
        <f t="shared" si="67"/>
        <v>0.2087227414330218</v>
      </c>
      <c r="CM124" s="60"/>
      <c r="CN124" s="60"/>
      <c r="CU124" s="56"/>
      <c r="CV124" s="56"/>
      <c r="CW124" s="425"/>
      <c r="CX124" s="142"/>
      <c r="CY124" s="115"/>
      <c r="CZ124" s="142">
        <v>3</v>
      </c>
      <c r="DA124" s="90" t="s">
        <v>168</v>
      </c>
      <c r="DB124" s="195" t="s">
        <v>168</v>
      </c>
      <c r="DC124" s="56"/>
      <c r="DG124" s="147"/>
      <c r="DI124" s="91" t="s">
        <v>162</v>
      </c>
      <c r="DJ124" s="557" t="s">
        <v>230</v>
      </c>
      <c r="DK124" s="92">
        <v>2</v>
      </c>
      <c r="DL124" s="581" t="s">
        <v>880</v>
      </c>
      <c r="DM124" s="581" t="s">
        <v>169</v>
      </c>
      <c r="DN124" s="92"/>
      <c r="DO124" s="629">
        <v>0</v>
      </c>
      <c r="DP124" s="614"/>
      <c r="DQ124" s="581"/>
      <c r="DR124" s="581"/>
      <c r="DS124" s="619"/>
      <c r="DT124" s="614"/>
      <c r="DU124" s="581"/>
      <c r="DV124" s="581"/>
      <c r="DW124" s="92"/>
      <c r="DX124" s="57" t="s">
        <v>157</v>
      </c>
      <c r="DY124" s="57" t="s">
        <v>157</v>
      </c>
      <c r="DZ124" s="57">
        <v>91</v>
      </c>
      <c r="EA124" s="57">
        <v>20.9</v>
      </c>
      <c r="EB124" s="57">
        <v>79.099999999999994</v>
      </c>
      <c r="EC124" s="57" t="s">
        <v>157</v>
      </c>
      <c r="ED124" s="57" t="s">
        <v>157</v>
      </c>
      <c r="EE124" s="57" t="s">
        <v>157</v>
      </c>
      <c r="EF124" s="57" t="s">
        <v>157</v>
      </c>
      <c r="EG124" s="57">
        <v>0</v>
      </c>
      <c r="EH124" s="850"/>
      <c r="EI124" s="92"/>
      <c r="EJ124" s="92"/>
      <c r="EK124" s="92"/>
      <c r="EL124" s="619"/>
      <c r="EM124" s="581">
        <v>200</v>
      </c>
      <c r="EN124" s="92">
        <v>3</v>
      </c>
      <c r="EO124" s="581">
        <v>1</v>
      </c>
      <c r="EP124" s="581"/>
      <c r="EQ124" s="581">
        <v>99</v>
      </c>
      <c r="ER124" s="582"/>
      <c r="ES124" s="592">
        <v>0</v>
      </c>
      <c r="ET124" s="592">
        <v>65</v>
      </c>
      <c r="EU124" s="592">
        <v>70</v>
      </c>
      <c r="EV124" s="581">
        <v>3</v>
      </c>
      <c r="EW124" s="581">
        <v>2</v>
      </c>
      <c r="EX124" s="427">
        <v>9922</v>
      </c>
      <c r="EY124" s="333">
        <v>75</v>
      </c>
      <c r="EZ124" s="334">
        <v>12926</v>
      </c>
      <c r="FA124" s="334">
        <v>2</v>
      </c>
      <c r="FB124" s="335">
        <f>EZ124/EY124*FA124</f>
        <v>344.69333333333333</v>
      </c>
      <c r="FC124" s="334">
        <v>1253</v>
      </c>
      <c r="FD124" s="336">
        <f>FC124/EY124*FA124</f>
        <v>33.413333333333334</v>
      </c>
      <c r="FE124" s="281">
        <f>L124*FD124</f>
        <v>1035.8133333333333</v>
      </c>
      <c r="FF124" s="305">
        <v>26</v>
      </c>
      <c r="FG124" s="301">
        <v>22310</v>
      </c>
      <c r="FH124" s="301">
        <v>400</v>
      </c>
      <c r="FI124" s="196"/>
      <c r="FJ124" s="302">
        <f>FG124/FF124</f>
        <v>858.07692307692309</v>
      </c>
      <c r="FK124" s="302">
        <f>FH124*FJ124/1000</f>
        <v>343.23076923076923</v>
      </c>
      <c r="FL124" s="73">
        <f>FE124/FK124</f>
        <v>3.0178335574480801</v>
      </c>
      <c r="FM124" s="197"/>
      <c r="FN124" s="459"/>
      <c r="FO124" s="64"/>
      <c r="FP124" s="65"/>
      <c r="FQ124" s="56"/>
      <c r="FR124" s="65"/>
      <c r="FS124" s="149">
        <f>FC124*100/EZ124</f>
        <v>9.6936407241219253</v>
      </c>
      <c r="FT124" s="242">
        <f>FD124/1000</f>
        <v>3.3413333333333337E-2</v>
      </c>
      <c r="FV124" s="149">
        <v>9.6936407241219253</v>
      </c>
      <c r="FW124" s="242">
        <v>3.3413333333333337E-2</v>
      </c>
      <c r="FX124" s="278">
        <f>DZ124/FD124</f>
        <v>2.7234636871508378</v>
      </c>
      <c r="FY124" s="394"/>
      <c r="FZ124" s="605">
        <v>0</v>
      </c>
      <c r="GA124" s="605">
        <v>0</v>
      </c>
      <c r="GB124" s="626">
        <v>1</v>
      </c>
      <c r="GC124" s="605">
        <v>1</v>
      </c>
      <c r="GD124" s="605">
        <v>1</v>
      </c>
      <c r="GE124" s="855" t="s">
        <v>1093</v>
      </c>
      <c r="GF124" s="605">
        <v>1</v>
      </c>
      <c r="GG124" s="857">
        <v>43410</v>
      </c>
      <c r="GH124" s="855" t="s">
        <v>978</v>
      </c>
      <c r="GI124" s="605">
        <v>1</v>
      </c>
      <c r="GJ124" s="857">
        <v>43441</v>
      </c>
      <c r="GK124" s="854" t="s">
        <v>1094</v>
      </c>
      <c r="GL124" s="855" t="s">
        <v>1095</v>
      </c>
    </row>
    <row r="125" spans="1:198" ht="15.6" customHeight="1" x14ac:dyDescent="0.25">
      <c r="A125" s="56">
        <v>32</v>
      </c>
      <c r="B125" s="859">
        <v>2</v>
      </c>
      <c r="C125" s="566">
        <v>10155</v>
      </c>
      <c r="D125" s="595" t="s">
        <v>543</v>
      </c>
      <c r="E125" s="597" t="s">
        <v>249</v>
      </c>
      <c r="F125" s="597">
        <v>5712091671</v>
      </c>
      <c r="G125" s="57">
        <f>LEFT(H125,4)-CONCATENATE(19,LEFT(F125,2))</f>
        <v>62</v>
      </c>
      <c r="H125" s="584" t="s">
        <v>608</v>
      </c>
      <c r="I125" s="150" t="s">
        <v>169</v>
      </c>
      <c r="J125" s="572" t="s">
        <v>215</v>
      </c>
      <c r="K125" s="57" t="s">
        <v>156</v>
      </c>
      <c r="L125" s="57">
        <v>6</v>
      </c>
      <c r="M125" s="59">
        <v>1</v>
      </c>
      <c r="N125" s="59" t="s">
        <v>157</v>
      </c>
      <c r="O125" s="370"/>
      <c r="P125" s="59" t="s">
        <v>609</v>
      </c>
      <c r="Q125" s="370"/>
      <c r="R125" s="370"/>
      <c r="S125" s="231" t="s">
        <v>353</v>
      </c>
      <c r="T125" s="236" t="s">
        <v>353</v>
      </c>
      <c r="U125" s="231" t="s">
        <v>353</v>
      </c>
      <c r="V125" s="315" t="s">
        <v>526</v>
      </c>
      <c r="W125" s="381" t="s">
        <v>353</v>
      </c>
      <c r="X125" s="270" t="s">
        <v>353</v>
      </c>
      <c r="Y125" s="270" t="s">
        <v>353</v>
      </c>
      <c r="Z125" s="387"/>
      <c r="AA125" s="370"/>
      <c r="AB125" s="199"/>
      <c r="AC125" s="396">
        <v>8400</v>
      </c>
      <c r="AD125" s="397">
        <v>63</v>
      </c>
      <c r="AE125" s="404"/>
      <c r="AF125" s="404"/>
      <c r="AG125" s="399" t="s">
        <v>230</v>
      </c>
      <c r="AH125" s="306">
        <v>300</v>
      </c>
      <c r="AI125"/>
      <c r="AJ125" s="65"/>
      <c r="AK125" s="56"/>
      <c r="AM125" s="181"/>
      <c r="AN125" s="126"/>
      <c r="AO125" s="410">
        <v>34.1</v>
      </c>
      <c r="AP125" s="69">
        <v>56.8</v>
      </c>
      <c r="AQ125" s="127">
        <v>7.08</v>
      </c>
      <c r="AR125" s="71">
        <f t="shared" si="60"/>
        <v>97.98</v>
      </c>
      <c r="AS125" s="72">
        <f t="shared" si="61"/>
        <v>0.60035211267605637</v>
      </c>
      <c r="AT125" s="73">
        <f t="shared" si="62"/>
        <v>4.250492957746479</v>
      </c>
      <c r="AU125" s="74">
        <f t="shared" si="63"/>
        <v>0.53381340012523493</v>
      </c>
      <c r="AV125" s="321">
        <v>31.699359999999999</v>
      </c>
      <c r="AW125" s="75">
        <f t="shared" si="64"/>
        <v>92.96</v>
      </c>
      <c r="AX125" s="76">
        <v>0.69564000000000004</v>
      </c>
      <c r="AY125" s="66">
        <v>2.04</v>
      </c>
      <c r="AZ125" s="314" t="s">
        <v>158</v>
      </c>
      <c r="BA125" s="285">
        <v>7.38</v>
      </c>
      <c r="BB125" s="276" t="s">
        <v>158</v>
      </c>
      <c r="BC125" s="319"/>
      <c r="BD125" s="319"/>
      <c r="BE125" s="319"/>
      <c r="BF125" s="319"/>
      <c r="BG125" s="319"/>
      <c r="BI125" s="345"/>
      <c r="BJ125" s="89">
        <v>22.3</v>
      </c>
      <c r="BK125" s="89">
        <v>77.7</v>
      </c>
      <c r="BL125" s="129">
        <f t="shared" si="68"/>
        <v>0.28700128700128702</v>
      </c>
      <c r="BM125" s="314" t="s">
        <v>158</v>
      </c>
      <c r="BN125" s="56" t="s">
        <v>158</v>
      </c>
      <c r="BO125" s="314" t="s">
        <v>158</v>
      </c>
      <c r="BP125" s="66">
        <v>1.45</v>
      </c>
      <c r="BQ125" s="279">
        <v>1.61</v>
      </c>
      <c r="BR125" s="115"/>
      <c r="BS125" s="79">
        <f t="shared" si="65"/>
        <v>47.4</v>
      </c>
      <c r="BT125" s="314" t="s">
        <v>158</v>
      </c>
      <c r="BU125" s="339" t="s">
        <v>158</v>
      </c>
      <c r="BV125" s="314" t="s">
        <v>158</v>
      </c>
      <c r="BW125" s="79">
        <f t="shared" si="66"/>
        <v>56.8</v>
      </c>
      <c r="BX125" s="66">
        <v>24.9</v>
      </c>
      <c r="BY125" s="66">
        <f>BX125*AP125/(CB125+BZ125+BX125)</f>
        <v>14.640993788819875</v>
      </c>
      <c r="BZ125" s="66">
        <v>22.5</v>
      </c>
      <c r="CA125" s="66">
        <f>BZ125*AP125/(CB125+BZ125+BX125)</f>
        <v>13.229813664596275</v>
      </c>
      <c r="CB125" s="66">
        <v>49.2</v>
      </c>
      <c r="CC125" s="66">
        <f>CB125*AP125/(CB125+BZ125+BX125)</f>
        <v>28.929192546583852</v>
      </c>
      <c r="CD125" s="314" t="s">
        <v>158</v>
      </c>
      <c r="CJ125" s="249"/>
      <c r="CK125" s="249"/>
      <c r="CL125" s="75">
        <f t="shared" si="67"/>
        <v>1.1066666666666667</v>
      </c>
      <c r="CM125" s="60"/>
      <c r="CN125" s="60"/>
      <c r="CO125" s="378"/>
      <c r="CU125" s="56"/>
      <c r="CV125" s="56"/>
      <c r="CW125" s="426"/>
      <c r="CX125" s="142"/>
      <c r="CY125" s="75"/>
      <c r="CZ125" s="142">
        <v>3</v>
      </c>
      <c r="DA125" s="90" t="s">
        <v>168</v>
      </c>
      <c r="DB125" s="89" t="s">
        <v>168</v>
      </c>
      <c r="DC125" s="56"/>
      <c r="DD125" s="266" t="s">
        <v>610</v>
      </c>
      <c r="DE125" s="370"/>
      <c r="DF125" s="370"/>
      <c r="DG125" s="371"/>
      <c r="DH125" s="370"/>
      <c r="DI125" s="57" t="s">
        <v>162</v>
      </c>
      <c r="DJ125" s="557" t="s">
        <v>230</v>
      </c>
      <c r="DK125" s="92">
        <v>2</v>
      </c>
      <c r="DL125" s="581" t="s">
        <v>880</v>
      </c>
      <c r="DM125" s="92" t="s">
        <v>169</v>
      </c>
      <c r="DN125" s="92"/>
      <c r="DO125" s="629">
        <v>0</v>
      </c>
      <c r="DP125" s="614"/>
      <c r="DQ125" s="581"/>
      <c r="DR125" s="581"/>
      <c r="DS125" s="619"/>
      <c r="DT125" s="614"/>
      <c r="DU125" s="581"/>
      <c r="DV125" s="581"/>
      <c r="DW125" s="92"/>
      <c r="DX125" s="57" t="s">
        <v>157</v>
      </c>
      <c r="DY125" s="57" t="s">
        <v>157</v>
      </c>
      <c r="DZ125" s="57">
        <v>137</v>
      </c>
      <c r="EA125" s="57">
        <v>12.4</v>
      </c>
      <c r="EB125" s="57">
        <v>87.6</v>
      </c>
      <c r="EC125" s="57" t="s">
        <v>157</v>
      </c>
      <c r="ED125" s="57" t="s">
        <v>157</v>
      </c>
      <c r="EE125" s="57" t="s">
        <v>157</v>
      </c>
      <c r="EF125" s="57" t="s">
        <v>157</v>
      </c>
      <c r="EG125" s="57">
        <v>0</v>
      </c>
      <c r="EH125" s="850"/>
      <c r="EI125" s="92"/>
      <c r="EJ125" s="92"/>
      <c r="EK125" s="92"/>
      <c r="EL125" s="619"/>
      <c r="EM125" s="92">
        <v>100</v>
      </c>
      <c r="EN125" s="92">
        <v>3</v>
      </c>
      <c r="EO125" s="92">
        <v>1</v>
      </c>
      <c r="EP125" s="581"/>
      <c r="EQ125" s="581">
        <v>99</v>
      </c>
      <c r="ER125" s="582"/>
      <c r="ES125" s="592">
        <v>0</v>
      </c>
      <c r="ET125" s="592">
        <v>65</v>
      </c>
      <c r="EU125" s="592">
        <v>70</v>
      </c>
      <c r="EV125" s="92">
        <v>3</v>
      </c>
      <c r="EW125" s="92">
        <v>2</v>
      </c>
      <c r="EX125" s="427">
        <v>10155</v>
      </c>
      <c r="EY125" s="333">
        <v>58</v>
      </c>
      <c r="EZ125" s="334">
        <v>17002</v>
      </c>
      <c r="FA125" s="334">
        <v>2</v>
      </c>
      <c r="FB125" s="335">
        <f>EZ125/EY125*FA125</f>
        <v>586.27586206896547</v>
      </c>
      <c r="FC125" s="334">
        <v>2698</v>
      </c>
      <c r="FD125" s="336">
        <f>FC125/EY125*FA125</f>
        <v>93.034482758620683</v>
      </c>
      <c r="FE125" s="281">
        <f>L125*FD125</f>
        <v>558.20689655172407</v>
      </c>
      <c r="FF125" s="444"/>
      <c r="FG125" s="445"/>
      <c r="FH125" s="445"/>
      <c r="FI125" s="442"/>
      <c r="FJ125" s="447"/>
      <c r="FK125" s="447"/>
      <c r="FL125" s="449"/>
      <c r="FM125" s="197"/>
      <c r="FN125" s="459"/>
      <c r="FO125" s="398"/>
      <c r="FP125" s="394"/>
      <c r="FQ125" s="370"/>
      <c r="FR125" s="65"/>
      <c r="FS125" s="149">
        <f>FC125*100/EZ125</f>
        <v>15.868721326902717</v>
      </c>
      <c r="FT125" s="242">
        <f>FD125/1000</f>
        <v>9.3034482758620682E-2</v>
      </c>
      <c r="FV125" s="149">
        <v>15.868721326902717</v>
      </c>
      <c r="FW125" s="242">
        <v>9.3034482758620682E-2</v>
      </c>
      <c r="FX125" s="278">
        <f>DZ125/FD125</f>
        <v>1.4725722757598221</v>
      </c>
      <c r="FY125" s="467" t="s">
        <v>459</v>
      </c>
      <c r="FZ125" s="581">
        <v>0</v>
      </c>
      <c r="GA125" s="581">
        <v>0</v>
      </c>
      <c r="GB125" s="626">
        <v>1</v>
      </c>
      <c r="GC125" s="581">
        <v>1</v>
      </c>
      <c r="GD125" s="581">
        <v>1</v>
      </c>
      <c r="GE125" s="855" t="s">
        <v>1093</v>
      </c>
      <c r="GF125" s="581">
        <v>1</v>
      </c>
      <c r="GG125" s="604">
        <v>43455</v>
      </c>
      <c r="GH125" s="855" t="s">
        <v>978</v>
      </c>
      <c r="GI125" s="581">
        <v>1</v>
      </c>
      <c r="GJ125" s="604">
        <v>43490</v>
      </c>
      <c r="GK125" s="854" t="s">
        <v>1094</v>
      </c>
      <c r="GL125" s="855" t="s">
        <v>1095</v>
      </c>
      <c r="GM125" s="282">
        <v>0.22662684</v>
      </c>
      <c r="GN125" s="282">
        <v>0.20780370050000008</v>
      </c>
      <c r="GO125" s="95">
        <v>0.22539064000000097</v>
      </c>
      <c r="GP125" s="266"/>
    </row>
    <row r="126" spans="1:198" ht="15.6" customHeight="1" x14ac:dyDescent="0.25">
      <c r="A126" s="56">
        <v>105</v>
      </c>
      <c r="B126" s="859">
        <v>3</v>
      </c>
      <c r="C126" s="560">
        <v>10456</v>
      </c>
      <c r="D126" s="595" t="s">
        <v>543</v>
      </c>
      <c r="E126" s="600" t="s">
        <v>249</v>
      </c>
      <c r="F126" s="597">
        <v>5712091671</v>
      </c>
      <c r="G126" s="57">
        <v>62</v>
      </c>
      <c r="H126" s="584" t="s">
        <v>651</v>
      </c>
      <c r="I126" s="150" t="s">
        <v>169</v>
      </c>
      <c r="J126" s="572" t="s">
        <v>342</v>
      </c>
      <c r="K126" s="57" t="s">
        <v>156</v>
      </c>
      <c r="L126" s="57">
        <v>10</v>
      </c>
      <c r="M126" s="59">
        <v>2</v>
      </c>
      <c r="N126" s="57" t="s">
        <v>157</v>
      </c>
      <c r="O126" s="370"/>
      <c r="P126" s="57" t="s">
        <v>644</v>
      </c>
      <c r="Q126" s="370"/>
      <c r="R126" s="370"/>
      <c r="S126" s="231" t="s">
        <v>353</v>
      </c>
      <c r="T126" s="231" t="s">
        <v>353</v>
      </c>
      <c r="U126" s="231" t="s">
        <v>353</v>
      </c>
      <c r="V126" s="315" t="s">
        <v>526</v>
      </c>
      <c r="W126" s="381" t="s">
        <v>353</v>
      </c>
      <c r="X126" s="231" t="s">
        <v>353</v>
      </c>
      <c r="Y126" s="270" t="s">
        <v>353</v>
      </c>
      <c r="Z126" s="387"/>
      <c r="AA126" s="370"/>
      <c r="AB126" s="317"/>
      <c r="AC126" s="306">
        <v>15751</v>
      </c>
      <c r="AD126" s="307">
        <v>118</v>
      </c>
      <c r="AG126" s="399" t="s">
        <v>184</v>
      </c>
      <c r="AH126" s="306">
        <v>300</v>
      </c>
      <c r="AK126" s="67"/>
      <c r="AO126" s="145">
        <v>20.9</v>
      </c>
      <c r="AP126" s="69">
        <v>66.8</v>
      </c>
      <c r="AQ126" s="127">
        <v>10.8</v>
      </c>
      <c r="AR126" s="71">
        <f t="shared" si="60"/>
        <v>98.499999999999986</v>
      </c>
      <c r="AS126" s="72">
        <f t="shared" si="61"/>
        <v>0.31287425149700598</v>
      </c>
      <c r="AT126" s="73">
        <f t="shared" si="62"/>
        <v>3.3790419161676648</v>
      </c>
      <c r="AU126" s="74">
        <f t="shared" si="63"/>
        <v>0.26932989690721648</v>
      </c>
      <c r="AV126" s="66">
        <v>19.499699999999997</v>
      </c>
      <c r="AW126" s="75">
        <f t="shared" si="64"/>
        <v>93.3</v>
      </c>
      <c r="AX126" s="76">
        <v>0.35529999999999995</v>
      </c>
      <c r="AY126" s="66">
        <v>1.7</v>
      </c>
      <c r="AZ126" s="89" t="s">
        <v>158</v>
      </c>
      <c r="BA126" s="329">
        <v>22.2</v>
      </c>
      <c r="BB126" s="154" t="s">
        <v>158</v>
      </c>
      <c r="BC126" s="344"/>
      <c r="BD126" s="99"/>
      <c r="BE126"/>
      <c r="BF126"/>
      <c r="BG126"/>
      <c r="BH126"/>
      <c r="BI126" s="345"/>
      <c r="BJ126" s="56">
        <v>28.1</v>
      </c>
      <c r="BK126" s="56">
        <v>71.900000000000006</v>
      </c>
      <c r="BL126" s="129">
        <f t="shared" si="68"/>
        <v>0.39082058414464532</v>
      </c>
      <c r="BM126" s="153" t="s">
        <v>158</v>
      </c>
      <c r="BN126" s="56" t="s">
        <v>158</v>
      </c>
      <c r="BO126" s="89" t="s">
        <v>158</v>
      </c>
      <c r="BP126" s="56">
        <v>2.4</v>
      </c>
      <c r="BQ126" s="84">
        <v>2.2000000000000002</v>
      </c>
      <c r="BS126" s="79">
        <f t="shared" si="65"/>
        <v>47.8</v>
      </c>
      <c r="BT126" s="314" t="s">
        <v>158</v>
      </c>
      <c r="BU126" s="339" t="s">
        <v>158</v>
      </c>
      <c r="BV126" s="314" t="s">
        <v>158</v>
      </c>
      <c r="BW126" s="79">
        <f t="shared" si="66"/>
        <v>66.800000000000011</v>
      </c>
      <c r="BX126" s="66">
        <v>21.5</v>
      </c>
      <c r="BY126" s="66">
        <f>BX126*AP126/(CB126+BZ126+BX126)</f>
        <v>14.760534429599179</v>
      </c>
      <c r="BZ126" s="66">
        <v>26.3</v>
      </c>
      <c r="CA126" s="66">
        <f>BZ126*AP126/(CB126+BZ126+BX126)</f>
        <v>18.055909558067832</v>
      </c>
      <c r="CB126" s="66">
        <v>49.5</v>
      </c>
      <c r="CC126" s="66">
        <f>CB126*AP126/(CB126+BZ126+BX126)</f>
        <v>33.98355601233299</v>
      </c>
      <c r="CD126" s="314" t="s">
        <v>158</v>
      </c>
      <c r="CJ126" s="249"/>
      <c r="CK126" s="249"/>
      <c r="CL126" s="75">
        <f t="shared" si="67"/>
        <v>0.81749049429657794</v>
      </c>
      <c r="CZ126" s="142">
        <v>3</v>
      </c>
      <c r="DA126" s="90" t="s">
        <v>168</v>
      </c>
      <c r="DB126" s="195" t="s">
        <v>168</v>
      </c>
      <c r="DD126" s="122"/>
      <c r="DI126" s="57" t="s">
        <v>162</v>
      </c>
      <c r="DJ126" s="576" t="s">
        <v>230</v>
      </c>
      <c r="DK126" s="92">
        <v>2</v>
      </c>
      <c r="DL126" s="581" t="s">
        <v>880</v>
      </c>
      <c r="DM126" s="581" t="s">
        <v>169</v>
      </c>
      <c r="DN126" s="92"/>
      <c r="DO126" s="629">
        <v>0</v>
      </c>
      <c r="DP126" s="614"/>
      <c r="DQ126" s="581"/>
      <c r="DR126" s="581"/>
      <c r="DS126" s="619"/>
      <c r="DT126" s="614"/>
      <c r="DU126" s="581"/>
      <c r="DV126" s="581"/>
      <c r="DW126" s="92"/>
      <c r="DX126" s="57" t="s">
        <v>166</v>
      </c>
      <c r="DY126" s="57" t="s">
        <v>157</v>
      </c>
      <c r="DZ126" s="57" t="s">
        <v>157</v>
      </c>
      <c r="EA126" s="57" t="s">
        <v>157</v>
      </c>
      <c r="EB126" s="57" t="s">
        <v>157</v>
      </c>
      <c r="EC126" s="57" t="s">
        <v>157</v>
      </c>
      <c r="ED126" s="57" t="s">
        <v>157</v>
      </c>
      <c r="EE126" s="57" t="s">
        <v>157</v>
      </c>
      <c r="EF126" s="57" t="s">
        <v>157</v>
      </c>
      <c r="EG126" s="57" t="s">
        <v>157</v>
      </c>
      <c r="EH126" s="850"/>
      <c r="EI126" s="117"/>
      <c r="EJ126" s="117"/>
      <c r="EK126" s="117"/>
      <c r="EL126" s="619"/>
      <c r="EM126" s="589">
        <v>150</v>
      </c>
      <c r="EN126" s="117"/>
      <c r="EO126" s="589">
        <v>1</v>
      </c>
      <c r="EP126" s="589"/>
      <c r="EQ126" s="589">
        <v>99</v>
      </c>
      <c r="ER126" s="582"/>
      <c r="ES126" s="592">
        <v>0</v>
      </c>
      <c r="ET126" s="592">
        <v>65</v>
      </c>
      <c r="EU126" s="592">
        <v>70</v>
      </c>
      <c r="EV126" s="589">
        <v>3</v>
      </c>
      <c r="EW126" s="589">
        <v>2</v>
      </c>
      <c r="EX126" s="427">
        <v>10456</v>
      </c>
      <c r="EY126" s="333">
        <v>55</v>
      </c>
      <c r="EZ126" s="334">
        <v>14491</v>
      </c>
      <c r="FA126" s="334">
        <v>2</v>
      </c>
      <c r="FB126" s="335">
        <f>EZ126/EY126*FA126</f>
        <v>526.9454545454546</v>
      </c>
      <c r="FC126" s="334">
        <v>1852</v>
      </c>
      <c r="FD126" s="336">
        <f>FC126/EY126*FA126</f>
        <v>67.345454545454544</v>
      </c>
      <c r="FE126" s="281">
        <f>L126*FD126</f>
        <v>673.4545454545455</v>
      </c>
      <c r="FF126" s="65"/>
      <c r="FJ126" s="196"/>
      <c r="FK126" s="196"/>
      <c r="FM126" s="197"/>
      <c r="FN126" s="198"/>
      <c r="FP126" s="292"/>
      <c r="FQ126" s="64"/>
      <c r="FR126" s="65"/>
      <c r="FS126" s="149">
        <f>FC126*100/EZ126</f>
        <v>12.780346421917052</v>
      </c>
      <c r="FT126" s="242">
        <f>FD126/1000</f>
        <v>6.7345454545454542E-2</v>
      </c>
      <c r="FV126" s="149">
        <v>12.780346421917052</v>
      </c>
      <c r="FW126" s="242">
        <v>6.7345454545454542E-2</v>
      </c>
      <c r="FX126" s="278"/>
      <c r="FY126" s="394"/>
      <c r="FZ126" s="605">
        <v>0</v>
      </c>
      <c r="GA126" s="605">
        <v>0</v>
      </c>
      <c r="GB126" s="627">
        <v>1</v>
      </c>
      <c r="GC126" s="605">
        <v>1</v>
      </c>
      <c r="GD126" s="605">
        <v>1</v>
      </c>
      <c r="GE126" s="855" t="s">
        <v>1093</v>
      </c>
      <c r="GF126" s="605">
        <v>0</v>
      </c>
      <c r="GG126" s="605"/>
      <c r="GH126" s="606"/>
      <c r="GI126" s="605">
        <v>1</v>
      </c>
      <c r="GJ126" s="857">
        <v>43537</v>
      </c>
      <c r="GK126" s="854" t="s">
        <v>1025</v>
      </c>
      <c r="GL126" s="855" t="s">
        <v>1095</v>
      </c>
    </row>
    <row r="127" spans="1:198" ht="15.6" customHeight="1" x14ac:dyDescent="0.25">
      <c r="A127" s="56">
        <v>126</v>
      </c>
      <c r="B127" s="859">
        <v>4</v>
      </c>
      <c r="C127" s="566">
        <v>10542</v>
      </c>
      <c r="D127" s="595" t="s">
        <v>543</v>
      </c>
      <c r="E127" s="597" t="s">
        <v>249</v>
      </c>
      <c r="F127" s="597">
        <v>5712091671</v>
      </c>
      <c r="G127" s="57">
        <f>LEFT(H127,4)-CONCATENATE(19,LEFT(F127,2))</f>
        <v>62</v>
      </c>
      <c r="H127" s="584" t="s">
        <v>671</v>
      </c>
      <c r="I127" s="313" t="s">
        <v>169</v>
      </c>
      <c r="J127" s="572" t="s">
        <v>215</v>
      </c>
      <c r="K127" s="59" t="s">
        <v>156</v>
      </c>
      <c r="L127" s="57">
        <v>57</v>
      </c>
      <c r="M127" s="59" t="s">
        <v>328</v>
      </c>
      <c r="N127" s="59" t="s">
        <v>157</v>
      </c>
      <c r="O127" s="370"/>
      <c r="P127" s="57" t="s">
        <v>662</v>
      </c>
      <c r="Q127" s="370"/>
      <c r="R127" s="370"/>
      <c r="S127" s="231" t="s">
        <v>483</v>
      </c>
      <c r="T127" s="231" t="s">
        <v>445</v>
      </c>
      <c r="U127" s="231" t="s">
        <v>353</v>
      </c>
      <c r="V127" s="290" t="s">
        <v>467</v>
      </c>
      <c r="W127" s="381" t="s">
        <v>420</v>
      </c>
      <c r="X127" s="270" t="s">
        <v>353</v>
      </c>
      <c r="Y127" s="270" t="s">
        <v>353</v>
      </c>
      <c r="Z127" s="374" t="s">
        <v>216</v>
      </c>
      <c r="AA127" s="370"/>
      <c r="AC127" s="396">
        <v>28455</v>
      </c>
      <c r="AD127" s="397">
        <v>2137</v>
      </c>
      <c r="AE127" s="396" t="s">
        <v>353</v>
      </c>
      <c r="AF127" s="396" t="s">
        <v>353</v>
      </c>
      <c r="AG127" s="399" t="s">
        <v>230</v>
      </c>
      <c r="AH127" s="306">
        <v>3000</v>
      </c>
      <c r="AO127" s="410">
        <v>55.5</v>
      </c>
      <c r="AP127" s="69">
        <v>32.1</v>
      </c>
      <c r="AQ127" s="127">
        <v>12</v>
      </c>
      <c r="AR127" s="71">
        <f t="shared" si="60"/>
        <v>99.6</v>
      </c>
      <c r="AS127" s="72">
        <f t="shared" si="61"/>
        <v>1.7289719626168223</v>
      </c>
      <c r="AT127" s="73">
        <f t="shared" si="62"/>
        <v>20.747663551401867</v>
      </c>
      <c r="AU127" s="74">
        <f t="shared" si="63"/>
        <v>1.2585034013605443</v>
      </c>
      <c r="AV127" s="75">
        <v>50.671499999999995</v>
      </c>
      <c r="AW127" s="75">
        <f t="shared" si="64"/>
        <v>91.3</v>
      </c>
      <c r="AX127" s="76">
        <v>2.0535000000000001</v>
      </c>
      <c r="AY127" s="75">
        <v>3.7</v>
      </c>
      <c r="AZ127" s="89" t="s">
        <v>158</v>
      </c>
      <c r="BA127" s="329">
        <v>3.1</v>
      </c>
      <c r="BB127" s="84">
        <v>0.09</v>
      </c>
      <c r="BC127" s="298" t="s">
        <v>158</v>
      </c>
      <c r="BJ127" s="56">
        <v>39.9</v>
      </c>
      <c r="BK127" s="56">
        <v>60.1</v>
      </c>
      <c r="BL127" s="82">
        <f t="shared" si="68"/>
        <v>0.66389351081530779</v>
      </c>
      <c r="BM127" s="83">
        <v>0.9</v>
      </c>
      <c r="BN127" s="79">
        <f t="shared" ref="BN127:BN137" si="69">BM127*100/AO127</f>
        <v>1.6216216216216217</v>
      </c>
      <c r="BO127" s="89" t="s">
        <v>158</v>
      </c>
      <c r="BP127" s="56">
        <v>10.9</v>
      </c>
      <c r="BQ127" s="84">
        <v>14.6</v>
      </c>
      <c r="BS127" s="79">
        <f t="shared" si="65"/>
        <v>55.3</v>
      </c>
      <c r="BT127" s="115">
        <v>91.3</v>
      </c>
      <c r="BU127" s="249">
        <v>73652</v>
      </c>
      <c r="BV127" s="79">
        <f>100-BT127</f>
        <v>8.7000000000000028</v>
      </c>
      <c r="BW127" s="416">
        <f t="shared" si="66"/>
        <v>29.082599999999999</v>
      </c>
      <c r="BX127" s="115">
        <v>26.8</v>
      </c>
      <c r="BY127" s="66">
        <f>BX127*AP127/100</f>
        <v>8.6028000000000002</v>
      </c>
      <c r="BZ127" s="115">
        <v>28.5</v>
      </c>
      <c r="CA127" s="66">
        <f>BZ127*AP127/100</f>
        <v>9.1485000000000003</v>
      </c>
      <c r="CB127" s="115">
        <v>35.299999999999997</v>
      </c>
      <c r="CC127" s="66">
        <f>CB127*AP127/100</f>
        <v>11.331299999999999</v>
      </c>
      <c r="CD127" s="115">
        <v>0.86</v>
      </c>
      <c r="CL127" s="75">
        <f t="shared" si="67"/>
        <v>0.94035087719298249</v>
      </c>
      <c r="CZ127" s="142">
        <v>3</v>
      </c>
      <c r="DA127" s="90" t="s">
        <v>168</v>
      </c>
      <c r="DB127" s="195" t="s">
        <v>171</v>
      </c>
      <c r="DC127" s="300"/>
      <c r="DD127" s="266" t="s">
        <v>674</v>
      </c>
      <c r="DE127" s="370"/>
      <c r="DF127" s="370"/>
      <c r="DG127" s="370"/>
      <c r="DH127" s="370"/>
      <c r="DI127" s="57" t="s">
        <v>162</v>
      </c>
      <c r="DJ127" s="557" t="s">
        <v>230</v>
      </c>
      <c r="DK127" s="92">
        <v>2</v>
      </c>
      <c r="DL127" s="581" t="s">
        <v>880</v>
      </c>
      <c r="DM127" s="92" t="s">
        <v>169</v>
      </c>
      <c r="DN127" s="92"/>
      <c r="DO127" s="629">
        <v>0</v>
      </c>
      <c r="DP127" s="614"/>
      <c r="DQ127" s="581"/>
      <c r="DR127" s="581"/>
      <c r="DS127" s="619"/>
      <c r="DT127" s="614"/>
      <c r="DU127" s="581"/>
      <c r="DV127" s="581"/>
      <c r="DW127" s="92"/>
      <c r="DX127" s="57" t="s">
        <v>157</v>
      </c>
      <c r="DY127" s="57" t="s">
        <v>157</v>
      </c>
      <c r="DZ127" s="57">
        <v>136</v>
      </c>
      <c r="EA127" s="57">
        <v>14</v>
      </c>
      <c r="EB127" s="57">
        <v>86</v>
      </c>
      <c r="EC127" s="57" t="s">
        <v>157</v>
      </c>
      <c r="ED127" s="57" t="s">
        <v>157</v>
      </c>
      <c r="EE127" s="57" t="s">
        <v>157</v>
      </c>
      <c r="EF127" s="57" t="s">
        <v>157</v>
      </c>
      <c r="EG127" s="57">
        <v>0</v>
      </c>
      <c r="EH127" s="850"/>
      <c r="EI127" s="92">
        <v>1</v>
      </c>
      <c r="EJ127" s="92"/>
      <c r="EK127" s="92"/>
      <c r="EL127" s="619"/>
      <c r="EM127" s="92">
        <v>100</v>
      </c>
      <c r="EN127" s="92">
        <v>3</v>
      </c>
      <c r="EO127" s="92">
        <v>1</v>
      </c>
      <c r="EP127" s="581"/>
      <c r="EQ127" s="581">
        <v>99</v>
      </c>
      <c r="ER127" s="582"/>
      <c r="ES127" s="592">
        <v>0</v>
      </c>
      <c r="ET127" s="592">
        <v>65</v>
      </c>
      <c r="EU127" s="592">
        <v>70</v>
      </c>
      <c r="EV127" s="92">
        <v>3</v>
      </c>
      <c r="EW127" s="92">
        <v>2</v>
      </c>
      <c r="EX127" s="427">
        <v>10542</v>
      </c>
      <c r="EY127" s="333">
        <v>73</v>
      </c>
      <c r="EZ127" s="334">
        <v>125836</v>
      </c>
      <c r="FA127" s="334">
        <v>2</v>
      </c>
      <c r="FB127" s="335">
        <v>3447.5616438356165</v>
      </c>
      <c r="FC127" s="334">
        <v>2656</v>
      </c>
      <c r="FD127" s="336">
        <v>72.767123287671239</v>
      </c>
      <c r="FE127" s="281">
        <v>4147.7260273972606</v>
      </c>
      <c r="FF127" s="394"/>
      <c r="FG127" s="394"/>
      <c r="FH127" s="394"/>
      <c r="FI127" s="394"/>
      <c r="FJ127" s="442"/>
      <c r="FK127" s="442"/>
      <c r="FL127" s="442"/>
      <c r="FM127" s="197"/>
      <c r="FN127" s="450"/>
      <c r="FO127" s="450"/>
      <c r="FP127" s="459"/>
      <c r="FQ127" s="398"/>
      <c r="FR127" s="65"/>
      <c r="FS127" s="149">
        <f>FC127*100/EZ127</f>
        <v>2.1106837470993991</v>
      </c>
      <c r="FT127" s="242">
        <f>FD127/1000</f>
        <v>7.2767123287671237E-2</v>
      </c>
      <c r="FV127" s="149">
        <v>2.1106837470993991</v>
      </c>
      <c r="FW127" s="242">
        <v>7.2767123287671237E-2</v>
      </c>
      <c r="FX127" s="278">
        <f>DZ127/FD127</f>
        <v>1.8689759036144578</v>
      </c>
      <c r="FY127" s="467" t="s">
        <v>459</v>
      </c>
      <c r="FZ127" s="581">
        <v>0</v>
      </c>
      <c r="GA127" s="581">
        <v>0</v>
      </c>
      <c r="GB127" s="626">
        <v>1</v>
      </c>
      <c r="GC127" s="581">
        <v>1</v>
      </c>
      <c r="GD127" s="581">
        <v>1</v>
      </c>
      <c r="GE127" s="855" t="s">
        <v>1093</v>
      </c>
      <c r="GF127" s="581">
        <v>1</v>
      </c>
      <c r="GG127" s="604">
        <v>43537</v>
      </c>
      <c r="GH127" s="607" t="s">
        <v>1025</v>
      </c>
      <c r="GI127" s="581">
        <v>0</v>
      </c>
      <c r="GJ127" s="581"/>
      <c r="GK127" s="581"/>
      <c r="GL127" s="855" t="s">
        <v>1095</v>
      </c>
      <c r="GM127" s="95">
        <v>0.19728418749999996</v>
      </c>
      <c r="GN127" s="282">
        <v>0.14087420821734911</v>
      </c>
      <c r="GO127" s="95">
        <v>0.49932372800000074</v>
      </c>
      <c r="GP127" s="266"/>
    </row>
    <row r="128" spans="1:198" ht="14.45" customHeight="1" x14ac:dyDescent="0.25">
      <c r="A128" s="56">
        <v>175</v>
      </c>
      <c r="B128" s="859">
        <v>5</v>
      </c>
      <c r="C128" s="566">
        <v>10803</v>
      </c>
      <c r="D128" s="595" t="s">
        <v>543</v>
      </c>
      <c r="E128" s="597" t="s">
        <v>249</v>
      </c>
      <c r="F128" s="597">
        <v>5712091671</v>
      </c>
      <c r="G128" s="57">
        <v>62</v>
      </c>
      <c r="H128" s="584" t="s">
        <v>712</v>
      </c>
      <c r="I128" s="313" t="s">
        <v>169</v>
      </c>
      <c r="J128" s="572" t="s">
        <v>215</v>
      </c>
      <c r="K128" s="59" t="s">
        <v>156</v>
      </c>
      <c r="L128" s="57">
        <v>36</v>
      </c>
      <c r="M128" s="59" t="s">
        <v>486</v>
      </c>
      <c r="N128" s="59" t="s">
        <v>157</v>
      </c>
      <c r="O128" s="370"/>
      <c r="P128" s="57" t="s">
        <v>711</v>
      </c>
      <c r="Q128" s="378" t="s">
        <v>188</v>
      </c>
      <c r="R128" s="378"/>
      <c r="S128" s="171"/>
      <c r="T128" s="171"/>
      <c r="U128" s="171"/>
      <c r="V128" s="352" t="s">
        <v>692</v>
      </c>
      <c r="W128" s="382"/>
      <c r="X128" s="171"/>
      <c r="Y128" s="164"/>
      <c r="Z128" s="387"/>
      <c r="AA128" s="370" t="s">
        <v>686</v>
      </c>
      <c r="AC128" s="483">
        <v>70</v>
      </c>
      <c r="AD128" s="403">
        <v>2500</v>
      </c>
      <c r="AE128" s="370"/>
      <c r="AF128" s="370"/>
      <c r="AG128" s="387" t="s">
        <v>230</v>
      </c>
      <c r="AH128" s="111">
        <v>300</v>
      </c>
      <c r="AO128" s="410">
        <v>28.3</v>
      </c>
      <c r="AP128" s="69">
        <v>67.900000000000006</v>
      </c>
      <c r="AQ128" s="127">
        <v>3.1</v>
      </c>
      <c r="AR128" s="71">
        <f t="shared" si="60"/>
        <v>99.3</v>
      </c>
      <c r="AS128" s="72">
        <f t="shared" si="61"/>
        <v>0.41678939617083943</v>
      </c>
      <c r="AT128" s="73">
        <f t="shared" si="62"/>
        <v>1.2920471281296022</v>
      </c>
      <c r="AU128" s="74">
        <f t="shared" si="63"/>
        <v>0.39859154929577467</v>
      </c>
      <c r="AV128" s="75">
        <v>26.319000000000003</v>
      </c>
      <c r="AW128" s="75">
        <f t="shared" si="64"/>
        <v>93</v>
      </c>
      <c r="AX128" s="76">
        <v>0.56600000000000006</v>
      </c>
      <c r="AY128" s="75">
        <v>2</v>
      </c>
      <c r="AZ128" s="56" t="s">
        <v>158</v>
      </c>
      <c r="BA128" s="77">
        <v>57.8</v>
      </c>
      <c r="BB128" s="84" t="s">
        <v>158</v>
      </c>
      <c r="BC128" s="115">
        <v>0.1</v>
      </c>
      <c r="BJ128" s="56">
        <v>29</v>
      </c>
      <c r="BK128" s="56">
        <v>71</v>
      </c>
      <c r="BL128" s="129">
        <f t="shared" si="68"/>
        <v>0.40845070422535212</v>
      </c>
      <c r="BM128" s="83">
        <v>0.1</v>
      </c>
      <c r="BN128" s="79">
        <f t="shared" si="69"/>
        <v>0.35335689045936397</v>
      </c>
      <c r="BO128" s="56" t="s">
        <v>158</v>
      </c>
      <c r="BP128" s="56">
        <v>57.7</v>
      </c>
      <c r="BQ128" s="84">
        <v>37.1</v>
      </c>
      <c r="BS128" s="79">
        <f t="shared" si="65"/>
        <v>63.199999999999996</v>
      </c>
      <c r="BT128" s="115">
        <v>93.1</v>
      </c>
      <c r="BU128" s="115">
        <v>19120</v>
      </c>
      <c r="BV128" s="79">
        <f>100-BT128</f>
        <v>6.9000000000000057</v>
      </c>
      <c r="BW128" s="416">
        <f t="shared" si="66"/>
        <v>66.949400000000011</v>
      </c>
      <c r="BX128" s="115">
        <v>41.3</v>
      </c>
      <c r="BY128" s="66">
        <f>BX128*AP128/100</f>
        <v>28.0427</v>
      </c>
      <c r="BZ128" s="115">
        <v>21.9</v>
      </c>
      <c r="CA128" s="66">
        <f>BZ128*AP128/100</f>
        <v>14.870100000000001</v>
      </c>
      <c r="CB128" s="115">
        <v>35.4</v>
      </c>
      <c r="CC128" s="66">
        <f>CB128*AP128/100</f>
        <v>24.036600000000004</v>
      </c>
      <c r="CD128" s="115">
        <v>1</v>
      </c>
      <c r="CL128" s="75">
        <f t="shared" si="67"/>
        <v>1.8858447488584476</v>
      </c>
      <c r="CZ128" s="142">
        <v>3</v>
      </c>
      <c r="DA128" s="90" t="s">
        <v>168</v>
      </c>
      <c r="DB128" s="195" t="s">
        <v>168</v>
      </c>
      <c r="DC128" s="300"/>
      <c r="DD128" s="266" t="s">
        <v>607</v>
      </c>
      <c r="DI128" s="57" t="s">
        <v>162</v>
      </c>
      <c r="DJ128" s="557" t="s">
        <v>230</v>
      </c>
      <c r="DK128" s="92">
        <v>2</v>
      </c>
      <c r="DL128" s="581" t="s">
        <v>880</v>
      </c>
      <c r="DM128" s="581" t="s">
        <v>169</v>
      </c>
      <c r="DN128" s="92"/>
      <c r="DO128" s="629">
        <v>0</v>
      </c>
      <c r="DP128" s="614"/>
      <c r="DQ128" s="581"/>
      <c r="DR128" s="581"/>
      <c r="DS128" s="619"/>
      <c r="DT128" s="614"/>
      <c r="DU128" s="581"/>
      <c r="DV128" s="581"/>
      <c r="DW128" s="92"/>
      <c r="DX128" s="57" t="s">
        <v>157</v>
      </c>
      <c r="DY128" s="57" t="s">
        <v>157</v>
      </c>
      <c r="DZ128" s="57" t="s">
        <v>157</v>
      </c>
      <c r="EA128" s="57" t="s">
        <v>157</v>
      </c>
      <c r="EB128" s="57" t="s">
        <v>157</v>
      </c>
      <c r="EC128" s="57" t="s">
        <v>157</v>
      </c>
      <c r="ED128" s="57" t="s">
        <v>157</v>
      </c>
      <c r="EE128" s="57" t="s">
        <v>157</v>
      </c>
      <c r="EF128" s="57" t="s">
        <v>157</v>
      </c>
      <c r="EG128" s="57" t="s">
        <v>157</v>
      </c>
      <c r="EH128" s="850"/>
      <c r="EI128" s="117"/>
      <c r="EJ128" s="117"/>
      <c r="EK128" s="117"/>
      <c r="EL128" s="619"/>
      <c r="EM128" s="581">
        <v>100</v>
      </c>
      <c r="EN128" s="92">
        <v>3</v>
      </c>
      <c r="EO128" s="581">
        <v>1</v>
      </c>
      <c r="EP128" s="581"/>
      <c r="EQ128" s="581">
        <v>99</v>
      </c>
      <c r="ER128" s="582"/>
      <c r="ES128" s="592">
        <v>0</v>
      </c>
      <c r="ET128" s="592">
        <v>65</v>
      </c>
      <c r="EU128" s="592">
        <v>70</v>
      </c>
      <c r="EV128" s="581">
        <v>3</v>
      </c>
      <c r="EW128" s="581">
        <v>2</v>
      </c>
      <c r="EX128" s="432">
        <v>10803</v>
      </c>
      <c r="EY128" s="349">
        <v>75</v>
      </c>
      <c r="EZ128" s="349">
        <v>2274</v>
      </c>
      <c r="FA128" s="349">
        <v>4000</v>
      </c>
      <c r="FB128" s="349">
        <v>38220</v>
      </c>
      <c r="FC128" s="349">
        <v>428</v>
      </c>
      <c r="FD128" s="350">
        <f>FC128/FA128*FB128/EY128</f>
        <v>54.527200000000001</v>
      </c>
      <c r="FE128" s="281">
        <f>L128*FD128</f>
        <v>1962.9792</v>
      </c>
      <c r="FF128" s="65"/>
      <c r="FJ128" s="196"/>
      <c r="FK128" s="196"/>
      <c r="FM128" s="197"/>
      <c r="FN128" s="198"/>
      <c r="FP128" s="292"/>
      <c r="FQ128" s="64"/>
      <c r="FR128" s="65"/>
      <c r="FS128" s="56"/>
      <c r="FT128" s="242">
        <f>AC128/1000</f>
        <v>7.0000000000000007E-2</v>
      </c>
      <c r="FV128" s="73">
        <f>FC128*100/EZ128</f>
        <v>18.821459982409852</v>
      </c>
      <c r="FW128" s="351">
        <f>FD128/1000</f>
        <v>5.4527199999999998E-2</v>
      </c>
      <c r="FX128" s="278"/>
      <c r="FY128" s="467"/>
      <c r="FZ128" s="581">
        <v>0</v>
      </c>
      <c r="GA128" s="581">
        <v>0</v>
      </c>
      <c r="GB128" s="626">
        <v>1</v>
      </c>
      <c r="GC128" s="581">
        <v>1</v>
      </c>
      <c r="GD128" s="581">
        <v>1</v>
      </c>
      <c r="GE128" s="855" t="s">
        <v>1093</v>
      </c>
      <c r="GF128" s="581">
        <v>1</v>
      </c>
      <c r="GG128" s="604">
        <v>43572</v>
      </c>
      <c r="GH128" s="855" t="s">
        <v>978</v>
      </c>
      <c r="GI128" s="581">
        <v>1</v>
      </c>
      <c r="GJ128" s="604">
        <v>43600</v>
      </c>
      <c r="GK128" s="854" t="s">
        <v>1094</v>
      </c>
      <c r="GL128" s="855" t="s">
        <v>1095</v>
      </c>
      <c r="GM128" s="308"/>
      <c r="GN128" s="308"/>
      <c r="GO128" s="308"/>
      <c r="GP128" s="309"/>
    </row>
    <row r="129" spans="1:198" ht="14.45" customHeight="1" x14ac:dyDescent="0.25">
      <c r="A129" s="56">
        <v>250</v>
      </c>
      <c r="B129" s="859">
        <v>6</v>
      </c>
      <c r="C129" s="566">
        <v>11442</v>
      </c>
      <c r="D129" s="595" t="s">
        <v>543</v>
      </c>
      <c r="E129" s="597" t="s">
        <v>249</v>
      </c>
      <c r="F129" s="597">
        <v>5712091671</v>
      </c>
      <c r="G129" s="57">
        <f>LEFT(H129,4)-CONCATENATE(19,LEFT(F129,2))</f>
        <v>62</v>
      </c>
      <c r="H129" s="584" t="s">
        <v>764</v>
      </c>
      <c r="I129" s="313" t="s">
        <v>169</v>
      </c>
      <c r="J129" s="572" t="s">
        <v>215</v>
      </c>
      <c r="K129" s="59" t="s">
        <v>156</v>
      </c>
      <c r="L129" s="57">
        <v>36</v>
      </c>
      <c r="M129" s="59">
        <v>3</v>
      </c>
      <c r="N129" s="59" t="s">
        <v>157</v>
      </c>
      <c r="O129" s="370"/>
      <c r="P129" s="57" t="s">
        <v>748</v>
      </c>
      <c r="Q129" s="378"/>
      <c r="R129" s="378"/>
      <c r="S129" s="171"/>
      <c r="T129" s="360" t="s">
        <v>765</v>
      </c>
      <c r="U129" s="358"/>
      <c r="V129" s="359" t="s">
        <v>762</v>
      </c>
      <c r="W129" s="382"/>
      <c r="X129" s="359" t="s">
        <v>763</v>
      </c>
      <c r="Y129" s="164"/>
      <c r="Z129" s="374"/>
      <c r="AA129" s="370" t="s">
        <v>686</v>
      </c>
      <c r="AC129" s="111">
        <v>156</v>
      </c>
      <c r="AD129" s="111">
        <v>5600</v>
      </c>
      <c r="AE129"/>
      <c r="AF129"/>
      <c r="AG129" s="374" t="s">
        <v>230</v>
      </c>
      <c r="AH129" s="111">
        <v>450</v>
      </c>
      <c r="AI129"/>
      <c r="AO129" s="145">
        <v>35.700000000000003</v>
      </c>
      <c r="AP129" s="69">
        <v>33.799999999999997</v>
      </c>
      <c r="AQ129" s="127">
        <v>28.6</v>
      </c>
      <c r="AR129" s="71">
        <f t="shared" si="60"/>
        <v>98.1</v>
      </c>
      <c r="AS129" s="72">
        <f t="shared" si="61"/>
        <v>1.0562130177514795</v>
      </c>
      <c r="AT129" s="73">
        <f t="shared" si="62"/>
        <v>30.207692307692316</v>
      </c>
      <c r="AU129" s="74">
        <f t="shared" si="63"/>
        <v>0.57211538461538469</v>
      </c>
      <c r="AV129" s="75">
        <v>33.397350000000003</v>
      </c>
      <c r="AW129" s="75">
        <f t="shared" si="64"/>
        <v>93.55</v>
      </c>
      <c r="AX129" s="76">
        <v>0.51765000000000005</v>
      </c>
      <c r="AY129" s="75">
        <v>1.45</v>
      </c>
      <c r="AZ129" s="56" t="s">
        <v>158</v>
      </c>
      <c r="BA129" s="77">
        <v>41.3</v>
      </c>
      <c r="BB129" s="84" t="s">
        <v>158</v>
      </c>
      <c r="BC129" s="115" t="s">
        <v>158</v>
      </c>
      <c r="BI129" s="81">
        <v>0</v>
      </c>
      <c r="BJ129" s="56">
        <v>24.7</v>
      </c>
      <c r="BK129" s="56">
        <v>75.3</v>
      </c>
      <c r="BL129" s="129">
        <f t="shared" si="68"/>
        <v>0.32802124833997343</v>
      </c>
      <c r="BM129" s="83">
        <v>0.19</v>
      </c>
      <c r="BN129" s="79">
        <f t="shared" si="69"/>
        <v>0.53221288515406162</v>
      </c>
      <c r="BO129" s="56" t="s">
        <v>158</v>
      </c>
      <c r="BP129" s="56">
        <v>66.099999999999994</v>
      </c>
      <c r="BQ129" s="84">
        <v>56.1</v>
      </c>
      <c r="BS129" s="79">
        <f t="shared" si="65"/>
        <v>50.599999999999994</v>
      </c>
      <c r="BT129" s="115">
        <v>89</v>
      </c>
      <c r="BU129" s="115">
        <v>13388</v>
      </c>
      <c r="BV129" s="79">
        <f>100-BT129</f>
        <v>11</v>
      </c>
      <c r="BW129" s="79">
        <f t="shared" si="66"/>
        <v>33.360599999999998</v>
      </c>
      <c r="BX129" s="115">
        <v>14.7</v>
      </c>
      <c r="BY129" s="66">
        <f>BX129*AP129/100</f>
        <v>4.9685999999999995</v>
      </c>
      <c r="BZ129" s="115">
        <v>35.9</v>
      </c>
      <c r="CA129" s="66">
        <f>BZ129*AP129/100</f>
        <v>12.134199999999998</v>
      </c>
      <c r="CB129" s="115">
        <v>48.1</v>
      </c>
      <c r="CC129" s="66">
        <f>CB129*AP129/100</f>
        <v>16.2578</v>
      </c>
      <c r="CD129" s="79">
        <v>0.83</v>
      </c>
      <c r="CE129" s="153"/>
      <c r="CF129" s="153"/>
      <c r="CG129" s="153"/>
      <c r="CH129" s="153"/>
      <c r="CI129" s="153"/>
      <c r="CJ129" s="153">
        <v>92.8</v>
      </c>
      <c r="CK129" s="153">
        <v>6531</v>
      </c>
      <c r="CL129" s="75">
        <f t="shared" si="67"/>
        <v>0.40947075208913647</v>
      </c>
      <c r="CZ129" s="142">
        <v>3</v>
      </c>
      <c r="DA129" s="90" t="s">
        <v>168</v>
      </c>
      <c r="DB129" s="195" t="s">
        <v>168</v>
      </c>
      <c r="DD129" s="340" t="s">
        <v>766</v>
      </c>
      <c r="DI129" s="57" t="s">
        <v>162</v>
      </c>
      <c r="DJ129" s="557" t="s">
        <v>230</v>
      </c>
      <c r="DK129" s="92">
        <v>2</v>
      </c>
      <c r="DL129" s="581" t="s">
        <v>880</v>
      </c>
      <c r="DM129" s="581" t="s">
        <v>169</v>
      </c>
      <c r="DN129" s="92"/>
      <c r="DO129" s="629">
        <v>0</v>
      </c>
      <c r="DP129" s="614"/>
      <c r="DQ129" s="581"/>
      <c r="DR129" s="581"/>
      <c r="DS129" s="619"/>
      <c r="DT129" s="614"/>
      <c r="DU129" s="581"/>
      <c r="DV129" s="581"/>
      <c r="DW129" s="92"/>
      <c r="DX129" s="57" t="s">
        <v>157</v>
      </c>
      <c r="DY129" s="57" t="s">
        <v>157</v>
      </c>
      <c r="DZ129" s="57">
        <v>173</v>
      </c>
      <c r="EA129" s="57">
        <v>19.100000000000001</v>
      </c>
      <c r="EB129" s="57">
        <v>80.900000000000006</v>
      </c>
      <c r="EC129" s="57" t="s">
        <v>157</v>
      </c>
      <c r="ED129" s="57" t="s">
        <v>157</v>
      </c>
      <c r="EE129" s="57" t="s">
        <v>157</v>
      </c>
      <c r="EF129" s="57" t="s">
        <v>157</v>
      </c>
      <c r="EG129" s="57">
        <v>0</v>
      </c>
      <c r="EH129" s="850" t="s">
        <v>741</v>
      </c>
      <c r="EI129" s="117"/>
      <c r="EJ129" s="117"/>
      <c r="EK129" s="117"/>
      <c r="EL129" s="619"/>
      <c r="EM129" s="589">
        <v>110</v>
      </c>
      <c r="EN129" s="92">
        <v>3</v>
      </c>
      <c r="EO129" s="589">
        <v>1</v>
      </c>
      <c r="EP129" s="589"/>
      <c r="EQ129" s="589">
        <v>99</v>
      </c>
      <c r="ER129" s="582"/>
      <c r="ES129" s="592">
        <v>0</v>
      </c>
      <c r="ET129" s="592">
        <v>65</v>
      </c>
      <c r="EU129" s="592">
        <v>70</v>
      </c>
      <c r="EV129" s="589">
        <v>3</v>
      </c>
      <c r="EW129" s="589">
        <v>2</v>
      </c>
      <c r="EX129" s="432">
        <v>11442</v>
      </c>
      <c r="EY129" s="349">
        <v>75</v>
      </c>
      <c r="EZ129" s="349">
        <v>9759</v>
      </c>
      <c r="FA129" s="349">
        <v>4000</v>
      </c>
      <c r="FB129" s="349">
        <v>38220</v>
      </c>
      <c r="FC129" s="349">
        <v>1343</v>
      </c>
      <c r="FD129" s="350">
        <f>FC129/FA129*FB129/EY129</f>
        <v>171.09819999999999</v>
      </c>
      <c r="FE129" s="281">
        <f>L129*FD129</f>
        <v>6159.5351999999993</v>
      </c>
      <c r="FF129" s="65"/>
      <c r="FJ129" s="196"/>
      <c r="FK129" s="196"/>
      <c r="FM129" s="197"/>
      <c r="FN129" s="198"/>
      <c r="FP129" s="292"/>
      <c r="FQ129" s="64"/>
      <c r="FR129" s="65"/>
      <c r="FS129" s="56"/>
      <c r="FT129" s="242">
        <f>AC129/1000</f>
        <v>0.156</v>
      </c>
      <c r="FV129" s="73">
        <f>FC129*100/EZ129</f>
        <v>13.761655907367558</v>
      </c>
      <c r="FW129" s="351">
        <f>FD129/1000</f>
        <v>0.17109819999999998</v>
      </c>
      <c r="FX129" s="278"/>
      <c r="FY129" s="394"/>
      <c r="FZ129" s="605">
        <v>0</v>
      </c>
      <c r="GA129" s="605">
        <v>0</v>
      </c>
      <c r="GB129" s="627">
        <v>1</v>
      </c>
      <c r="GC129" s="605">
        <v>1</v>
      </c>
      <c r="GD129" s="605">
        <v>1</v>
      </c>
      <c r="GE129" s="855" t="s">
        <v>1093</v>
      </c>
      <c r="GF129" s="605">
        <v>1</v>
      </c>
      <c r="GG129" s="857">
        <v>43656</v>
      </c>
      <c r="GH129" s="855" t="s">
        <v>1086</v>
      </c>
      <c r="GI129" s="605">
        <v>0</v>
      </c>
      <c r="GJ129" s="605"/>
      <c r="GK129" s="605"/>
      <c r="GL129" s="855" t="s">
        <v>1095</v>
      </c>
    </row>
    <row r="130" spans="1:198" ht="14.45" customHeight="1" x14ac:dyDescent="0.25">
      <c r="A130" s="56">
        <v>329</v>
      </c>
      <c r="B130" s="859">
        <v>7</v>
      </c>
      <c r="C130" s="566">
        <v>11849</v>
      </c>
      <c r="D130" s="595" t="s">
        <v>543</v>
      </c>
      <c r="E130" s="597" t="s">
        <v>249</v>
      </c>
      <c r="F130" s="597" t="s">
        <v>826</v>
      </c>
      <c r="G130" s="57">
        <v>62</v>
      </c>
      <c r="H130" s="584" t="s">
        <v>825</v>
      </c>
      <c r="I130" s="313" t="s">
        <v>169</v>
      </c>
      <c r="J130" s="572" t="s">
        <v>215</v>
      </c>
      <c r="K130" s="59" t="s">
        <v>156</v>
      </c>
      <c r="L130" s="57">
        <v>17</v>
      </c>
      <c r="M130" s="59" t="s">
        <v>411</v>
      </c>
      <c r="N130" s="59" t="s">
        <v>157</v>
      </c>
      <c r="O130" s="370"/>
      <c r="P130" s="57" t="s">
        <v>817</v>
      </c>
      <c r="Q130" s="378"/>
      <c r="R130" s="378"/>
      <c r="S130" s="59"/>
      <c r="T130" s="361" t="s">
        <v>780</v>
      </c>
      <c r="U130" s="361"/>
      <c r="V130" s="364" t="s">
        <v>824</v>
      </c>
      <c r="W130" s="470"/>
      <c r="X130" s="364"/>
      <c r="Y130" s="364"/>
      <c r="Z130" s="374"/>
      <c r="AA130" s="370" t="s">
        <v>788</v>
      </c>
      <c r="AC130" s="403">
        <v>112</v>
      </c>
      <c r="AD130" s="403">
        <v>1900</v>
      </c>
      <c r="AE130" s="404"/>
      <c r="AF130" s="404"/>
      <c r="AG130" s="374" t="s">
        <v>230</v>
      </c>
      <c r="AH130" s="111">
        <v>150</v>
      </c>
      <c r="AI130"/>
      <c r="AO130" s="410">
        <v>36.4</v>
      </c>
      <c r="AP130" s="69">
        <v>57</v>
      </c>
      <c r="AQ130" s="127">
        <v>5.8</v>
      </c>
      <c r="AR130" s="71">
        <f t="shared" si="60"/>
        <v>99.2</v>
      </c>
      <c r="AS130" s="72">
        <f t="shared" si="61"/>
        <v>0.63859649122807016</v>
      </c>
      <c r="AT130" s="73">
        <f t="shared" si="62"/>
        <v>3.7038596491228066</v>
      </c>
      <c r="AU130" s="74">
        <f t="shared" si="63"/>
        <v>0.57961783439490444</v>
      </c>
      <c r="AV130" s="75">
        <v>33.524399999999993</v>
      </c>
      <c r="AW130" s="75">
        <f t="shared" si="64"/>
        <v>92.1</v>
      </c>
      <c r="AX130" s="76">
        <v>1.0555999999999999</v>
      </c>
      <c r="AY130" s="75">
        <v>2.9</v>
      </c>
      <c r="AZ130" s="56" t="s">
        <v>158</v>
      </c>
      <c r="BA130" s="77">
        <v>55.5</v>
      </c>
      <c r="BB130" s="84" t="s">
        <v>158</v>
      </c>
      <c r="BC130" s="79">
        <v>0.2</v>
      </c>
      <c r="BD130" s="79"/>
      <c r="BE130" s="75"/>
      <c r="BF130" s="75"/>
      <c r="BG130" s="75"/>
      <c r="BH130" s="75"/>
      <c r="BI130" s="81">
        <v>0</v>
      </c>
      <c r="BJ130" s="75">
        <v>41.9</v>
      </c>
      <c r="BK130" s="56">
        <v>58.1</v>
      </c>
      <c r="BL130" s="82">
        <f t="shared" si="68"/>
        <v>0.72117039586919096</v>
      </c>
      <c r="BM130" s="83">
        <v>0.2</v>
      </c>
      <c r="BN130" s="79">
        <f t="shared" si="69"/>
        <v>0.5494505494505495</v>
      </c>
      <c r="BO130" s="56" t="s">
        <v>158</v>
      </c>
      <c r="BP130" s="56">
        <v>15.2</v>
      </c>
      <c r="BQ130" s="84">
        <v>14</v>
      </c>
      <c r="BS130" s="79">
        <f t="shared" si="65"/>
        <v>46</v>
      </c>
      <c r="BT130" s="115">
        <v>87.8</v>
      </c>
      <c r="BU130" s="115">
        <v>7797</v>
      </c>
      <c r="BV130" s="79">
        <f>100-BT130</f>
        <v>12.200000000000003</v>
      </c>
      <c r="BW130" s="79">
        <f t="shared" si="66"/>
        <v>56.715000000000003</v>
      </c>
      <c r="BX130" s="115">
        <v>12.9</v>
      </c>
      <c r="BY130" s="66">
        <f>BX130*AP130/100</f>
        <v>7.3530000000000006</v>
      </c>
      <c r="BZ130" s="115">
        <v>33.1</v>
      </c>
      <c r="CA130" s="66">
        <f>BZ130*AP130/100</f>
        <v>18.867000000000001</v>
      </c>
      <c r="CB130" s="115">
        <v>53.5</v>
      </c>
      <c r="CC130" s="66">
        <f>CB130*AP130/100</f>
        <v>30.495000000000001</v>
      </c>
      <c r="CD130" s="79">
        <v>0.1</v>
      </c>
      <c r="CE130" s="153">
        <v>97.5</v>
      </c>
      <c r="CF130" s="153">
        <v>5646</v>
      </c>
      <c r="CG130" s="153">
        <v>85.6</v>
      </c>
      <c r="CH130" s="153">
        <v>3977</v>
      </c>
      <c r="CI130" s="153">
        <v>32.799999999999997</v>
      </c>
      <c r="CJ130" s="153">
        <v>58.9</v>
      </c>
      <c r="CK130" s="153">
        <v>3731</v>
      </c>
      <c r="CL130" s="75">
        <f t="shared" si="67"/>
        <v>0.38972809667673713</v>
      </c>
      <c r="CZ130" s="142">
        <v>3</v>
      </c>
      <c r="DB130" s="195" t="s">
        <v>168</v>
      </c>
      <c r="DC130" s="288"/>
      <c r="DD130" s="340" t="s">
        <v>827</v>
      </c>
      <c r="DE130" s="370"/>
      <c r="DF130" s="370"/>
      <c r="DG130" s="370"/>
      <c r="DH130" s="370"/>
      <c r="DI130" s="57" t="s">
        <v>162</v>
      </c>
      <c r="DJ130" s="557" t="s">
        <v>230</v>
      </c>
      <c r="DK130" s="92">
        <v>2</v>
      </c>
      <c r="DL130" s="581" t="s">
        <v>880</v>
      </c>
      <c r="DM130" s="581" t="s">
        <v>169</v>
      </c>
      <c r="DN130" s="92"/>
      <c r="DO130" s="629">
        <v>0</v>
      </c>
      <c r="DP130" s="614"/>
      <c r="DQ130" s="581"/>
      <c r="DR130" s="581"/>
      <c r="DS130" s="619"/>
      <c r="DT130" s="614"/>
      <c r="DU130" s="581"/>
      <c r="DV130" s="581"/>
      <c r="DW130" s="92"/>
      <c r="DX130" s="57" t="s">
        <v>157</v>
      </c>
      <c r="DY130" s="57" t="s">
        <v>157</v>
      </c>
      <c r="DZ130" s="57">
        <v>114</v>
      </c>
      <c r="EA130" s="57">
        <v>27.2</v>
      </c>
      <c r="EB130" s="57">
        <v>72.8</v>
      </c>
      <c r="EC130" s="57" t="s">
        <v>157</v>
      </c>
      <c r="ED130" s="57" t="s">
        <v>157</v>
      </c>
      <c r="EE130" s="57" t="s">
        <v>157</v>
      </c>
      <c r="EF130" s="57" t="s">
        <v>157</v>
      </c>
      <c r="EG130" s="57">
        <v>0</v>
      </c>
      <c r="EH130" s="850" t="s">
        <v>741</v>
      </c>
      <c r="EI130" s="117"/>
      <c r="EJ130" s="117"/>
      <c r="EK130" s="117"/>
      <c r="EL130" s="619"/>
      <c r="EM130" s="589">
        <v>12</v>
      </c>
      <c r="EN130" s="117"/>
      <c r="EO130" s="589">
        <v>1</v>
      </c>
      <c r="EP130" s="589"/>
      <c r="EQ130" s="589">
        <v>99</v>
      </c>
      <c r="ER130" s="582"/>
      <c r="ES130" s="592">
        <v>0</v>
      </c>
      <c r="ET130" s="592">
        <v>65</v>
      </c>
      <c r="EU130" s="592">
        <v>70</v>
      </c>
      <c r="EV130" s="589">
        <v>3</v>
      </c>
      <c r="EW130" s="589">
        <v>2</v>
      </c>
      <c r="EX130" s="432">
        <v>11849</v>
      </c>
      <c r="EY130" s="349">
        <v>75</v>
      </c>
      <c r="EZ130" s="349">
        <v>58638</v>
      </c>
      <c r="FA130" s="349">
        <v>12001</v>
      </c>
      <c r="FB130" s="349">
        <v>42120</v>
      </c>
      <c r="FC130" s="349">
        <v>1729</v>
      </c>
      <c r="FD130" s="350">
        <f>FC130/FA130*FB130/EY130</f>
        <v>80.910457461878181</v>
      </c>
      <c r="FE130" s="281">
        <f>L130*FD130</f>
        <v>1375.4777768519291</v>
      </c>
      <c r="FF130" s="394"/>
      <c r="FG130" s="394"/>
      <c r="FH130" s="394"/>
      <c r="FI130" s="394"/>
      <c r="FJ130" s="442"/>
      <c r="FK130" s="442"/>
      <c r="FL130" s="442"/>
      <c r="FM130" s="197"/>
      <c r="FN130" s="450"/>
      <c r="FO130" s="450"/>
      <c r="FP130" s="459"/>
      <c r="FQ130" s="64"/>
      <c r="FR130" s="65"/>
      <c r="FS130" s="56"/>
      <c r="FT130" s="242">
        <f>AC130/1000</f>
        <v>0.112</v>
      </c>
      <c r="FV130" s="73">
        <f>FC130*100/EZ130</f>
        <v>2.9485998840342442</v>
      </c>
      <c r="FW130" s="351">
        <f>FD130/1000</f>
        <v>8.091045746187818E-2</v>
      </c>
      <c r="FY130" s="394"/>
      <c r="FZ130" s="605">
        <v>0</v>
      </c>
      <c r="GA130" s="605">
        <v>0</v>
      </c>
      <c r="GB130" s="627">
        <v>1</v>
      </c>
      <c r="GC130" s="605">
        <v>1</v>
      </c>
      <c r="GD130" s="605">
        <v>1</v>
      </c>
      <c r="GE130" s="855" t="s">
        <v>1093</v>
      </c>
      <c r="GF130" s="605">
        <v>0</v>
      </c>
      <c r="GG130" s="605"/>
      <c r="GH130" s="606"/>
      <c r="GI130" s="605">
        <v>1</v>
      </c>
      <c r="GJ130" s="857">
        <v>43780</v>
      </c>
      <c r="GK130" s="854" t="s">
        <v>1094</v>
      </c>
      <c r="GL130" s="855" t="s">
        <v>1095</v>
      </c>
    </row>
    <row r="131" spans="1:198" ht="14.45" customHeight="1" x14ac:dyDescent="0.25">
      <c r="A131" s="56">
        <v>161</v>
      </c>
      <c r="B131" s="859">
        <v>1</v>
      </c>
      <c r="C131" s="560">
        <v>10740</v>
      </c>
      <c r="D131" s="561" t="s">
        <v>699</v>
      </c>
      <c r="E131" s="513" t="s">
        <v>325</v>
      </c>
      <c r="F131" s="59">
        <v>5411231408</v>
      </c>
      <c r="G131" s="57">
        <v>65</v>
      </c>
      <c r="H131" s="584" t="s">
        <v>700</v>
      </c>
      <c r="I131" s="313" t="s">
        <v>178</v>
      </c>
      <c r="J131" s="572" t="s">
        <v>244</v>
      </c>
      <c r="K131" s="59" t="s">
        <v>156</v>
      </c>
      <c r="L131" s="57">
        <v>3.5</v>
      </c>
      <c r="M131" s="59">
        <v>3</v>
      </c>
      <c r="N131" s="59" t="s">
        <v>435</v>
      </c>
      <c r="O131" s="370"/>
      <c r="P131" s="57" t="s">
        <v>683</v>
      </c>
      <c r="Q131" s="378"/>
      <c r="R131" s="378"/>
      <c r="S131" s="171"/>
      <c r="T131" s="171"/>
      <c r="U131" s="171"/>
      <c r="V131" s="352" t="s">
        <v>692</v>
      </c>
      <c r="W131" s="382"/>
      <c r="X131" s="171"/>
      <c r="Y131" s="164"/>
      <c r="Z131" s="387"/>
      <c r="AA131" s="370" t="s">
        <v>686</v>
      </c>
      <c r="AC131" s="396">
        <v>12</v>
      </c>
      <c r="AD131" s="397">
        <v>45</v>
      </c>
      <c r="AE131" s="403" t="s">
        <v>353</v>
      </c>
      <c r="AF131" s="403" t="s">
        <v>353</v>
      </c>
      <c r="AG131" s="399" t="s">
        <v>701</v>
      </c>
      <c r="AH131" s="111">
        <v>100</v>
      </c>
      <c r="AI131" s="288" t="s">
        <v>702</v>
      </c>
      <c r="AO131" s="410">
        <v>32.799999999999997</v>
      </c>
      <c r="AP131" s="69">
        <v>57.9</v>
      </c>
      <c r="AQ131" s="127">
        <v>7.6</v>
      </c>
      <c r="AR131" s="71">
        <f t="shared" si="60"/>
        <v>98.299999999999983</v>
      </c>
      <c r="AS131" s="72">
        <f t="shared" si="61"/>
        <v>0.56649395509499134</v>
      </c>
      <c r="AT131" s="73">
        <f t="shared" si="62"/>
        <v>4.3053540587219343</v>
      </c>
      <c r="AU131" s="74">
        <f t="shared" si="63"/>
        <v>0.50076335877862588</v>
      </c>
      <c r="AV131" s="75">
        <v>29.027999999999999</v>
      </c>
      <c r="AW131" s="75">
        <f t="shared" si="64"/>
        <v>88.5</v>
      </c>
      <c r="AX131" s="76">
        <v>2.1319999999999997</v>
      </c>
      <c r="AY131" s="75">
        <v>6.5</v>
      </c>
      <c r="AZ131" s="56" t="s">
        <v>158</v>
      </c>
      <c r="BA131" s="77">
        <v>18.7</v>
      </c>
      <c r="BB131" s="84" t="s">
        <v>158</v>
      </c>
      <c r="BC131" s="115">
        <v>0.1</v>
      </c>
      <c r="BJ131" s="56">
        <v>42.4</v>
      </c>
      <c r="BK131" s="56">
        <v>57.5</v>
      </c>
      <c r="BL131" s="82">
        <f t="shared" si="68"/>
        <v>0.73739130434782607</v>
      </c>
      <c r="BM131" s="83">
        <v>1</v>
      </c>
      <c r="BN131" s="79">
        <f t="shared" si="69"/>
        <v>3.0487804878048781</v>
      </c>
      <c r="BO131" s="56" t="s">
        <v>158</v>
      </c>
      <c r="BP131" s="56">
        <v>44.5</v>
      </c>
      <c r="BQ131" s="84">
        <v>25</v>
      </c>
      <c r="BS131" s="79">
        <f t="shared" si="65"/>
        <v>42.1</v>
      </c>
      <c r="BT131" s="115">
        <v>90</v>
      </c>
      <c r="BU131" s="115">
        <v>8281</v>
      </c>
      <c r="BV131" s="79">
        <f>100-BT131</f>
        <v>10</v>
      </c>
      <c r="BW131" s="79">
        <f t="shared" si="66"/>
        <v>57.320999999999998</v>
      </c>
      <c r="BX131" s="115">
        <v>19.100000000000001</v>
      </c>
      <c r="BY131" s="66">
        <f>BX131*AP131/100</f>
        <v>11.058900000000001</v>
      </c>
      <c r="BZ131" s="115">
        <v>23</v>
      </c>
      <c r="CA131" s="66">
        <f>BZ131*AP131/100</f>
        <v>13.317</v>
      </c>
      <c r="CB131" s="115">
        <v>56.9</v>
      </c>
      <c r="CC131" s="66">
        <f>CB131*AP131/100</f>
        <v>32.945099999999996</v>
      </c>
      <c r="CD131" s="115">
        <v>1.2</v>
      </c>
      <c r="CL131" s="75">
        <f t="shared" si="67"/>
        <v>0.83043478260869574</v>
      </c>
      <c r="CZ131" s="142">
        <v>3</v>
      </c>
      <c r="DA131" s="90" t="s">
        <v>168</v>
      </c>
      <c r="DB131" s="195" t="s">
        <v>168</v>
      </c>
      <c r="DC131" s="300"/>
      <c r="DI131" s="57" t="s">
        <v>162</v>
      </c>
      <c r="DJ131" s="576" t="s">
        <v>226</v>
      </c>
      <c r="DK131" s="92"/>
      <c r="DL131" s="581" t="s">
        <v>880</v>
      </c>
      <c r="DM131" s="581" t="s">
        <v>169</v>
      </c>
      <c r="DN131" s="92"/>
      <c r="DO131" s="629">
        <v>0</v>
      </c>
      <c r="DP131" s="614"/>
      <c r="DQ131" s="581"/>
      <c r="DR131" s="581"/>
      <c r="DS131" s="619"/>
      <c r="DT131" s="623">
        <v>43587</v>
      </c>
      <c r="DU131" s="581"/>
      <c r="DV131" s="581" t="s">
        <v>899</v>
      </c>
      <c r="DW131" s="92"/>
      <c r="DX131" s="57" t="s">
        <v>157</v>
      </c>
      <c r="DY131" s="57" t="s">
        <v>157</v>
      </c>
      <c r="DZ131" s="57" t="s">
        <v>157</v>
      </c>
      <c r="EA131" s="57" t="s">
        <v>157</v>
      </c>
      <c r="EB131" s="57" t="s">
        <v>157</v>
      </c>
      <c r="EC131" s="57" t="s">
        <v>157</v>
      </c>
      <c r="ED131" s="57" t="s">
        <v>157</v>
      </c>
      <c r="EE131" s="57" t="s">
        <v>157</v>
      </c>
      <c r="EF131" s="57" t="s">
        <v>157</v>
      </c>
      <c r="EG131" s="57" t="s">
        <v>157</v>
      </c>
      <c r="EH131" s="850"/>
      <c r="EI131" s="117"/>
      <c r="EJ131" s="117"/>
      <c r="EK131" s="117"/>
      <c r="EL131" s="619"/>
      <c r="EM131" s="581">
        <v>10</v>
      </c>
      <c r="EN131" s="92"/>
      <c r="EO131" s="581">
        <v>0</v>
      </c>
      <c r="EP131" s="581">
        <v>182</v>
      </c>
      <c r="EQ131" s="581">
        <v>90</v>
      </c>
      <c r="ER131" s="582">
        <v>27.2</v>
      </c>
      <c r="ES131" s="592">
        <v>1</v>
      </c>
      <c r="ET131" s="592">
        <v>40</v>
      </c>
      <c r="EU131" s="592">
        <v>60</v>
      </c>
      <c r="EV131" s="581">
        <v>3</v>
      </c>
      <c r="EW131" s="581">
        <v>1</v>
      </c>
      <c r="EX131" s="432">
        <v>10740</v>
      </c>
      <c r="EY131" s="349">
        <v>75</v>
      </c>
      <c r="EZ131" s="349">
        <v>5592</v>
      </c>
      <c r="FA131" s="349">
        <v>4000</v>
      </c>
      <c r="FB131" s="349">
        <v>38220</v>
      </c>
      <c r="FC131" s="349">
        <v>97</v>
      </c>
      <c r="FD131" s="350">
        <f>FC131/FA131*FB131/EY131</f>
        <v>12.357800000000001</v>
      </c>
      <c r="FE131" s="281">
        <f>L131*FD131</f>
        <v>43.252300000000005</v>
      </c>
      <c r="FF131" s="65"/>
      <c r="FJ131" s="196"/>
      <c r="FK131" s="196"/>
      <c r="FM131" s="197"/>
      <c r="FN131" s="450"/>
      <c r="FO131" s="450"/>
      <c r="FP131" s="459"/>
      <c r="FQ131" s="64"/>
      <c r="FR131" s="65"/>
      <c r="FS131" s="56"/>
      <c r="FT131" s="242">
        <f>AC131/1000</f>
        <v>1.2E-2</v>
      </c>
      <c r="FV131" s="73">
        <f>FC131*100/EZ131</f>
        <v>1.7346208869814019</v>
      </c>
      <c r="FW131" s="351">
        <f>FD131/1000</f>
        <v>1.23578E-2</v>
      </c>
      <c r="FX131" s="278"/>
      <c r="FY131" s="467"/>
      <c r="FZ131" s="581">
        <v>0</v>
      </c>
      <c r="GA131" s="581">
        <v>0</v>
      </c>
      <c r="GB131" s="626">
        <v>3</v>
      </c>
      <c r="GC131" s="581">
        <v>8</v>
      </c>
      <c r="GD131" s="581">
        <v>0</v>
      </c>
      <c r="GE131" s="607"/>
      <c r="GF131" s="581">
        <v>0</v>
      </c>
      <c r="GG131" s="581"/>
      <c r="GH131" s="607"/>
      <c r="GI131" s="581">
        <v>1</v>
      </c>
      <c r="GJ131" s="604">
        <v>43587</v>
      </c>
      <c r="GK131" s="581" t="s">
        <v>917</v>
      </c>
      <c r="GL131" s="607" t="s">
        <v>973</v>
      </c>
      <c r="GM131" s="92"/>
      <c r="GN131" s="92"/>
      <c r="GO131" s="92"/>
      <c r="GP131" s="266"/>
    </row>
    <row r="132" spans="1:198" ht="14.45" customHeight="1" x14ac:dyDescent="0.25">
      <c r="A132" s="56">
        <v>51</v>
      </c>
      <c r="B132" s="859">
        <v>1</v>
      </c>
      <c r="C132" s="560">
        <v>8100</v>
      </c>
      <c r="D132" s="595" t="s">
        <v>474</v>
      </c>
      <c r="E132" s="600" t="s">
        <v>292</v>
      </c>
      <c r="F132" s="597">
        <v>450515407</v>
      </c>
      <c r="G132" s="57">
        <v>73</v>
      </c>
      <c r="H132" s="584" t="s">
        <v>475</v>
      </c>
      <c r="I132" s="255" t="s">
        <v>476</v>
      </c>
      <c r="J132" s="572" t="s">
        <v>244</v>
      </c>
      <c r="K132" s="101" t="s">
        <v>156</v>
      </c>
      <c r="L132" s="57">
        <v>6</v>
      </c>
      <c r="M132" s="57">
        <v>8</v>
      </c>
      <c r="N132" s="59" t="s">
        <v>157</v>
      </c>
      <c r="O132" s="370"/>
      <c r="P132" s="59" t="s">
        <v>461</v>
      </c>
      <c r="Q132" s="370"/>
      <c r="R132" s="370"/>
      <c r="S132" s="287" t="s">
        <v>418</v>
      </c>
      <c r="T132" s="236" t="s">
        <v>445</v>
      </c>
      <c r="U132" s="247" t="s">
        <v>353</v>
      </c>
      <c r="V132" s="290" t="s">
        <v>467</v>
      </c>
      <c r="W132" s="381" t="s">
        <v>420</v>
      </c>
      <c r="X132" s="231" t="s">
        <v>353</v>
      </c>
      <c r="Y132" s="231" t="s">
        <v>353</v>
      </c>
      <c r="Z132" s="386"/>
      <c r="AA132" s="389"/>
      <c r="AC132" s="370"/>
      <c r="AD132" s="370"/>
      <c r="AE132" s="370"/>
      <c r="AF132" s="370"/>
      <c r="AG132" s="399" t="s">
        <v>226</v>
      </c>
      <c r="AH132" s="404"/>
      <c r="AO132" s="145">
        <v>38</v>
      </c>
      <c r="AP132" s="69">
        <v>16.600000000000001</v>
      </c>
      <c r="AQ132" s="127">
        <v>44.6</v>
      </c>
      <c r="AR132" s="71">
        <f t="shared" si="60"/>
        <v>99.2</v>
      </c>
      <c r="AS132" s="72">
        <f t="shared" si="61"/>
        <v>2.2891566265060237</v>
      </c>
      <c r="AT132" s="73">
        <f t="shared" si="62"/>
        <v>102.09638554216866</v>
      </c>
      <c r="AU132" s="74">
        <f t="shared" si="63"/>
        <v>0.62091503267973858</v>
      </c>
      <c r="AV132" s="75">
        <v>33.417200000000001</v>
      </c>
      <c r="AW132" s="75">
        <f t="shared" si="64"/>
        <v>87.94</v>
      </c>
      <c r="AX132" s="76">
        <v>2.6827999999999999</v>
      </c>
      <c r="AY132" s="75">
        <v>7.06</v>
      </c>
      <c r="AZ132" s="89" t="s">
        <v>158</v>
      </c>
      <c r="BA132" s="234">
        <v>3.2</v>
      </c>
      <c r="BB132" s="78">
        <v>0.48</v>
      </c>
      <c r="BC132" s="80">
        <v>1.9600000000000002</v>
      </c>
      <c r="BD132" s="79"/>
      <c r="BJ132" s="56">
        <v>37.1</v>
      </c>
      <c r="BK132" s="56">
        <v>62.9</v>
      </c>
      <c r="BL132" s="82">
        <v>0.58982511923688397</v>
      </c>
      <c r="BM132" s="83">
        <v>0.84</v>
      </c>
      <c r="BN132" s="79">
        <f t="shared" si="69"/>
        <v>2.2105263157894739</v>
      </c>
      <c r="BO132" s="89" t="s">
        <v>158</v>
      </c>
      <c r="BP132" s="75">
        <v>6.3</v>
      </c>
      <c r="BQ132" s="81">
        <v>5.6</v>
      </c>
      <c r="BS132" s="79">
        <f t="shared" si="65"/>
        <v>33.900000000000006</v>
      </c>
      <c r="BT132" s="66">
        <v>90.1</v>
      </c>
      <c r="BU132" s="277">
        <v>40179</v>
      </c>
      <c r="BV132" s="66">
        <v>9.9000000000000057</v>
      </c>
      <c r="BW132" s="66">
        <v>13.729999999999999</v>
      </c>
      <c r="BX132" s="66">
        <v>22.6</v>
      </c>
      <c r="BY132" s="66">
        <v>3.63</v>
      </c>
      <c r="BZ132" s="66">
        <v>11.3</v>
      </c>
      <c r="CA132" s="66">
        <v>1.81</v>
      </c>
      <c r="CB132" s="66">
        <v>51.5</v>
      </c>
      <c r="CC132" s="66">
        <v>8.2899999999999991</v>
      </c>
      <c r="CD132" s="66">
        <v>1.24</v>
      </c>
      <c r="CL132" s="75">
        <f t="shared" si="67"/>
        <v>2</v>
      </c>
      <c r="CO132" s="269">
        <v>0</v>
      </c>
      <c r="CP132" s="268"/>
      <c r="CQ132" s="268"/>
      <c r="CR132" s="268"/>
      <c r="CS132" s="268"/>
      <c r="CT132" s="268"/>
      <c r="CU132" s="268"/>
      <c r="CV132" s="272"/>
      <c r="CW132" s="725"/>
      <c r="CY132" s="142" t="s">
        <v>165</v>
      </c>
      <c r="CZ132" s="142">
        <v>4</v>
      </c>
      <c r="DA132" s="90" t="s">
        <v>161</v>
      </c>
      <c r="DB132" s="89" t="s">
        <v>161</v>
      </c>
      <c r="DE132" s="370"/>
      <c r="DF132" s="370"/>
      <c r="DG132" s="370"/>
      <c r="DH132" s="370"/>
      <c r="DI132" s="116" t="s">
        <v>162</v>
      </c>
      <c r="DJ132" s="554" t="s">
        <v>226</v>
      </c>
      <c r="DK132" s="92">
        <v>2</v>
      </c>
      <c r="DL132" s="581" t="s">
        <v>880</v>
      </c>
      <c r="DM132" s="581" t="s">
        <v>169</v>
      </c>
      <c r="DN132" s="92"/>
      <c r="DO132" s="629">
        <v>0</v>
      </c>
      <c r="DP132" s="623">
        <v>39666</v>
      </c>
      <c r="DQ132" s="581"/>
      <c r="DR132" s="581" t="s">
        <v>899</v>
      </c>
      <c r="DS132" s="619"/>
      <c r="DT132" s="623">
        <v>43161</v>
      </c>
      <c r="DU132" s="581"/>
      <c r="DV132" s="581" t="s">
        <v>899</v>
      </c>
      <c r="DW132" s="92"/>
      <c r="DX132" s="57" t="s">
        <v>157</v>
      </c>
      <c r="DY132" s="57" t="s">
        <v>157</v>
      </c>
      <c r="DZ132" s="57">
        <v>497</v>
      </c>
      <c r="EA132" s="57">
        <v>36.6</v>
      </c>
      <c r="EB132" s="57">
        <v>63.4</v>
      </c>
      <c r="EC132" s="57">
        <v>0.8</v>
      </c>
      <c r="ED132" s="57">
        <v>160.6</v>
      </c>
      <c r="EE132" s="57" t="s">
        <v>157</v>
      </c>
      <c r="EF132" s="57">
        <v>2.82</v>
      </c>
      <c r="EG132" s="57">
        <v>0</v>
      </c>
      <c r="EH132" s="850"/>
      <c r="EI132" s="92"/>
      <c r="EJ132" s="92">
        <v>8</v>
      </c>
      <c r="EK132" s="92">
        <v>6</v>
      </c>
      <c r="EL132" s="619"/>
      <c r="EM132" s="581">
        <v>20</v>
      </c>
      <c r="EN132" s="92">
        <v>2</v>
      </c>
      <c r="EO132" s="92">
        <v>0</v>
      </c>
      <c r="EP132" s="92">
        <v>180</v>
      </c>
      <c r="EQ132" s="92">
        <v>103</v>
      </c>
      <c r="ER132" s="118">
        <f>EQ132/(EP132*EP132*0.01*0.01)</f>
        <v>31.79012345679012</v>
      </c>
      <c r="ES132" s="592">
        <v>0</v>
      </c>
      <c r="ET132" s="592">
        <v>45</v>
      </c>
      <c r="EU132" s="592">
        <v>60</v>
      </c>
      <c r="EV132" s="92">
        <v>3</v>
      </c>
      <c r="EW132" s="92">
        <v>2</v>
      </c>
      <c r="EX132" s="442">
        <v>8100</v>
      </c>
      <c r="EY132" s="334">
        <v>75</v>
      </c>
      <c r="EZ132" s="737">
        <v>132416</v>
      </c>
      <c r="FA132" s="737">
        <v>2</v>
      </c>
      <c r="FB132" s="335">
        <v>3531.0933333333332</v>
      </c>
      <c r="FC132" s="737">
        <v>4591</v>
      </c>
      <c r="FD132" s="336">
        <v>122.42666666666666</v>
      </c>
      <c r="FE132" s="281">
        <v>734.56</v>
      </c>
      <c r="FF132" s="394"/>
      <c r="FG132" s="394"/>
      <c r="FH132" s="394"/>
      <c r="FI132" s="394"/>
      <c r="FJ132" s="442"/>
      <c r="FK132" s="442"/>
      <c r="FL132" s="442"/>
      <c r="FM132" s="197"/>
      <c r="FN132" s="457"/>
      <c r="FO132" s="450"/>
      <c r="FP132" s="484"/>
      <c r="FQ132" s="229" t="s">
        <v>477</v>
      </c>
      <c r="FR132" s="65"/>
      <c r="FS132" s="149">
        <v>3.4671036732721121</v>
      </c>
      <c r="FT132" s="242">
        <f>FD132/1000</f>
        <v>0.12242666666666666</v>
      </c>
      <c r="FV132" s="149">
        <v>3.4671036732721121</v>
      </c>
      <c r="FW132" s="242">
        <v>0.12242666666666666</v>
      </c>
      <c r="FX132" s="278">
        <f>DZ132/FD132</f>
        <v>4.0595730777608363</v>
      </c>
      <c r="FY132" s="394"/>
      <c r="FZ132" s="605">
        <v>0</v>
      </c>
      <c r="GA132" s="605">
        <v>0</v>
      </c>
      <c r="GB132" s="626">
        <v>2</v>
      </c>
      <c r="GC132" s="605">
        <v>6</v>
      </c>
      <c r="GD132" s="605">
        <v>0</v>
      </c>
      <c r="GE132" s="606"/>
      <c r="GF132" s="605">
        <v>0</v>
      </c>
      <c r="GG132" s="605"/>
      <c r="GH132" s="606"/>
      <c r="GI132" s="605">
        <v>1</v>
      </c>
      <c r="GJ132" s="857">
        <v>43171</v>
      </c>
      <c r="GK132" s="861" t="s">
        <v>917</v>
      </c>
      <c r="GL132" s="862" t="s">
        <v>982</v>
      </c>
      <c r="GN132" s="135">
        <v>0.8</v>
      </c>
    </row>
    <row r="133" spans="1:198" ht="14.45" customHeight="1" x14ac:dyDescent="0.25">
      <c r="A133" s="56">
        <v>195</v>
      </c>
      <c r="B133" s="859">
        <v>2</v>
      </c>
      <c r="C133" s="566">
        <v>9175</v>
      </c>
      <c r="D133" s="595" t="s">
        <v>474</v>
      </c>
      <c r="E133" s="597" t="s">
        <v>292</v>
      </c>
      <c r="F133" s="598">
        <v>450515407</v>
      </c>
      <c r="G133" s="57">
        <v>73</v>
      </c>
      <c r="H133" s="584" t="s">
        <v>524</v>
      </c>
      <c r="I133" s="255" t="s">
        <v>375</v>
      </c>
      <c r="J133" s="572" t="s">
        <v>215</v>
      </c>
      <c r="K133" s="101" t="s">
        <v>156</v>
      </c>
      <c r="L133" s="59">
        <v>19</v>
      </c>
      <c r="M133" s="59" t="s">
        <v>372</v>
      </c>
      <c r="N133" s="59" t="s">
        <v>157</v>
      </c>
      <c r="O133" s="370"/>
      <c r="P133" s="59" t="s">
        <v>519</v>
      </c>
      <c r="Q133" s="370"/>
      <c r="R133" s="370"/>
      <c r="S133" s="231" t="s">
        <v>353</v>
      </c>
      <c r="T133" s="236" t="s">
        <v>445</v>
      </c>
      <c r="U133" s="231" t="s">
        <v>353</v>
      </c>
      <c r="V133" s="290" t="s">
        <v>467</v>
      </c>
      <c r="W133" s="381" t="s">
        <v>420</v>
      </c>
      <c r="X133" s="231" t="s">
        <v>353</v>
      </c>
      <c r="Y133" s="231" t="s">
        <v>353</v>
      </c>
      <c r="Z133" s="374"/>
      <c r="AA133" s="388"/>
      <c r="AC133" s="396">
        <v>98515</v>
      </c>
      <c r="AD133" s="397">
        <v>7388</v>
      </c>
      <c r="AE133" s="396" t="s">
        <v>353</v>
      </c>
      <c r="AF133" s="396" t="s">
        <v>353</v>
      </c>
      <c r="AG133" s="399" t="s">
        <v>226</v>
      </c>
      <c r="AH133" s="370"/>
      <c r="AI133" s="67"/>
      <c r="AJ133" s="67"/>
      <c r="AK133" s="67"/>
      <c r="AL133" s="67"/>
      <c r="AM133" s="67"/>
      <c r="AO133" s="145">
        <v>21.9</v>
      </c>
      <c r="AP133" s="69">
        <v>15.2</v>
      </c>
      <c r="AQ133" s="127">
        <v>62.8</v>
      </c>
      <c r="AR133" s="71">
        <f t="shared" si="60"/>
        <v>99.899999999999991</v>
      </c>
      <c r="AS133" s="72">
        <f t="shared" si="61"/>
        <v>1.4407894736842104</v>
      </c>
      <c r="AT133" s="73">
        <f t="shared" si="62"/>
        <v>90.481578947368405</v>
      </c>
      <c r="AU133" s="74">
        <f t="shared" si="63"/>
        <v>0.28076923076923077</v>
      </c>
      <c r="AV133" s="66">
        <v>20.507159999999999</v>
      </c>
      <c r="AW133" s="75">
        <f t="shared" si="64"/>
        <v>93.64</v>
      </c>
      <c r="AX133" s="66">
        <v>0.29783999999999999</v>
      </c>
      <c r="AY133" s="66">
        <v>1.36</v>
      </c>
      <c r="AZ133" s="285" t="s">
        <v>158</v>
      </c>
      <c r="BA133" s="66">
        <v>7.53</v>
      </c>
      <c r="BB133" s="275">
        <v>3.3000000000000002E-2</v>
      </c>
      <c r="BC133" s="100"/>
      <c r="BD133" s="100"/>
      <c r="BE133" s="100"/>
      <c r="BF133" s="100"/>
      <c r="BG133" s="100"/>
      <c r="BH133" s="100"/>
      <c r="BI133" s="275"/>
      <c r="BJ133" s="66">
        <v>46.1</v>
      </c>
      <c r="BK133" s="66">
        <v>54.5</v>
      </c>
      <c r="BL133" s="82">
        <v>0.84587155963302751</v>
      </c>
      <c r="BM133" s="83">
        <v>0.11</v>
      </c>
      <c r="BN133" s="79">
        <f t="shared" si="69"/>
        <v>0.50228310502283113</v>
      </c>
      <c r="BO133" s="314" t="s">
        <v>158</v>
      </c>
      <c r="BP133" s="66">
        <v>10.5</v>
      </c>
      <c r="BQ133" s="279">
        <v>22</v>
      </c>
      <c r="BS133" s="79">
        <f t="shared" si="65"/>
        <v>39.1</v>
      </c>
      <c r="BT133" s="79">
        <v>96.1</v>
      </c>
      <c r="BU133" s="277">
        <v>49414</v>
      </c>
      <c r="BV133" s="79">
        <v>3.9000000000000057</v>
      </c>
      <c r="BW133" s="79">
        <v>13.49</v>
      </c>
      <c r="BX133" s="79">
        <v>11.4</v>
      </c>
      <c r="BY133" s="79">
        <v>1.74</v>
      </c>
      <c r="BZ133" s="79">
        <v>27.7</v>
      </c>
      <c r="CA133" s="79">
        <v>4.21</v>
      </c>
      <c r="CB133" s="79">
        <v>49.6</v>
      </c>
      <c r="CC133" s="79">
        <v>7.54</v>
      </c>
      <c r="CD133" s="79">
        <v>0.69</v>
      </c>
      <c r="CL133" s="75">
        <f t="shared" si="67"/>
        <v>0.41155234657039713</v>
      </c>
      <c r="CO133" s="269"/>
      <c r="CP133" s="268"/>
      <c r="CQ133" s="268"/>
      <c r="CR133" s="268"/>
      <c r="CS133" s="268"/>
      <c r="CT133" s="268"/>
      <c r="CU133" s="268"/>
      <c r="CV133" s="268"/>
      <c r="CY133" s="142"/>
      <c r="CZ133" s="142">
        <v>4</v>
      </c>
      <c r="DA133" s="90" t="s">
        <v>160</v>
      </c>
      <c r="DB133" s="89" t="s">
        <v>161</v>
      </c>
      <c r="DE133" s="370"/>
      <c r="DF133" s="370"/>
      <c r="DG133" s="370"/>
      <c r="DH133" s="370"/>
      <c r="DI133" s="57" t="s">
        <v>162</v>
      </c>
      <c r="DJ133" s="554" t="s">
        <v>226</v>
      </c>
      <c r="DK133" s="162">
        <v>2</v>
      </c>
      <c r="DL133" s="581" t="s">
        <v>880</v>
      </c>
      <c r="DM133" s="92" t="s">
        <v>343</v>
      </c>
      <c r="DN133" s="92">
        <v>0</v>
      </c>
      <c r="DO133" s="629">
        <v>0</v>
      </c>
      <c r="DP133" s="613">
        <v>39666</v>
      </c>
      <c r="DQ133" s="581"/>
      <c r="DR133" s="581" t="s">
        <v>899</v>
      </c>
      <c r="DS133" s="618"/>
      <c r="DT133" s="615">
        <v>43171</v>
      </c>
      <c r="DU133" s="581"/>
      <c r="DV133" s="581" t="s">
        <v>899</v>
      </c>
      <c r="DW133" s="92">
        <v>1</v>
      </c>
      <c r="DX133" s="57">
        <v>3.1</v>
      </c>
      <c r="DY133" s="57">
        <v>274.60000000000002</v>
      </c>
      <c r="DZ133" s="57">
        <v>2077</v>
      </c>
      <c r="EA133" s="57">
        <v>65.400000000000006</v>
      </c>
      <c r="EB133" s="57">
        <v>34.6</v>
      </c>
      <c r="EC133" s="57">
        <v>1.1000000000000001</v>
      </c>
      <c r="ED133" s="57">
        <v>1853</v>
      </c>
      <c r="EE133" s="57">
        <v>389.7</v>
      </c>
      <c r="EF133" s="57">
        <v>4.68</v>
      </c>
      <c r="EG133" s="57">
        <v>0</v>
      </c>
      <c r="EH133" s="850"/>
      <c r="EI133" s="92"/>
      <c r="EJ133" s="92"/>
      <c r="EK133" s="92"/>
      <c r="EL133" s="618"/>
      <c r="EM133" s="581"/>
      <c r="EN133" s="92"/>
      <c r="EO133" s="92">
        <v>0</v>
      </c>
      <c r="EP133" s="92">
        <v>180</v>
      </c>
      <c r="EQ133" s="92">
        <v>103</v>
      </c>
      <c r="ER133" s="118">
        <f>EQ133/(EP133*EP133*0.01*0.01)</f>
        <v>31.79012345679012</v>
      </c>
      <c r="ES133" s="592">
        <v>0</v>
      </c>
      <c r="ET133" s="592">
        <v>55</v>
      </c>
      <c r="EU133" s="592">
        <v>60</v>
      </c>
      <c r="EV133" s="92"/>
      <c r="EW133" s="92"/>
      <c r="EX133" s="729">
        <v>9175</v>
      </c>
      <c r="EY133" s="333">
        <v>41</v>
      </c>
      <c r="EZ133" s="334">
        <v>155009</v>
      </c>
      <c r="FA133" s="334">
        <v>2</v>
      </c>
      <c r="FB133" s="335">
        <v>7561.4146341463411</v>
      </c>
      <c r="FC133" s="334">
        <v>30561</v>
      </c>
      <c r="FD133" s="336">
        <v>1490.780487804878</v>
      </c>
      <c r="FE133" s="281">
        <v>28324.829268292684</v>
      </c>
      <c r="FF133" s="444">
        <v>20</v>
      </c>
      <c r="FG133" s="445">
        <v>75084</v>
      </c>
      <c r="FH133" s="445">
        <v>3000</v>
      </c>
      <c r="FI133" s="394"/>
      <c r="FJ133" s="447">
        <v>3754.2</v>
      </c>
      <c r="FK133" s="447">
        <v>11262.6</v>
      </c>
      <c r="FL133" s="449">
        <v>2.5149458622602849</v>
      </c>
      <c r="FM133" s="197"/>
      <c r="FN133" s="450"/>
      <c r="FO133" s="450"/>
      <c r="FP133" s="459"/>
      <c r="FQ133" s="64"/>
      <c r="FR133" s="65"/>
      <c r="FS133" s="149">
        <v>19.715629415066221</v>
      </c>
      <c r="FT133" s="242">
        <f>FD133/1000</f>
        <v>1.490780487804878</v>
      </c>
      <c r="FV133" s="149">
        <v>19.715629415066221</v>
      </c>
      <c r="FW133" s="242">
        <v>1.490780487804878</v>
      </c>
      <c r="FX133" s="278">
        <f>DZ133/FD133</f>
        <v>1.3932299335754721</v>
      </c>
      <c r="FY133" s="394"/>
      <c r="FZ133" s="605">
        <v>0</v>
      </c>
      <c r="GA133" s="605">
        <v>0</v>
      </c>
      <c r="GB133" s="626">
        <v>1</v>
      </c>
      <c r="GC133" s="605">
        <v>3</v>
      </c>
      <c r="GD133" s="605">
        <v>1</v>
      </c>
      <c r="GE133" s="606"/>
      <c r="GF133" s="605">
        <v>0</v>
      </c>
      <c r="GG133" s="605"/>
      <c r="GH133" s="606"/>
      <c r="GI133" s="605">
        <v>0</v>
      </c>
      <c r="GJ133" s="605"/>
      <c r="GK133" s="605"/>
      <c r="GL133" s="606"/>
      <c r="GM133" s="57">
        <v>12.51</v>
      </c>
      <c r="GN133" s="57">
        <v>1.02</v>
      </c>
      <c r="GO133" s="289">
        <v>0.36599999999999999</v>
      </c>
    </row>
    <row r="134" spans="1:198" x14ac:dyDescent="0.25">
      <c r="A134" s="56">
        <v>120</v>
      </c>
      <c r="B134" s="859">
        <v>3</v>
      </c>
      <c r="C134" s="566">
        <v>10523</v>
      </c>
      <c r="D134" s="595" t="s">
        <v>474</v>
      </c>
      <c r="E134" s="597" t="s">
        <v>292</v>
      </c>
      <c r="F134" s="597">
        <v>450515407</v>
      </c>
      <c r="G134" s="57">
        <f>LEFT(H134,4)-CONCATENATE(19,LEFT(F134,2))</f>
        <v>74</v>
      </c>
      <c r="H134" s="584" t="s">
        <v>666</v>
      </c>
      <c r="I134" s="313" t="s">
        <v>223</v>
      </c>
      <c r="J134" s="572" t="s">
        <v>215</v>
      </c>
      <c r="K134" s="59" t="s">
        <v>156</v>
      </c>
      <c r="L134" s="57">
        <v>5</v>
      </c>
      <c r="M134" s="59" t="s">
        <v>328</v>
      </c>
      <c r="N134" s="59" t="s">
        <v>157</v>
      </c>
      <c r="O134" s="370"/>
      <c r="P134" s="57" t="s">
        <v>662</v>
      </c>
      <c r="Q134" s="370"/>
      <c r="R134" s="370"/>
      <c r="S134" s="231" t="s">
        <v>483</v>
      </c>
      <c r="T134" s="231" t="s">
        <v>445</v>
      </c>
      <c r="U134" s="231" t="s">
        <v>353</v>
      </c>
      <c r="V134" s="290" t="s">
        <v>467</v>
      </c>
      <c r="W134" s="381" t="s">
        <v>420</v>
      </c>
      <c r="X134" s="270" t="s">
        <v>353</v>
      </c>
      <c r="Y134" s="270" t="s">
        <v>353</v>
      </c>
      <c r="Z134" s="387"/>
      <c r="AA134" s="370"/>
      <c r="AC134" s="396">
        <v>55476</v>
      </c>
      <c r="AD134" s="397">
        <v>4161</v>
      </c>
      <c r="AE134" s="396" t="s">
        <v>353</v>
      </c>
      <c r="AF134" s="396" t="s">
        <v>353</v>
      </c>
      <c r="AG134" s="399" t="s">
        <v>307</v>
      </c>
      <c r="AH134" s="306">
        <v>3000</v>
      </c>
      <c r="AK134" s="67"/>
      <c r="AO134" s="145">
        <v>62.9</v>
      </c>
      <c r="AP134" s="69">
        <v>29.5</v>
      </c>
      <c r="AQ134" s="127">
        <v>4.8</v>
      </c>
      <c r="AR134" s="71">
        <f t="shared" si="60"/>
        <v>97.2</v>
      </c>
      <c r="AS134" s="72">
        <f t="shared" si="61"/>
        <v>2.1322033898305084</v>
      </c>
      <c r="AT134" s="73">
        <f t="shared" si="62"/>
        <v>10.234576271186439</v>
      </c>
      <c r="AU134" s="74">
        <f t="shared" si="63"/>
        <v>1.8338192419825075</v>
      </c>
      <c r="AV134" s="66">
        <v>59.314699999999995</v>
      </c>
      <c r="AW134" s="75">
        <f t="shared" si="64"/>
        <v>94.3</v>
      </c>
      <c r="AX134" s="76">
        <v>0.44029999999999991</v>
      </c>
      <c r="AY134" s="66">
        <v>0.7</v>
      </c>
      <c r="AZ134" s="89" t="s">
        <v>158</v>
      </c>
      <c r="BA134" s="329">
        <v>11.7</v>
      </c>
      <c r="BB134" s="154">
        <v>0.05</v>
      </c>
      <c r="BC134" s="344" t="s">
        <v>158</v>
      </c>
      <c r="BD134" s="99"/>
      <c r="BE134"/>
      <c r="BF134"/>
      <c r="BG134"/>
      <c r="BH134"/>
      <c r="BI134" s="346"/>
      <c r="BJ134" s="56">
        <v>52.9</v>
      </c>
      <c r="BK134" s="56">
        <v>47.7</v>
      </c>
      <c r="BL134" s="82">
        <f>BJ134/BK134</f>
        <v>1.1090146750524108</v>
      </c>
      <c r="BM134" s="83">
        <v>1.1000000000000001</v>
      </c>
      <c r="BN134" s="79">
        <f t="shared" si="69"/>
        <v>1.7488076311605727</v>
      </c>
      <c r="BO134" s="89" t="s">
        <v>158</v>
      </c>
      <c r="BP134" s="56">
        <v>35.299999999999997</v>
      </c>
      <c r="BQ134" s="84">
        <v>27.2</v>
      </c>
      <c r="BS134" s="79">
        <f t="shared" si="65"/>
        <v>53.74</v>
      </c>
      <c r="BT134" s="115">
        <v>93.8</v>
      </c>
      <c r="BU134" s="249">
        <v>61010</v>
      </c>
      <c r="BV134" s="79">
        <f>100-BT134</f>
        <v>6.2000000000000028</v>
      </c>
      <c r="BW134" s="79">
        <f>BY134+CA134+CC134</f>
        <v>26.915800000000001</v>
      </c>
      <c r="BX134" s="66">
        <v>7.74</v>
      </c>
      <c r="BY134" s="66">
        <f>BX134*AP134/100</f>
        <v>2.2833000000000001</v>
      </c>
      <c r="BZ134" s="66">
        <v>46</v>
      </c>
      <c r="CA134" s="66">
        <f>BZ134*AP134/100</f>
        <v>13.57</v>
      </c>
      <c r="CB134" s="66">
        <v>37.5</v>
      </c>
      <c r="CC134" s="66">
        <f>CB134*AP134/100</f>
        <v>11.0625</v>
      </c>
      <c r="CD134" s="115">
        <v>0.92</v>
      </c>
      <c r="CL134" s="75">
        <f t="shared" si="67"/>
        <v>0.16826086956521741</v>
      </c>
      <c r="CZ134" s="142">
        <v>4</v>
      </c>
      <c r="DA134" s="90" t="s">
        <v>168</v>
      </c>
      <c r="DB134" s="89" t="s">
        <v>171</v>
      </c>
      <c r="DC134" s="300"/>
      <c r="DD134" s="266" t="s">
        <v>667</v>
      </c>
      <c r="DE134" s="370"/>
      <c r="DF134" s="370"/>
      <c r="DG134" s="370"/>
      <c r="DH134" s="370"/>
      <c r="DI134" s="57" t="s">
        <v>162</v>
      </c>
      <c r="DJ134" s="557" t="s">
        <v>230</v>
      </c>
      <c r="DK134" s="92">
        <v>2</v>
      </c>
      <c r="DL134" s="581" t="s">
        <v>880</v>
      </c>
      <c r="DM134" s="581" t="s">
        <v>322</v>
      </c>
      <c r="DN134" s="92"/>
      <c r="DO134" s="629"/>
      <c r="DP134" s="623">
        <v>39666</v>
      </c>
      <c r="DQ134" s="581"/>
      <c r="DR134" s="581" t="s">
        <v>899</v>
      </c>
      <c r="DS134" s="619"/>
      <c r="DT134" s="615">
        <v>43171</v>
      </c>
      <c r="DU134" s="581"/>
      <c r="DV134" s="581" t="s">
        <v>899</v>
      </c>
      <c r="DW134" s="92"/>
      <c r="DX134" s="57" t="s">
        <v>157</v>
      </c>
      <c r="DY134" s="57" t="s">
        <v>157</v>
      </c>
      <c r="DZ134" s="57">
        <v>4019</v>
      </c>
      <c r="EA134" s="57">
        <v>48.4</v>
      </c>
      <c r="EB134" s="57">
        <v>51.6</v>
      </c>
      <c r="EC134" s="57" t="s">
        <v>157</v>
      </c>
      <c r="ED134" s="57" t="s">
        <v>157</v>
      </c>
      <c r="EE134" s="57" t="s">
        <v>157</v>
      </c>
      <c r="EF134" s="57" t="s">
        <v>157</v>
      </c>
      <c r="EG134" s="57">
        <v>0</v>
      </c>
      <c r="EH134" s="850"/>
      <c r="EI134" s="117"/>
      <c r="EJ134" s="117"/>
      <c r="EK134" s="117"/>
      <c r="EL134" s="619"/>
      <c r="EM134" s="581">
        <v>30</v>
      </c>
      <c r="EN134" s="92"/>
      <c r="EO134" s="581">
        <v>1</v>
      </c>
      <c r="EP134" s="581">
        <v>180</v>
      </c>
      <c r="EQ134" s="581">
        <v>103</v>
      </c>
      <c r="ER134" s="582">
        <v>31.8</v>
      </c>
      <c r="ES134" s="592">
        <v>0</v>
      </c>
      <c r="ET134" s="592">
        <v>55</v>
      </c>
      <c r="EU134" s="592">
        <v>60</v>
      </c>
      <c r="EV134" s="581"/>
      <c r="EW134" s="581"/>
      <c r="EX134" s="427">
        <v>10523</v>
      </c>
      <c r="EY134" s="333">
        <v>69</v>
      </c>
      <c r="EZ134" s="334">
        <v>265562</v>
      </c>
      <c r="FA134" s="334">
        <v>2</v>
      </c>
      <c r="FB134" s="335">
        <v>7697.449275362319</v>
      </c>
      <c r="FC134" s="334">
        <v>42747</v>
      </c>
      <c r="FD134" s="336">
        <v>1239.0434782608695</v>
      </c>
      <c r="FE134" s="281">
        <v>6195.217391304348</v>
      </c>
      <c r="FF134" s="65"/>
      <c r="FJ134" s="196"/>
      <c r="FK134" s="196"/>
      <c r="FM134" s="197"/>
      <c r="FN134" s="450"/>
      <c r="FO134" s="450"/>
      <c r="FP134" s="459"/>
      <c r="FQ134" s="64"/>
      <c r="FR134" s="65"/>
      <c r="FS134" s="149">
        <f>FC134*100/EZ134</f>
        <v>16.096806018933432</v>
      </c>
      <c r="FT134" s="242">
        <f>FD134/1000</f>
        <v>1.2390434782608695</v>
      </c>
      <c r="FV134" s="149">
        <v>16.096806018933432</v>
      </c>
      <c r="FW134" s="242">
        <v>1.2390434782608695</v>
      </c>
      <c r="FX134" s="278">
        <f>DZ134/FD134</f>
        <v>3.2436311320092641</v>
      </c>
      <c r="FY134" s="467"/>
      <c r="FZ134" s="581">
        <v>0</v>
      </c>
      <c r="GA134" s="581">
        <v>0</v>
      </c>
      <c r="GB134" s="626">
        <v>1</v>
      </c>
      <c r="GC134" s="581">
        <v>3</v>
      </c>
      <c r="GD134" s="581">
        <v>1</v>
      </c>
      <c r="GE134" s="607"/>
      <c r="GF134" s="581">
        <v>0</v>
      </c>
      <c r="GG134" s="581"/>
      <c r="GH134" s="607"/>
      <c r="GI134" s="581">
        <v>0</v>
      </c>
      <c r="GJ134" s="581"/>
      <c r="GK134" s="581"/>
      <c r="GL134" s="607"/>
      <c r="GM134" s="308"/>
      <c r="GN134" s="308"/>
      <c r="GO134" s="308"/>
      <c r="GP134" s="309"/>
    </row>
    <row r="135" spans="1:198" x14ac:dyDescent="0.25">
      <c r="A135" s="56">
        <v>107</v>
      </c>
      <c r="B135" s="859">
        <v>1</v>
      </c>
      <c r="C135" s="560">
        <v>6282</v>
      </c>
      <c r="D135" s="595" t="s">
        <v>309</v>
      </c>
      <c r="E135" s="600" t="s">
        <v>249</v>
      </c>
      <c r="F135" s="597">
        <v>460424497</v>
      </c>
      <c r="G135" s="57">
        <v>71</v>
      </c>
      <c r="H135" s="584" t="s">
        <v>308</v>
      </c>
      <c r="I135" s="150" t="s">
        <v>310</v>
      </c>
      <c r="J135" s="572" t="s">
        <v>215</v>
      </c>
      <c r="K135" s="101" t="s">
        <v>156</v>
      </c>
      <c r="L135" s="57">
        <v>7</v>
      </c>
      <c r="M135" s="57">
        <v>8</v>
      </c>
      <c r="N135" s="57"/>
      <c r="O135" s="370"/>
      <c r="P135" s="151" t="s">
        <v>294</v>
      </c>
      <c r="Q135" s="378"/>
      <c r="R135" s="378"/>
      <c r="S135" s="164" t="s">
        <v>216</v>
      </c>
      <c r="T135" s="164" t="s">
        <v>242</v>
      </c>
      <c r="U135" s="169" t="s">
        <v>217</v>
      </c>
      <c r="V135" s="164" t="s">
        <v>216</v>
      </c>
      <c r="W135" s="671" t="s">
        <v>218</v>
      </c>
      <c r="X135" s="164" t="s">
        <v>242</v>
      </c>
      <c r="Y135" s="164" t="s">
        <v>242</v>
      </c>
      <c r="Z135" s="387"/>
      <c r="AA135" s="370"/>
      <c r="AB135" s="316">
        <v>463</v>
      </c>
      <c r="AC135" s="376"/>
      <c r="AD135" s="376"/>
      <c r="AE135" s="376"/>
      <c r="AF135" s="376"/>
      <c r="AG135" s="401" t="s">
        <v>226</v>
      </c>
      <c r="AH135" s="394"/>
      <c r="AI135" s="89">
        <v>1.48</v>
      </c>
      <c r="AJ135" s="89">
        <v>39.299999999999997</v>
      </c>
      <c r="AK135" s="67">
        <v>0.58163999999999993</v>
      </c>
      <c r="AL135" s="89">
        <v>513</v>
      </c>
      <c r="AM135" s="68">
        <v>0.29314285714285715</v>
      </c>
      <c r="AN135" s="56">
        <v>4</v>
      </c>
      <c r="AO135" s="145">
        <v>45</v>
      </c>
      <c r="AP135" s="69">
        <v>31.6</v>
      </c>
      <c r="AQ135" s="127">
        <v>17.7</v>
      </c>
      <c r="AR135" s="71">
        <f t="shared" si="60"/>
        <v>94.3</v>
      </c>
      <c r="AS135" s="72">
        <f t="shared" si="61"/>
        <v>1.4240506329113924</v>
      </c>
      <c r="AT135" s="73">
        <f t="shared" si="62"/>
        <v>25.205696202531644</v>
      </c>
      <c r="AU135" s="74">
        <f t="shared" si="63"/>
        <v>0.91277890466531442</v>
      </c>
      <c r="AV135" s="66">
        <v>41.58</v>
      </c>
      <c r="AW135" s="75">
        <f t="shared" si="64"/>
        <v>92.4</v>
      </c>
      <c r="AX135" s="76">
        <v>1.17</v>
      </c>
      <c r="AY135" s="75">
        <f>AX135*100/AO135</f>
        <v>2.6</v>
      </c>
      <c r="AZ135" s="89" t="s">
        <v>158</v>
      </c>
      <c r="BA135" s="77" t="s">
        <v>158</v>
      </c>
      <c r="BB135" s="84">
        <v>0</v>
      </c>
      <c r="BC135" s="80">
        <v>1.5200000000000002</v>
      </c>
      <c r="BD135" s="79"/>
      <c r="BJ135" s="225">
        <v>69.3</v>
      </c>
      <c r="BK135" s="225">
        <v>30.5</v>
      </c>
      <c r="BL135" s="82">
        <v>2.2721311475409833</v>
      </c>
      <c r="BM135" s="223">
        <v>1.1399999999999999</v>
      </c>
      <c r="BN135" s="79">
        <f t="shared" si="69"/>
        <v>2.5333333333333332</v>
      </c>
      <c r="BO135" s="87">
        <v>0.46</v>
      </c>
      <c r="BP135" s="56">
        <v>12.9</v>
      </c>
      <c r="BQ135" s="84">
        <v>7.23</v>
      </c>
      <c r="BR135" s="85">
        <v>0.56046511627906981</v>
      </c>
      <c r="BS135" s="79" t="s">
        <v>158</v>
      </c>
      <c r="BT135" s="86">
        <v>80.5</v>
      </c>
      <c r="BU135" s="128" t="s">
        <v>158</v>
      </c>
      <c r="BV135" s="86">
        <v>4</v>
      </c>
      <c r="BW135" s="422">
        <v>20.8</v>
      </c>
      <c r="BX135" s="86" t="s">
        <v>158</v>
      </c>
      <c r="BY135" s="86" t="s">
        <v>158</v>
      </c>
      <c r="BZ135" s="86" t="s">
        <v>158</v>
      </c>
      <c r="CA135" s="86" t="s">
        <v>158</v>
      </c>
      <c r="CB135" s="86">
        <v>52.5</v>
      </c>
      <c r="CC135" s="86">
        <v>10.9</v>
      </c>
      <c r="CD135" s="86">
        <v>0.8</v>
      </c>
      <c r="CY135" s="89" t="s">
        <v>165</v>
      </c>
      <c r="CZ135" s="56">
        <v>4</v>
      </c>
      <c r="DA135" s="90" t="s">
        <v>168</v>
      </c>
      <c r="DB135" s="115" t="s">
        <v>168</v>
      </c>
      <c r="DE135" s="428">
        <v>297.61067320000029</v>
      </c>
      <c r="DF135" s="428">
        <v>45.764205879999999</v>
      </c>
      <c r="DG135" s="428">
        <v>6.2802196799999876E-2</v>
      </c>
      <c r="DH135" s="428">
        <v>0</v>
      </c>
      <c r="DI135" s="91" t="s">
        <v>162</v>
      </c>
      <c r="DJ135" s="554" t="s">
        <v>226</v>
      </c>
      <c r="DK135" s="162">
        <v>2</v>
      </c>
      <c r="DL135" s="588" t="s">
        <v>880</v>
      </c>
      <c r="DM135" s="581" t="s">
        <v>169</v>
      </c>
      <c r="DN135" s="94">
        <v>0</v>
      </c>
      <c r="DO135" s="630">
        <v>1</v>
      </c>
      <c r="DP135" s="872">
        <v>2004</v>
      </c>
      <c r="DQ135" s="588"/>
      <c r="DR135" s="603"/>
      <c r="DS135" s="618"/>
      <c r="DT135" s="615">
        <v>42705</v>
      </c>
      <c r="DU135" s="588"/>
      <c r="DV135" s="581" t="s">
        <v>899</v>
      </c>
      <c r="DW135" s="94">
        <v>1</v>
      </c>
      <c r="DX135" s="57" t="s">
        <v>157</v>
      </c>
      <c r="DY135" s="57" t="s">
        <v>157</v>
      </c>
      <c r="DZ135" s="57">
        <v>472</v>
      </c>
      <c r="EA135" s="57">
        <v>46.2</v>
      </c>
      <c r="EB135" s="57">
        <v>53.8</v>
      </c>
      <c r="EC135" s="57" t="s">
        <v>157</v>
      </c>
      <c r="ED135" s="57" t="s">
        <v>157</v>
      </c>
      <c r="EE135" s="57" t="s">
        <v>157</v>
      </c>
      <c r="EF135" s="57" t="s">
        <v>157</v>
      </c>
      <c r="EG135" s="57">
        <v>0</v>
      </c>
      <c r="EH135" s="850"/>
      <c r="EI135" s="163">
        <v>4</v>
      </c>
      <c r="EJ135" s="163">
        <v>8</v>
      </c>
      <c r="EK135" s="163">
        <v>7</v>
      </c>
      <c r="EL135" s="618"/>
      <c r="EM135" s="588">
        <v>41</v>
      </c>
      <c r="EN135" s="94">
        <v>3</v>
      </c>
      <c r="EO135" s="94">
        <v>1</v>
      </c>
      <c r="EP135" s="94">
        <v>172</v>
      </c>
      <c r="EQ135" s="94">
        <v>102</v>
      </c>
      <c r="ER135" s="118">
        <f>EQ135/(EP135*EP135*0.01*0.01)</f>
        <v>34.478096268253104</v>
      </c>
      <c r="ES135" s="592">
        <v>0</v>
      </c>
      <c r="ET135" s="592">
        <v>55</v>
      </c>
      <c r="EU135" s="592">
        <v>50</v>
      </c>
      <c r="EV135" s="590"/>
      <c r="EW135" s="588"/>
      <c r="EX135" s="430">
        <v>6282</v>
      </c>
      <c r="EY135" s="144"/>
      <c r="EZ135" s="144"/>
      <c r="FA135" s="144"/>
      <c r="FB135" s="144"/>
      <c r="FC135" s="144"/>
      <c r="FD135" s="759"/>
      <c r="FE135" s="141"/>
      <c r="FF135" s="370"/>
      <c r="FG135" s="370"/>
      <c r="FH135" s="370"/>
      <c r="FI135" s="370"/>
      <c r="FJ135" s="371"/>
      <c r="FK135" s="371"/>
      <c r="FL135" s="371"/>
      <c r="FM135" s="218"/>
      <c r="FN135" s="451"/>
      <c r="FO135" s="460"/>
      <c r="FP135" s="462">
        <v>463</v>
      </c>
      <c r="FQ135" s="401" t="s">
        <v>226</v>
      </c>
      <c r="FR135" s="394"/>
      <c r="FS135" s="56"/>
      <c r="FV135" s="149"/>
      <c r="FW135" s="125">
        <f>DZ135/1000</f>
        <v>0.47199999999999998</v>
      </c>
      <c r="FX135" s="394"/>
      <c r="FY135" s="394"/>
      <c r="FZ135" s="605">
        <v>0</v>
      </c>
      <c r="GA135" s="605">
        <v>0</v>
      </c>
      <c r="GB135" s="94">
        <v>1</v>
      </c>
      <c r="GC135" s="605">
        <v>2</v>
      </c>
      <c r="GD135" s="605">
        <v>1</v>
      </c>
      <c r="GE135" s="606"/>
      <c r="GF135" s="605">
        <v>0</v>
      </c>
      <c r="GG135" s="605"/>
      <c r="GH135" s="606"/>
      <c r="GI135" s="605">
        <v>0</v>
      </c>
      <c r="GJ135" s="605"/>
      <c r="GK135" s="605"/>
      <c r="GL135" s="606"/>
      <c r="GN135" s="160">
        <v>1.5219453787289596</v>
      </c>
    </row>
    <row r="136" spans="1:198" x14ac:dyDescent="0.25">
      <c r="A136" s="56">
        <v>17</v>
      </c>
      <c r="B136" s="859">
        <v>2</v>
      </c>
      <c r="C136" s="560">
        <v>10098</v>
      </c>
      <c r="D136" s="595" t="s">
        <v>309</v>
      </c>
      <c r="E136" s="600" t="s">
        <v>249</v>
      </c>
      <c r="F136" s="597">
        <v>460424497</v>
      </c>
      <c r="G136" s="57">
        <v>73</v>
      </c>
      <c r="H136" s="584" t="s">
        <v>602</v>
      </c>
      <c r="I136" s="150" t="s">
        <v>603</v>
      </c>
      <c r="J136" s="572" t="s">
        <v>244</v>
      </c>
      <c r="K136" s="57" t="s">
        <v>156</v>
      </c>
      <c r="L136" s="57">
        <v>8</v>
      </c>
      <c r="M136" s="59" t="s">
        <v>600</v>
      </c>
      <c r="N136" s="57" t="s">
        <v>157</v>
      </c>
      <c r="O136" s="370"/>
      <c r="P136" s="57" t="s">
        <v>597</v>
      </c>
      <c r="Q136" s="370"/>
      <c r="R136" s="370"/>
      <c r="S136" s="231" t="s">
        <v>483</v>
      </c>
      <c r="T136" s="231" t="s">
        <v>445</v>
      </c>
      <c r="U136" s="231" t="s">
        <v>353</v>
      </c>
      <c r="V136" s="290" t="s">
        <v>467</v>
      </c>
      <c r="W136" s="381" t="s">
        <v>420</v>
      </c>
      <c r="X136" s="231" t="s">
        <v>353</v>
      </c>
      <c r="Y136" s="231" t="s">
        <v>353</v>
      </c>
      <c r="Z136" s="374" t="s">
        <v>216</v>
      </c>
      <c r="AA136" s="370"/>
      <c r="AB136" s="199"/>
      <c r="AC136" s="396">
        <v>41684</v>
      </c>
      <c r="AD136" s="397">
        <v>1042</v>
      </c>
      <c r="AE136" s="396"/>
      <c r="AF136" s="396"/>
      <c r="AG136" s="399" t="s">
        <v>359</v>
      </c>
      <c r="AH136" s="396">
        <v>1000</v>
      </c>
      <c r="AK136" s="56"/>
      <c r="AM136" s="181"/>
      <c r="AN136" s="126"/>
      <c r="AO136" s="145">
        <v>54.8</v>
      </c>
      <c r="AP136" s="69">
        <v>27.3</v>
      </c>
      <c r="AQ136" s="127">
        <v>13.8</v>
      </c>
      <c r="AR136" s="71">
        <f t="shared" si="60"/>
        <v>95.899999999999991</v>
      </c>
      <c r="AS136" s="72">
        <f t="shared" si="61"/>
        <v>2.0073260073260073</v>
      </c>
      <c r="AT136" s="73">
        <f t="shared" si="62"/>
        <v>27.701098901098902</v>
      </c>
      <c r="AU136" s="74">
        <f t="shared" si="63"/>
        <v>1.3333333333333333</v>
      </c>
      <c r="AV136" s="321">
        <v>51.950400000000002</v>
      </c>
      <c r="AW136" s="75">
        <f t="shared" si="64"/>
        <v>94.8</v>
      </c>
      <c r="AX136" s="76">
        <v>0.1096</v>
      </c>
      <c r="AY136" s="330">
        <v>0.2</v>
      </c>
      <c r="AZ136" s="326" t="s">
        <v>158</v>
      </c>
      <c r="BA136" s="329">
        <v>7.4</v>
      </c>
      <c r="BB136" s="412">
        <v>0.23</v>
      </c>
      <c r="BC136" s="319"/>
      <c r="BD136" s="319"/>
      <c r="BE136" s="319"/>
      <c r="BF136" s="319"/>
      <c r="BG136" s="319"/>
      <c r="BI136" s="345">
        <v>3.25</v>
      </c>
      <c r="BJ136" s="56">
        <v>55.7</v>
      </c>
      <c r="BK136" s="66">
        <v>45.2</v>
      </c>
      <c r="BL136" s="82">
        <f>BJ136/BK136</f>
        <v>1.2323008849557522</v>
      </c>
      <c r="BM136" s="83">
        <v>0.2</v>
      </c>
      <c r="BN136" s="79">
        <f t="shared" si="69"/>
        <v>0.36496350364963503</v>
      </c>
      <c r="BO136" s="329" t="s">
        <v>158</v>
      </c>
      <c r="BP136" s="56">
        <v>9.1999999999999993</v>
      </c>
      <c r="BQ136" s="417">
        <v>6.9</v>
      </c>
      <c r="BR136" s="115"/>
      <c r="BS136" s="79">
        <f t="shared" ref="BS136:BS143" si="70">BX136+BZ136</f>
        <v>26.200000000000003</v>
      </c>
      <c r="BT136" s="89">
        <v>96.1</v>
      </c>
      <c r="BU136" s="249">
        <v>84291</v>
      </c>
      <c r="BV136" s="79">
        <f>100-BT136</f>
        <v>3.9000000000000057</v>
      </c>
      <c r="BW136" s="416">
        <f>BY136+CA136+CC136</f>
        <v>25.31905972944849</v>
      </c>
      <c r="BX136" s="66">
        <v>13.4</v>
      </c>
      <c r="BY136" s="66">
        <f>BX136*AP136/(CB136+BZ136+BX136+BV136)</f>
        <v>3.8066597294484907</v>
      </c>
      <c r="BZ136" s="66">
        <v>12.8</v>
      </c>
      <c r="CA136" s="66">
        <f>BZ136*AP136/100</f>
        <v>3.4944000000000006</v>
      </c>
      <c r="CB136" s="66">
        <v>66</v>
      </c>
      <c r="CC136" s="66">
        <f>CB136*AP136/100</f>
        <v>18.018000000000001</v>
      </c>
      <c r="CD136" s="100">
        <v>1.45</v>
      </c>
      <c r="CJ136" s="249">
        <v>76.900000000000006</v>
      </c>
      <c r="CK136" s="249">
        <v>61943</v>
      </c>
      <c r="CL136" s="75">
        <f t="shared" ref="CL136:CL143" si="71">BX136/BZ136</f>
        <v>1.046875</v>
      </c>
      <c r="CM136" s="60"/>
      <c r="CN136" s="60"/>
      <c r="CU136" s="56"/>
      <c r="CV136" s="56"/>
      <c r="CW136" s="425"/>
      <c r="CX136" s="142"/>
      <c r="CY136" s="75"/>
      <c r="CZ136" s="142">
        <v>4</v>
      </c>
      <c r="DA136" s="90" t="s">
        <v>168</v>
      </c>
      <c r="DB136" s="89" t="s">
        <v>171</v>
      </c>
      <c r="DC136" s="56"/>
      <c r="DE136" s="370"/>
      <c r="DF136" s="370"/>
      <c r="DG136" s="371"/>
      <c r="DH136" s="370"/>
      <c r="DI136" s="57" t="s">
        <v>162</v>
      </c>
      <c r="DJ136" s="576" t="s">
        <v>226</v>
      </c>
      <c r="DK136" s="92">
        <v>2</v>
      </c>
      <c r="DL136" s="581" t="s">
        <v>880</v>
      </c>
      <c r="DM136" s="581" t="s">
        <v>343</v>
      </c>
      <c r="DN136" s="92"/>
      <c r="DO136" s="629">
        <v>1</v>
      </c>
      <c r="DP136" s="614">
        <v>2004</v>
      </c>
      <c r="DQ136" s="581"/>
      <c r="DR136" s="581"/>
      <c r="DS136" s="619"/>
      <c r="DT136" s="613">
        <v>42705</v>
      </c>
      <c r="DU136" s="581"/>
      <c r="DV136" s="581" t="s">
        <v>899</v>
      </c>
      <c r="DW136" s="92"/>
      <c r="DX136" s="57">
        <v>1.5</v>
      </c>
      <c r="DY136" s="57" t="s">
        <v>494</v>
      </c>
      <c r="DZ136" s="57">
        <v>646</v>
      </c>
      <c r="EA136" s="57">
        <v>28.9</v>
      </c>
      <c r="EB136" s="57">
        <v>71.099999999999994</v>
      </c>
      <c r="EC136" s="57" t="s">
        <v>157</v>
      </c>
      <c r="ED136" s="57" t="s">
        <v>157</v>
      </c>
      <c r="EE136" s="57" t="s">
        <v>157</v>
      </c>
      <c r="EF136" s="57" t="s">
        <v>157</v>
      </c>
      <c r="EG136" s="57">
        <v>0</v>
      </c>
      <c r="EH136" s="850"/>
      <c r="EI136" s="92" t="s">
        <v>516</v>
      </c>
      <c r="EJ136" s="92"/>
      <c r="EK136" s="92"/>
      <c r="EL136" s="619" t="s">
        <v>961</v>
      </c>
      <c r="EM136" s="581">
        <v>20</v>
      </c>
      <c r="EN136" s="92"/>
      <c r="EO136" s="581">
        <v>1</v>
      </c>
      <c r="EP136" s="581">
        <v>172</v>
      </c>
      <c r="EQ136" s="581">
        <v>105</v>
      </c>
      <c r="ER136" s="582">
        <v>34.5</v>
      </c>
      <c r="ES136" s="592">
        <v>0</v>
      </c>
      <c r="ET136" s="592">
        <v>70</v>
      </c>
      <c r="EU136" s="592">
        <v>40</v>
      </c>
      <c r="EV136" s="92"/>
      <c r="EW136" s="92"/>
      <c r="EX136" s="427">
        <v>10098</v>
      </c>
      <c r="EY136" s="333">
        <v>70</v>
      </c>
      <c r="EZ136" s="334">
        <v>1009192</v>
      </c>
      <c r="FA136" s="334">
        <v>2</v>
      </c>
      <c r="FB136" s="335">
        <f>EZ136/EY136*FA136</f>
        <v>28834.057142857142</v>
      </c>
      <c r="FC136" s="334">
        <v>7092</v>
      </c>
      <c r="FD136" s="336">
        <f>FC136/EY136*FA136</f>
        <v>202.62857142857143</v>
      </c>
      <c r="FE136" s="281">
        <f>L136*FD136</f>
        <v>1621.0285714285715</v>
      </c>
      <c r="FF136" s="444"/>
      <c r="FG136" s="445"/>
      <c r="FH136" s="445"/>
      <c r="FI136" s="442"/>
      <c r="FJ136" s="447"/>
      <c r="FK136" s="447"/>
      <c r="FL136" s="449"/>
      <c r="FM136" s="197"/>
      <c r="FN136" s="459"/>
      <c r="FO136" s="398"/>
      <c r="FP136" s="394"/>
      <c r="FQ136" s="370"/>
      <c r="FR136" s="394"/>
      <c r="FS136" s="149">
        <f>FC136*100/EZ136</f>
        <v>0.70274041014990207</v>
      </c>
      <c r="FT136" s="242">
        <f>FD136/1000</f>
        <v>0.20262857142857144</v>
      </c>
      <c r="FV136" s="149">
        <v>0.70274041014990207</v>
      </c>
      <c r="FW136" s="242">
        <v>0.20262857142857144</v>
      </c>
      <c r="FX136" s="278">
        <f>DZ136/FD136</f>
        <v>3.1880992667794699</v>
      </c>
      <c r="FY136" s="467"/>
      <c r="FZ136" s="581">
        <v>0</v>
      </c>
      <c r="GA136" s="581">
        <v>0</v>
      </c>
      <c r="GB136" s="92">
        <v>1</v>
      </c>
      <c r="GC136" s="581">
        <v>3</v>
      </c>
      <c r="GD136" s="581">
        <v>1</v>
      </c>
      <c r="GE136" s="607"/>
      <c r="GF136" s="581">
        <v>0</v>
      </c>
      <c r="GG136" s="581"/>
      <c r="GH136" s="607"/>
      <c r="GI136" s="581">
        <v>1</v>
      </c>
      <c r="GJ136" s="604">
        <v>43481</v>
      </c>
      <c r="GK136" s="581" t="s">
        <v>928</v>
      </c>
      <c r="GL136" s="607" t="s">
        <v>973</v>
      </c>
      <c r="GM136" s="92"/>
      <c r="GN136" s="92"/>
      <c r="GO136" s="92"/>
      <c r="GP136" s="266"/>
    </row>
    <row r="137" spans="1:198" ht="15.75" x14ac:dyDescent="0.25">
      <c r="A137" s="56">
        <v>52</v>
      </c>
      <c r="B137" s="859">
        <v>1</v>
      </c>
      <c r="C137" s="566">
        <v>8117</v>
      </c>
      <c r="D137" s="561" t="s">
        <v>478</v>
      </c>
      <c r="E137" s="569" t="s">
        <v>266</v>
      </c>
      <c r="F137" s="59">
        <v>525827007</v>
      </c>
      <c r="G137" s="57">
        <v>66</v>
      </c>
      <c r="H137" s="584" t="s">
        <v>479</v>
      </c>
      <c r="I137" s="255" t="s">
        <v>480</v>
      </c>
      <c r="J137" s="572" t="s">
        <v>215</v>
      </c>
      <c r="K137" s="101" t="s">
        <v>156</v>
      </c>
      <c r="L137" s="57">
        <v>5</v>
      </c>
      <c r="M137" s="57">
        <v>3</v>
      </c>
      <c r="N137" s="59" t="s">
        <v>436</v>
      </c>
      <c r="O137" s="370"/>
      <c r="P137" s="59" t="s">
        <v>461</v>
      </c>
      <c r="Q137" s="370"/>
      <c r="R137" s="370"/>
      <c r="S137" s="287" t="s">
        <v>418</v>
      </c>
      <c r="T137" s="236" t="s">
        <v>445</v>
      </c>
      <c r="U137" s="247" t="s">
        <v>353</v>
      </c>
      <c r="V137" s="290" t="s">
        <v>467</v>
      </c>
      <c r="W137" s="381" t="s">
        <v>420</v>
      </c>
      <c r="X137" s="231" t="s">
        <v>353</v>
      </c>
      <c r="Y137" s="231" t="s">
        <v>353</v>
      </c>
      <c r="Z137" s="387"/>
      <c r="AA137" s="389"/>
      <c r="AC137" s="370"/>
      <c r="AD137" s="370"/>
      <c r="AE137" s="370"/>
      <c r="AF137" s="370"/>
      <c r="AG137" s="399" t="s">
        <v>226</v>
      </c>
      <c r="AH137" s="404"/>
      <c r="AO137" s="410">
        <v>16</v>
      </c>
      <c r="AP137" s="69">
        <v>81</v>
      </c>
      <c r="AQ137" s="127">
        <v>2.69</v>
      </c>
      <c r="AR137" s="71">
        <f t="shared" si="60"/>
        <v>99.69</v>
      </c>
      <c r="AS137" s="72">
        <f t="shared" si="61"/>
        <v>0.19753086419753085</v>
      </c>
      <c r="AT137" s="73">
        <f t="shared" si="62"/>
        <v>0.53135802469135796</v>
      </c>
      <c r="AU137" s="74">
        <f t="shared" si="63"/>
        <v>0.19118174214362529</v>
      </c>
      <c r="AV137" s="75">
        <v>14.249600000000001</v>
      </c>
      <c r="AW137" s="75">
        <f t="shared" si="64"/>
        <v>89.06</v>
      </c>
      <c r="AX137" s="76">
        <v>0.95040000000000002</v>
      </c>
      <c r="AY137" s="75">
        <v>5.94</v>
      </c>
      <c r="AZ137" s="89" t="s">
        <v>158</v>
      </c>
      <c r="BA137" s="234">
        <v>7.8</v>
      </c>
      <c r="BB137" s="78">
        <v>3.5000000000000003E-2</v>
      </c>
      <c r="BC137" s="80">
        <v>1.6019999999999999</v>
      </c>
      <c r="BD137" s="80"/>
      <c r="BJ137" s="56">
        <v>48.1</v>
      </c>
      <c r="BK137" s="56">
        <v>51.9</v>
      </c>
      <c r="BL137" s="82">
        <v>0.92678227360308285</v>
      </c>
      <c r="BM137" s="83">
        <v>0.12</v>
      </c>
      <c r="BN137" s="79">
        <f t="shared" si="69"/>
        <v>0.75</v>
      </c>
      <c r="BO137" s="89" t="s">
        <v>158</v>
      </c>
      <c r="BP137" s="75">
        <v>15.4</v>
      </c>
      <c r="BQ137" s="81">
        <v>14</v>
      </c>
      <c r="BS137" s="79">
        <f t="shared" si="70"/>
        <v>63.6</v>
      </c>
      <c r="BT137" s="66">
        <v>90.3</v>
      </c>
      <c r="BU137" s="277">
        <v>46752</v>
      </c>
      <c r="BV137" s="66">
        <v>9.7000000000000028</v>
      </c>
      <c r="BW137" s="405">
        <v>70.599999999999994</v>
      </c>
      <c r="BX137" s="66">
        <v>49.7</v>
      </c>
      <c r="BY137" s="66">
        <v>40.299999999999997</v>
      </c>
      <c r="BZ137" s="66">
        <v>13.9</v>
      </c>
      <c r="CA137" s="66">
        <v>11.3</v>
      </c>
      <c r="CB137" s="66">
        <v>23.5</v>
      </c>
      <c r="CC137" s="66">
        <v>19</v>
      </c>
      <c r="CD137" s="66">
        <v>0.91</v>
      </c>
      <c r="CL137" s="75">
        <f t="shared" si="71"/>
        <v>3.5755395683453237</v>
      </c>
      <c r="CO137" s="269">
        <v>80.5</v>
      </c>
      <c r="CP137" s="268">
        <v>65.099999999999994</v>
      </c>
      <c r="CQ137" s="268">
        <v>52.4</v>
      </c>
      <c r="CR137" s="268">
        <v>8.6300000000000008</v>
      </c>
      <c r="CS137" s="268">
        <v>6.95</v>
      </c>
      <c r="CT137" s="268">
        <v>22.4</v>
      </c>
      <c r="CU137" s="268">
        <v>18</v>
      </c>
      <c r="CV137" s="268">
        <v>0.27</v>
      </c>
      <c r="CW137" s="725"/>
      <c r="CY137" s="142"/>
      <c r="CZ137" s="142">
        <v>4</v>
      </c>
      <c r="DA137" s="90" t="s">
        <v>154</v>
      </c>
      <c r="DB137" s="195" t="s">
        <v>154</v>
      </c>
      <c r="DE137" s="370"/>
      <c r="DF137" s="370"/>
      <c r="DG137" s="370"/>
      <c r="DH137" s="370"/>
      <c r="DI137" s="116" t="s">
        <v>163</v>
      </c>
      <c r="DJ137" s="554" t="s">
        <v>226</v>
      </c>
      <c r="DK137" s="162">
        <v>2</v>
      </c>
      <c r="DL137" s="581" t="s">
        <v>880</v>
      </c>
      <c r="DM137" s="581" t="s">
        <v>169</v>
      </c>
      <c r="DN137" s="92"/>
      <c r="DO137" s="629">
        <v>0</v>
      </c>
      <c r="DP137" s="623">
        <v>40611</v>
      </c>
      <c r="DQ137" s="581"/>
      <c r="DR137" s="581" t="s">
        <v>899</v>
      </c>
      <c r="DS137" s="619"/>
      <c r="DT137" s="614"/>
      <c r="DU137" s="581"/>
      <c r="DV137" s="581"/>
      <c r="DW137" s="92"/>
      <c r="DX137" s="57" t="s">
        <v>157</v>
      </c>
      <c r="DY137" s="57" t="s">
        <v>157</v>
      </c>
      <c r="DZ137" s="57">
        <v>349</v>
      </c>
      <c r="EA137" s="57">
        <v>7.2</v>
      </c>
      <c r="EB137" s="57">
        <v>92.8</v>
      </c>
      <c r="EC137" s="57" t="s">
        <v>157</v>
      </c>
      <c r="ED137" s="57" t="s">
        <v>157</v>
      </c>
      <c r="EE137" s="57" t="s">
        <v>157</v>
      </c>
      <c r="EF137" s="57" t="s">
        <v>157</v>
      </c>
      <c r="EG137" s="57">
        <v>0</v>
      </c>
      <c r="EH137" s="850"/>
      <c r="EI137" s="92"/>
      <c r="EJ137" s="92">
        <v>3</v>
      </c>
      <c r="EK137" s="92">
        <v>5</v>
      </c>
      <c r="EL137" s="619"/>
      <c r="EM137" s="581"/>
      <c r="EN137" s="92">
        <v>2</v>
      </c>
      <c r="EO137" s="92">
        <v>1</v>
      </c>
      <c r="EP137" s="92">
        <v>162</v>
      </c>
      <c r="EQ137" s="92">
        <v>55</v>
      </c>
      <c r="ER137" s="118">
        <f>EQ137/(EP137*EP137*0.01*0.01)</f>
        <v>20.957171162932479</v>
      </c>
      <c r="ES137" s="592">
        <v>0</v>
      </c>
      <c r="ET137" s="592"/>
      <c r="EU137" s="592"/>
      <c r="EV137" s="92">
        <v>2</v>
      </c>
      <c r="EW137" s="92">
        <v>1</v>
      </c>
      <c r="EX137" s="442">
        <v>8117</v>
      </c>
      <c r="EY137" s="334">
        <v>75</v>
      </c>
      <c r="EZ137" s="737">
        <v>23520</v>
      </c>
      <c r="FA137" s="737">
        <v>2</v>
      </c>
      <c r="FB137" s="335">
        <v>627.20000000000005</v>
      </c>
      <c r="FC137" s="737">
        <v>3605</v>
      </c>
      <c r="FD137" s="336">
        <v>96.13333333333334</v>
      </c>
      <c r="FE137" s="281">
        <v>480.66666666666669</v>
      </c>
      <c r="FF137" s="394"/>
      <c r="FG137" s="394"/>
      <c r="FH137" s="394"/>
      <c r="FI137" s="394"/>
      <c r="FJ137" s="442"/>
      <c r="FK137" s="442"/>
      <c r="FL137" s="442"/>
      <c r="FM137" s="197"/>
      <c r="FN137" s="457"/>
      <c r="FO137" s="450"/>
      <c r="FP137" s="484"/>
      <c r="FQ137" s="399" t="s">
        <v>226</v>
      </c>
      <c r="FR137" s="394"/>
      <c r="FS137" s="149">
        <v>15.327380952380953</v>
      </c>
      <c r="FT137" s="242">
        <f>FD137/1000</f>
        <v>9.6133333333333335E-2</v>
      </c>
      <c r="FV137" s="149">
        <v>15.327380952380953</v>
      </c>
      <c r="FW137" s="242">
        <v>9.6133333333333335E-2</v>
      </c>
      <c r="FX137" s="278">
        <f>DZ137/FD137</f>
        <v>3.6303744798890429</v>
      </c>
      <c r="FY137" s="394"/>
      <c r="FZ137" s="605">
        <v>0</v>
      </c>
      <c r="GA137" s="605">
        <v>0</v>
      </c>
      <c r="GB137" s="92">
        <v>2</v>
      </c>
      <c r="GC137" s="605">
        <v>4</v>
      </c>
      <c r="GD137" s="605">
        <v>0</v>
      </c>
      <c r="GE137" s="606"/>
      <c r="GF137" s="605"/>
      <c r="GG137" s="605"/>
      <c r="GH137" s="606"/>
      <c r="GI137" s="605">
        <v>1</v>
      </c>
      <c r="GJ137" s="857">
        <v>43172</v>
      </c>
      <c r="GK137" s="854" t="s">
        <v>1096</v>
      </c>
      <c r="GL137" s="855" t="s">
        <v>1099</v>
      </c>
      <c r="GN137" s="160">
        <v>5.2146421021747207</v>
      </c>
    </row>
    <row r="138" spans="1:198" x14ac:dyDescent="0.25">
      <c r="A138" s="56">
        <v>65</v>
      </c>
      <c r="B138" s="859">
        <v>1</v>
      </c>
      <c r="C138" s="565">
        <v>5110</v>
      </c>
      <c r="D138" s="561" t="s">
        <v>196</v>
      </c>
      <c r="E138" s="867" t="s">
        <v>1097</v>
      </c>
      <c r="F138" s="59">
        <v>6651260011</v>
      </c>
      <c r="G138" s="57">
        <v>50</v>
      </c>
      <c r="H138" s="584" t="s">
        <v>197</v>
      </c>
      <c r="I138" s="375" t="s">
        <v>206</v>
      </c>
      <c r="J138" s="572" t="s">
        <v>244</v>
      </c>
      <c r="K138" s="105" t="s">
        <v>156</v>
      </c>
      <c r="L138" s="59">
        <v>3.5</v>
      </c>
      <c r="M138" s="59">
        <v>8</v>
      </c>
      <c r="N138" s="57"/>
      <c r="O138" s="370"/>
      <c r="P138" s="151"/>
      <c r="Q138" s="378"/>
      <c r="R138" s="378"/>
      <c r="S138" s="164"/>
      <c r="T138" s="164"/>
      <c r="U138" s="169"/>
      <c r="V138" s="164"/>
      <c r="W138" s="671"/>
      <c r="X138" s="164"/>
      <c r="Y138" s="164"/>
      <c r="Z138" s="387"/>
      <c r="AA138" s="370"/>
      <c r="AC138" s="370"/>
      <c r="AD138" s="370"/>
      <c r="AE138" s="370"/>
      <c r="AF138" s="370"/>
      <c r="AG138" s="399" t="s">
        <v>184</v>
      </c>
      <c r="AH138" s="394"/>
      <c r="AJ138" s="66">
        <v>5.47</v>
      </c>
      <c r="AK138" s="67"/>
      <c r="AM138" s="68"/>
      <c r="AO138" s="409">
        <v>56</v>
      </c>
      <c r="AP138" s="69">
        <v>31.4</v>
      </c>
      <c r="AQ138" s="70">
        <v>5.49</v>
      </c>
      <c r="AR138" s="112">
        <f t="shared" si="60"/>
        <v>92.89</v>
      </c>
      <c r="AS138" s="72">
        <f t="shared" si="61"/>
        <v>1.7834394904458599</v>
      </c>
      <c r="AT138" s="73">
        <f t="shared" si="62"/>
        <v>9.7910828025477716</v>
      </c>
      <c r="AU138" s="74">
        <f t="shared" si="63"/>
        <v>1.5180265654648957</v>
      </c>
      <c r="AV138" s="89" t="s">
        <v>158</v>
      </c>
      <c r="AW138" s="66" t="s">
        <v>158</v>
      </c>
      <c r="AX138" s="76" t="s">
        <v>158</v>
      </c>
      <c r="AY138" s="56" t="s">
        <v>158</v>
      </c>
      <c r="AZ138" s="75" t="s">
        <v>158</v>
      </c>
      <c r="BA138" s="77" t="s">
        <v>158</v>
      </c>
      <c r="BB138" s="78" t="s">
        <v>158</v>
      </c>
      <c r="BC138" s="80" t="e">
        <v>#VALUE!</v>
      </c>
      <c r="BD138" s="79"/>
      <c r="BE138" s="56">
        <v>98.3</v>
      </c>
      <c r="BG138" s="66">
        <v>50.4</v>
      </c>
      <c r="BH138" s="75"/>
      <c r="BI138" s="81">
        <v>1.85</v>
      </c>
      <c r="BJ138" s="75" t="s">
        <v>158</v>
      </c>
      <c r="BK138" s="75" t="s">
        <v>158</v>
      </c>
      <c r="BL138" s="82" t="s">
        <v>158</v>
      </c>
      <c r="BM138" s="83" t="s">
        <v>158</v>
      </c>
      <c r="BN138" s="56" t="s">
        <v>158</v>
      </c>
      <c r="BO138" s="75" t="s">
        <v>158</v>
      </c>
      <c r="BP138" s="56" t="s">
        <v>158</v>
      </c>
      <c r="BQ138" s="84" t="s">
        <v>158</v>
      </c>
      <c r="BR138" s="85" t="s">
        <v>158</v>
      </c>
      <c r="BS138" s="79">
        <f t="shared" si="70"/>
        <v>73.400000000000006</v>
      </c>
      <c r="BT138" s="86">
        <v>82.7</v>
      </c>
      <c r="BU138" s="86"/>
      <c r="BV138" s="86">
        <v>6.7000000000000028</v>
      </c>
      <c r="BW138" s="422">
        <v>37.6</v>
      </c>
      <c r="BX138" s="86">
        <v>20.399999999999999</v>
      </c>
      <c r="BY138" s="133">
        <f>BX138*AP138/100</f>
        <v>6.4055999999999997</v>
      </c>
      <c r="BZ138" s="86">
        <v>53</v>
      </c>
      <c r="CA138" s="133">
        <f>BZ138*AP138/100</f>
        <v>16.641999999999999</v>
      </c>
      <c r="CB138" s="86">
        <v>25.3</v>
      </c>
      <c r="CC138" s="133">
        <f>CB138*AP138/100</f>
        <v>7.9441999999999995</v>
      </c>
      <c r="CD138" s="86">
        <v>0.7</v>
      </c>
      <c r="CE138" s="75"/>
      <c r="CJ138" s="86"/>
      <c r="CL138" s="75">
        <f t="shared" si="71"/>
        <v>0.38490566037735846</v>
      </c>
      <c r="CX138" s="89"/>
      <c r="CY138" s="89" t="s">
        <v>165</v>
      </c>
      <c r="CZ138" s="89">
        <v>4</v>
      </c>
      <c r="DA138" s="90" t="s">
        <v>155</v>
      </c>
      <c r="DB138" s="115" t="s">
        <v>155</v>
      </c>
      <c r="DE138" s="370"/>
      <c r="DF138" s="370"/>
      <c r="DG138" s="370"/>
      <c r="DH138" s="370"/>
      <c r="DI138" s="116" t="s">
        <v>163</v>
      </c>
      <c r="DJ138" s="580" t="s">
        <v>230</v>
      </c>
      <c r="DK138" s="92">
        <v>2</v>
      </c>
      <c r="DL138" s="581" t="s">
        <v>880</v>
      </c>
      <c r="DM138" s="581" t="s">
        <v>206</v>
      </c>
      <c r="DN138" s="92">
        <v>0</v>
      </c>
      <c r="DO138" s="629">
        <v>1</v>
      </c>
      <c r="DP138" s="613">
        <v>42346</v>
      </c>
      <c r="DQ138" s="603">
        <v>42676</v>
      </c>
      <c r="DR138" s="603" t="s">
        <v>915</v>
      </c>
      <c r="DS138" s="618" t="s">
        <v>961</v>
      </c>
      <c r="DT138" s="865" t="s">
        <v>1098</v>
      </c>
      <c r="DU138" s="603">
        <v>42346</v>
      </c>
      <c r="DV138" s="603" t="s">
        <v>915</v>
      </c>
      <c r="DW138" s="92">
        <v>1</v>
      </c>
      <c r="DX138" s="57">
        <v>11.1</v>
      </c>
      <c r="DY138" s="57">
        <v>6.1</v>
      </c>
      <c r="DZ138" s="57">
        <v>1599</v>
      </c>
      <c r="EA138" s="57">
        <v>72.900000000000006</v>
      </c>
      <c r="EB138" s="57">
        <v>27.1</v>
      </c>
      <c r="EC138" s="57">
        <v>1.7</v>
      </c>
      <c r="ED138" s="57" t="s">
        <v>157</v>
      </c>
      <c r="EE138" s="57" t="s">
        <v>157</v>
      </c>
      <c r="EF138" s="57">
        <v>5.82</v>
      </c>
      <c r="EG138" s="57">
        <v>1</v>
      </c>
      <c r="EH138" s="852" t="s">
        <v>198</v>
      </c>
      <c r="EI138" s="92">
        <v>4</v>
      </c>
      <c r="EJ138" s="92">
        <v>8</v>
      </c>
      <c r="EK138" s="92">
        <v>3.5</v>
      </c>
      <c r="EL138" s="618" t="s">
        <v>961</v>
      </c>
      <c r="EM138" s="581"/>
      <c r="EN138" s="94"/>
      <c r="EO138" s="92">
        <v>0</v>
      </c>
      <c r="EP138" s="92">
        <v>164</v>
      </c>
      <c r="EQ138" s="92">
        <v>110</v>
      </c>
      <c r="ER138" s="118">
        <f>EQ138/(EP138*EP138*0.01*0.01)</f>
        <v>40.898274836406898</v>
      </c>
      <c r="ES138" s="592"/>
      <c r="ET138" s="592">
        <v>49</v>
      </c>
      <c r="EU138" s="592">
        <v>40</v>
      </c>
      <c r="EV138" s="581"/>
      <c r="EW138" s="581"/>
      <c r="EX138" s="730">
        <v>5110</v>
      </c>
      <c r="EY138" s="743"/>
      <c r="EZ138" s="743"/>
      <c r="FA138" s="743"/>
      <c r="FB138" s="743"/>
      <c r="FC138" s="756"/>
      <c r="FD138" s="743"/>
      <c r="FE138" s="740"/>
      <c r="FF138" s="475"/>
      <c r="FG138" s="475"/>
      <c r="FH138" s="475"/>
      <c r="FI138" s="475"/>
      <c r="FJ138" s="475"/>
      <c r="FK138" s="475"/>
      <c r="FL138" s="477"/>
      <c r="FM138" s="454"/>
      <c r="FN138" s="477"/>
      <c r="FO138" s="477"/>
      <c r="FP138" s="829"/>
      <c r="FQ138" s="478"/>
      <c r="FR138" s="96"/>
      <c r="FS138" s="96"/>
      <c r="FV138" s="66">
        <v>5.47</v>
      </c>
      <c r="FW138" s="125">
        <f>DZ138/1000</f>
        <v>1.599</v>
      </c>
      <c r="FY138" s="394"/>
      <c r="FZ138" s="605">
        <v>0</v>
      </c>
      <c r="GA138" s="605">
        <v>0</v>
      </c>
      <c r="GB138" s="92">
        <v>2</v>
      </c>
      <c r="GC138" s="605">
        <v>4</v>
      </c>
      <c r="GD138" s="605">
        <v>1</v>
      </c>
      <c r="GE138" s="606"/>
      <c r="GF138" s="605">
        <v>0</v>
      </c>
      <c r="GG138" s="605"/>
      <c r="GH138" s="606"/>
      <c r="GI138" s="605">
        <v>1</v>
      </c>
      <c r="GJ138" s="857">
        <v>42676</v>
      </c>
      <c r="GK138" s="854" t="s">
        <v>928</v>
      </c>
      <c r="GL138" s="855" t="s">
        <v>1100</v>
      </c>
      <c r="GN138" s="135">
        <v>1.7</v>
      </c>
    </row>
    <row r="139" spans="1:198" ht="15.75" x14ac:dyDescent="0.25">
      <c r="A139" s="56">
        <v>214</v>
      </c>
      <c r="B139" s="859">
        <v>1</v>
      </c>
      <c r="C139" s="566">
        <v>9331</v>
      </c>
      <c r="D139" s="595" t="s">
        <v>532</v>
      </c>
      <c r="E139" s="597" t="s">
        <v>533</v>
      </c>
      <c r="F139" s="597">
        <v>386214450</v>
      </c>
      <c r="G139" s="57">
        <f>LEFT(H139,4)-CONCATENATE(IF(LEFT(F139, 2)&lt;MID(H139, 3, 4), 20, 19),LEFT(F139,2))</f>
        <v>80</v>
      </c>
      <c r="H139" s="584" t="s">
        <v>534</v>
      </c>
      <c r="I139" s="150" t="s">
        <v>164</v>
      </c>
      <c r="J139" s="572" t="s">
        <v>215</v>
      </c>
      <c r="K139" s="59" t="s">
        <v>156</v>
      </c>
      <c r="L139" s="57">
        <v>18</v>
      </c>
      <c r="M139" s="57">
        <v>3</v>
      </c>
      <c r="N139" s="59" t="s">
        <v>157</v>
      </c>
      <c r="O139" s="370"/>
      <c r="P139" s="59" t="s">
        <v>519</v>
      </c>
      <c r="Q139" s="370"/>
      <c r="R139" s="370"/>
      <c r="S139" s="231" t="s">
        <v>483</v>
      </c>
      <c r="T139" s="236" t="s">
        <v>445</v>
      </c>
      <c r="U139" s="231" t="s">
        <v>353</v>
      </c>
      <c r="V139" s="290" t="s">
        <v>527</v>
      </c>
      <c r="W139" s="381" t="s">
        <v>528</v>
      </c>
      <c r="X139" s="231" t="s">
        <v>353</v>
      </c>
      <c r="Y139" s="231" t="s">
        <v>353</v>
      </c>
      <c r="Z139" s="387"/>
      <c r="AA139" s="370"/>
      <c r="AB139" s="317"/>
      <c r="AC139" s="492">
        <v>23898</v>
      </c>
      <c r="AD139" s="492">
        <v>597</v>
      </c>
      <c r="AE139" s="396" t="s">
        <v>353</v>
      </c>
      <c r="AF139" s="396" t="s">
        <v>353</v>
      </c>
      <c r="AG139" s="399" t="s">
        <v>226</v>
      </c>
      <c r="AH139" s="394"/>
      <c r="AI139" s="65"/>
      <c r="AJ139" s="65"/>
      <c r="AK139" s="65"/>
      <c r="AL139" s="65"/>
      <c r="AM139" s="65"/>
      <c r="AN139" s="65"/>
      <c r="AO139" s="145">
        <v>17.899999999999999</v>
      </c>
      <c r="AP139" s="69">
        <v>67.5</v>
      </c>
      <c r="AQ139" s="127">
        <v>13.6</v>
      </c>
      <c r="AR139" s="71">
        <f t="shared" si="60"/>
        <v>99</v>
      </c>
      <c r="AS139" s="72">
        <f t="shared" si="61"/>
        <v>0.26518518518518519</v>
      </c>
      <c r="AT139" s="73">
        <f t="shared" si="62"/>
        <v>3.6065185185185187</v>
      </c>
      <c r="AU139" s="74">
        <f t="shared" si="63"/>
        <v>0.22071516646115907</v>
      </c>
      <c r="AV139" s="66">
        <v>16.886859999999999</v>
      </c>
      <c r="AW139" s="75">
        <f>95-AY139</f>
        <v>94.34</v>
      </c>
      <c r="AX139" s="66">
        <v>0.11814</v>
      </c>
      <c r="AY139" s="66">
        <v>0.66</v>
      </c>
      <c r="AZ139" s="285" t="s">
        <v>158</v>
      </c>
      <c r="BA139" s="66">
        <v>17.100000000000001</v>
      </c>
      <c r="BB139" s="275">
        <v>0.11</v>
      </c>
      <c r="BC139" s="100"/>
      <c r="BD139" s="100"/>
      <c r="BE139" s="100"/>
      <c r="BF139" s="100"/>
      <c r="BG139" s="100"/>
      <c r="BH139" s="100"/>
      <c r="BI139" s="275"/>
      <c r="BJ139" s="66">
        <v>56.6</v>
      </c>
      <c r="BK139" s="66">
        <v>42.8</v>
      </c>
      <c r="BL139" s="82">
        <v>1.3224299065420562</v>
      </c>
      <c r="BM139" s="83">
        <v>0.2</v>
      </c>
      <c r="BN139" s="79">
        <f>BM139*100/AO139</f>
        <v>1.1173184357541901</v>
      </c>
      <c r="BO139" s="314" t="s">
        <v>158</v>
      </c>
      <c r="BP139" s="66">
        <v>12.5</v>
      </c>
      <c r="BQ139" s="279">
        <v>17.399999999999999</v>
      </c>
      <c r="BR139" s="65"/>
      <c r="BS139" s="79">
        <f t="shared" si="70"/>
        <v>52.400000000000006</v>
      </c>
      <c r="BT139" s="79">
        <v>94.1</v>
      </c>
      <c r="BU139" s="277">
        <v>55919</v>
      </c>
      <c r="BV139" s="79">
        <v>5.9000000000000057</v>
      </c>
      <c r="BW139" s="416">
        <v>61.099999999999994</v>
      </c>
      <c r="BX139" s="79">
        <v>31.3</v>
      </c>
      <c r="BY139" s="79">
        <v>21.2</v>
      </c>
      <c r="BZ139" s="79">
        <v>21.1</v>
      </c>
      <c r="CA139" s="79">
        <v>14.2</v>
      </c>
      <c r="CB139" s="75">
        <v>38</v>
      </c>
      <c r="CC139" s="75">
        <v>25.7</v>
      </c>
      <c r="CD139" s="75">
        <v>0.44</v>
      </c>
      <c r="CE139" s="65"/>
      <c r="CF139" s="65"/>
      <c r="CG139" s="65"/>
      <c r="CH139" s="65"/>
      <c r="CI139" s="65"/>
      <c r="CJ139" s="65"/>
      <c r="CK139" s="65"/>
      <c r="CL139" s="75">
        <f t="shared" si="71"/>
        <v>1.4834123222748814</v>
      </c>
      <c r="CM139" s="65"/>
      <c r="CN139" s="65"/>
      <c r="CO139" s="199"/>
      <c r="CP139" s="65"/>
      <c r="CQ139" s="65"/>
      <c r="CR139" s="65"/>
      <c r="CS139" s="65"/>
      <c r="CT139" s="65"/>
      <c r="CU139" s="65"/>
      <c r="CV139" s="65"/>
      <c r="CW139" s="199"/>
      <c r="CX139" s="65"/>
      <c r="CY139" s="65"/>
      <c r="CZ139" s="65"/>
      <c r="DA139" s="90" t="s">
        <v>154</v>
      </c>
      <c r="DB139" s="195" t="s">
        <v>154</v>
      </c>
      <c r="DC139" s="65"/>
      <c r="DE139" s="394"/>
      <c r="DF139" s="394"/>
      <c r="DG139" s="394"/>
      <c r="DH139" s="394"/>
      <c r="DI139" s="116" t="s">
        <v>163</v>
      </c>
      <c r="DJ139" s="554" t="s">
        <v>226</v>
      </c>
      <c r="DK139" s="92">
        <v>2</v>
      </c>
      <c r="DL139" s="581" t="s">
        <v>880</v>
      </c>
      <c r="DM139" s="581" t="s">
        <v>164</v>
      </c>
      <c r="DN139" s="92"/>
      <c r="DO139" s="629">
        <v>0</v>
      </c>
      <c r="DP139" s="614"/>
      <c r="DQ139" s="581"/>
      <c r="DR139" s="581"/>
      <c r="DS139" s="619"/>
      <c r="DT139" s="623">
        <v>43684</v>
      </c>
      <c r="DU139" s="581"/>
      <c r="DV139" s="581" t="s">
        <v>899</v>
      </c>
      <c r="DW139" s="92"/>
      <c r="DX139" s="57" t="s">
        <v>157</v>
      </c>
      <c r="DY139" s="57" t="s">
        <v>157</v>
      </c>
      <c r="DZ139" s="57">
        <v>305</v>
      </c>
      <c r="EA139" s="57">
        <v>13.4</v>
      </c>
      <c r="EB139" s="57">
        <v>86.6</v>
      </c>
      <c r="EC139" s="57" t="s">
        <v>157</v>
      </c>
      <c r="ED139" s="57" t="s">
        <v>157</v>
      </c>
      <c r="EE139" s="57" t="s">
        <v>157</v>
      </c>
      <c r="EF139" s="57" t="s">
        <v>157</v>
      </c>
      <c r="EG139" s="57">
        <v>0</v>
      </c>
      <c r="EH139" s="850"/>
      <c r="EI139" s="92"/>
      <c r="EJ139" s="92"/>
      <c r="EK139" s="92"/>
      <c r="EL139" s="619"/>
      <c r="EM139" s="581">
        <v>25</v>
      </c>
      <c r="EN139" s="92"/>
      <c r="EO139" s="581">
        <v>1</v>
      </c>
      <c r="EP139" s="581">
        <v>167</v>
      </c>
      <c r="EQ139" s="581">
        <v>67</v>
      </c>
      <c r="ER139" s="582">
        <v>24</v>
      </c>
      <c r="ES139" s="592">
        <v>0</v>
      </c>
      <c r="ET139" s="592">
        <v>50</v>
      </c>
      <c r="EU139" s="592">
        <v>60</v>
      </c>
      <c r="EV139" s="581">
        <v>2</v>
      </c>
      <c r="EW139" s="581">
        <v>2</v>
      </c>
      <c r="EX139" s="729">
        <v>9331</v>
      </c>
      <c r="EY139" s="333">
        <v>64</v>
      </c>
      <c r="EZ139" s="334">
        <v>23436</v>
      </c>
      <c r="FA139" s="334">
        <v>2</v>
      </c>
      <c r="FB139" s="335">
        <v>732.375</v>
      </c>
      <c r="FC139" s="334">
        <v>5607</v>
      </c>
      <c r="FD139" s="336">
        <v>175.21875</v>
      </c>
      <c r="FE139" s="281">
        <v>3153.9375</v>
      </c>
      <c r="FF139" s="444">
        <v>26</v>
      </c>
      <c r="FG139" s="445">
        <v>23898</v>
      </c>
      <c r="FH139" s="445">
        <v>1000</v>
      </c>
      <c r="FI139" s="394"/>
      <c r="FJ139" s="447">
        <v>919.15384615384619</v>
      </c>
      <c r="FK139" s="447">
        <v>919.15384615384619</v>
      </c>
      <c r="FL139" s="449">
        <v>3.4313488576449909</v>
      </c>
      <c r="FM139" s="197"/>
      <c r="FN139" s="394"/>
      <c r="FO139" s="394"/>
      <c r="FP139" s="394"/>
      <c r="FQ139" s="394"/>
      <c r="FR139" s="65"/>
      <c r="FS139" s="149">
        <v>23.9247311827957</v>
      </c>
      <c r="FT139" s="242">
        <f>FD139/1000</f>
        <v>0.17521875000000001</v>
      </c>
      <c r="FV139" s="149">
        <v>23.9247311827957</v>
      </c>
      <c r="FW139" s="242">
        <v>0.17521875000000001</v>
      </c>
      <c r="FX139" s="278">
        <f>DZ139/FD139</f>
        <v>1.7406812912430889</v>
      </c>
      <c r="FY139" s="394"/>
      <c r="FZ139" s="605">
        <v>0</v>
      </c>
      <c r="GA139" s="605">
        <v>0</v>
      </c>
      <c r="GB139" s="626">
        <v>1</v>
      </c>
      <c r="GC139" s="605">
        <v>3</v>
      </c>
      <c r="GD139" s="605">
        <v>1</v>
      </c>
      <c r="GE139" s="606"/>
      <c r="GF139" s="605">
        <v>0</v>
      </c>
      <c r="GG139" s="605"/>
      <c r="GH139" s="606"/>
      <c r="GI139" s="605">
        <v>1</v>
      </c>
      <c r="GJ139" s="857">
        <v>43353</v>
      </c>
      <c r="GK139" s="854" t="s">
        <v>1094</v>
      </c>
      <c r="GL139" s="855" t="s">
        <v>1101</v>
      </c>
    </row>
    <row r="140" spans="1:198" x14ac:dyDescent="0.25">
      <c r="A140" s="56">
        <v>52</v>
      </c>
      <c r="B140" s="859">
        <v>2</v>
      </c>
      <c r="C140" s="560">
        <v>10260</v>
      </c>
      <c r="D140" s="595" t="s">
        <v>532</v>
      </c>
      <c r="E140" s="600" t="s">
        <v>533</v>
      </c>
      <c r="F140" s="597">
        <v>386214450</v>
      </c>
      <c r="G140" s="57">
        <f>LEFT(H140,4)-CONCATENATE(IF(LEFT(F140, 2)&lt;MID(H140, 3, 4), 20, 19),LEFT(F140,2))</f>
        <v>81</v>
      </c>
      <c r="H140" s="584" t="s">
        <v>618</v>
      </c>
      <c r="I140" s="150" t="s">
        <v>164</v>
      </c>
      <c r="J140" s="572" t="s">
        <v>342</v>
      </c>
      <c r="K140" s="59" t="s">
        <v>156</v>
      </c>
      <c r="L140" s="57">
        <v>20</v>
      </c>
      <c r="M140" s="59" t="s">
        <v>616</v>
      </c>
      <c r="N140" s="59" t="s">
        <v>157</v>
      </c>
      <c r="O140" s="370"/>
      <c r="P140" s="59" t="s">
        <v>609</v>
      </c>
      <c r="Q140" s="370"/>
      <c r="R140" s="370"/>
      <c r="S140" s="231" t="s">
        <v>483</v>
      </c>
      <c r="T140" s="236" t="s">
        <v>445</v>
      </c>
      <c r="U140" s="231" t="s">
        <v>353</v>
      </c>
      <c r="V140" s="290" t="s">
        <v>467</v>
      </c>
      <c r="W140" s="381" t="s">
        <v>420</v>
      </c>
      <c r="X140" s="270" t="s">
        <v>353</v>
      </c>
      <c r="Y140" s="270" t="s">
        <v>353</v>
      </c>
      <c r="Z140" s="387"/>
      <c r="AA140" s="370"/>
      <c r="AB140" s="199"/>
      <c r="AC140" s="396">
        <v>73974</v>
      </c>
      <c r="AD140" s="396">
        <v>1849</v>
      </c>
      <c r="AE140" s="404"/>
      <c r="AF140" s="404"/>
      <c r="AG140" s="398"/>
      <c r="AH140" s="306">
        <v>1000</v>
      </c>
      <c r="AI140" s="65"/>
      <c r="AK140" s="56"/>
      <c r="AM140" s="181"/>
      <c r="AN140" s="126"/>
      <c r="AO140" s="410">
        <v>25.1</v>
      </c>
      <c r="AP140" s="69">
        <v>26.4</v>
      </c>
      <c r="AQ140" s="127">
        <v>47.7</v>
      </c>
      <c r="AR140" s="71">
        <f t="shared" si="60"/>
        <v>99.2</v>
      </c>
      <c r="AS140" s="72">
        <f t="shared" si="61"/>
        <v>0.95075757575757591</v>
      </c>
      <c r="AT140" s="73">
        <f t="shared" si="62"/>
        <v>45.351136363636371</v>
      </c>
      <c r="AU140" s="74">
        <f t="shared" si="63"/>
        <v>0.33873144399460192</v>
      </c>
      <c r="AV140" s="321">
        <v>23.543800000000001</v>
      </c>
      <c r="AW140" s="75">
        <f>95-AY140</f>
        <v>93.8</v>
      </c>
      <c r="AX140" s="76">
        <v>0.30120000000000002</v>
      </c>
      <c r="AY140" s="330">
        <v>1.2</v>
      </c>
      <c r="AZ140" s="314" t="s">
        <v>158</v>
      </c>
      <c r="BA140" s="329">
        <v>11.4</v>
      </c>
      <c r="BB140" s="412">
        <v>0.05</v>
      </c>
      <c r="BC140" s="319"/>
      <c r="BD140" s="319"/>
      <c r="BE140" s="319"/>
      <c r="BF140" s="319"/>
      <c r="BG140" s="319"/>
      <c r="BI140" s="345">
        <v>1.71</v>
      </c>
      <c r="BJ140" s="56">
        <v>50.8</v>
      </c>
      <c r="BK140" s="66">
        <v>48.9</v>
      </c>
      <c r="BL140" s="82">
        <f>BJ140/BK140</f>
        <v>1.0388548057259714</v>
      </c>
      <c r="BM140" s="83">
        <v>0.3</v>
      </c>
      <c r="BN140" s="79">
        <f>BM140*100/AO140</f>
        <v>1.1952191235059759</v>
      </c>
      <c r="BO140" s="314" t="s">
        <v>158</v>
      </c>
      <c r="BP140" s="56">
        <v>10.7</v>
      </c>
      <c r="BQ140" s="417">
        <v>15.4</v>
      </c>
      <c r="BR140" s="115"/>
      <c r="BS140" s="79">
        <f t="shared" si="70"/>
        <v>59.4</v>
      </c>
      <c r="BT140" s="89">
        <v>93.7</v>
      </c>
      <c r="BU140" s="249">
        <v>63103</v>
      </c>
      <c r="BV140" s="79">
        <f>100-BT140</f>
        <v>6.2999999999999972</v>
      </c>
      <c r="BW140" s="79">
        <f>BY140+CA140+CC140</f>
        <v>23.582129284164857</v>
      </c>
      <c r="BX140" s="66">
        <v>40.5</v>
      </c>
      <c r="BY140" s="66">
        <f>BX140*AP140/(CB140+BZ140+BX140+BV140)</f>
        <v>11.596529284164859</v>
      </c>
      <c r="BZ140" s="66">
        <v>18.899999999999999</v>
      </c>
      <c r="CA140" s="66">
        <f>BZ140*AP140/100</f>
        <v>4.9895999999999994</v>
      </c>
      <c r="CB140" s="66">
        <v>26.5</v>
      </c>
      <c r="CC140" s="66">
        <f>CB140*AP140/100</f>
        <v>6.9959999999999987</v>
      </c>
      <c r="CD140" s="100">
        <v>0.35</v>
      </c>
      <c r="CJ140" s="249">
        <v>73.099999999999994</v>
      </c>
      <c r="CK140" s="249">
        <v>62135</v>
      </c>
      <c r="CL140" s="75">
        <f t="shared" si="71"/>
        <v>2.1428571428571432</v>
      </c>
      <c r="CM140" s="60"/>
      <c r="CN140" s="60"/>
      <c r="CU140" s="56"/>
      <c r="CV140" s="56"/>
      <c r="CW140" s="425"/>
      <c r="CX140" s="142"/>
      <c r="CY140" s="75"/>
      <c r="CZ140" s="115"/>
      <c r="DA140" s="90" t="s">
        <v>194</v>
      </c>
      <c r="DB140" s="89" t="s">
        <v>180</v>
      </c>
      <c r="DC140" s="56"/>
      <c r="DE140" s="370"/>
      <c r="DF140" s="370"/>
      <c r="DG140" s="371"/>
      <c r="DH140" s="370"/>
      <c r="DI140" s="57" t="s">
        <v>163</v>
      </c>
      <c r="DJ140" s="579" t="s">
        <v>226</v>
      </c>
      <c r="DK140" s="92">
        <v>2</v>
      </c>
      <c r="DL140" s="581" t="s">
        <v>880</v>
      </c>
      <c r="DM140" s="581" t="s">
        <v>164</v>
      </c>
      <c r="DN140" s="92"/>
      <c r="DO140" s="629">
        <v>0</v>
      </c>
      <c r="DP140" s="614"/>
      <c r="DQ140" s="581"/>
      <c r="DR140" s="581"/>
      <c r="DS140" s="619"/>
      <c r="DT140" s="623">
        <v>43684</v>
      </c>
      <c r="DU140" s="581"/>
      <c r="DV140" s="581" t="s">
        <v>899</v>
      </c>
      <c r="DW140" s="92"/>
      <c r="DX140" s="57">
        <v>3.3</v>
      </c>
      <c r="DY140" s="57" t="s">
        <v>157</v>
      </c>
      <c r="DZ140" s="57" t="s">
        <v>157</v>
      </c>
      <c r="EA140" s="57" t="s">
        <v>157</v>
      </c>
      <c r="EB140" s="57" t="s">
        <v>157</v>
      </c>
      <c r="EC140" s="57" t="s">
        <v>157</v>
      </c>
      <c r="ED140" s="57" t="s">
        <v>157</v>
      </c>
      <c r="EE140" s="57" t="s">
        <v>157</v>
      </c>
      <c r="EF140" s="57" t="s">
        <v>157</v>
      </c>
      <c r="EG140" s="57" t="s">
        <v>157</v>
      </c>
      <c r="EH140" s="850"/>
      <c r="EI140" s="92"/>
      <c r="EJ140" s="92"/>
      <c r="EK140" s="92"/>
      <c r="EL140" s="619"/>
      <c r="EM140" s="581">
        <v>25</v>
      </c>
      <c r="EN140" s="92"/>
      <c r="EO140" s="581">
        <v>1</v>
      </c>
      <c r="EP140" s="581">
        <v>167</v>
      </c>
      <c r="EQ140" s="581">
        <v>67</v>
      </c>
      <c r="ER140" s="582">
        <v>24</v>
      </c>
      <c r="ES140" s="592">
        <v>0</v>
      </c>
      <c r="ET140" s="592">
        <v>50</v>
      </c>
      <c r="EU140" s="592">
        <v>60</v>
      </c>
      <c r="EV140" s="581">
        <v>2</v>
      </c>
      <c r="EW140" s="581">
        <v>3</v>
      </c>
      <c r="EX140" s="427">
        <v>10260</v>
      </c>
      <c r="EY140" s="333">
        <v>57</v>
      </c>
      <c r="EZ140" s="334">
        <v>173457</v>
      </c>
      <c r="FA140" s="334">
        <v>2</v>
      </c>
      <c r="FB140" s="335">
        <f>EZ140/EY140*FA140</f>
        <v>6086.2105263157891</v>
      </c>
      <c r="FC140" s="334">
        <v>4669</v>
      </c>
      <c r="FD140" s="336">
        <f>FC140/EY140*FA140</f>
        <v>163.82456140350877</v>
      </c>
      <c r="FE140" s="281">
        <f>L140*FD140</f>
        <v>3276.4912280701756</v>
      </c>
      <c r="FF140" s="305"/>
      <c r="FG140" s="301"/>
      <c r="FH140" s="301"/>
      <c r="FI140" s="196"/>
      <c r="FJ140" s="302"/>
      <c r="FK140" s="302"/>
      <c r="FL140" s="73"/>
      <c r="FM140" s="197"/>
      <c r="FN140" s="459"/>
      <c r="FO140" s="398"/>
      <c r="FP140" s="394"/>
      <c r="FQ140" s="56"/>
      <c r="FR140" s="65"/>
      <c r="FS140" s="149">
        <f>FC140*100/EZ140</f>
        <v>2.6917333979026501</v>
      </c>
      <c r="FT140" s="242">
        <f>FD140/1000</f>
        <v>0.16382456140350876</v>
      </c>
      <c r="FV140" s="149">
        <v>2.6917333979026501</v>
      </c>
      <c r="FW140" s="242">
        <v>0.16382456140350876</v>
      </c>
      <c r="FX140" s="466"/>
      <c r="FY140" s="377"/>
      <c r="FZ140" s="581">
        <v>0</v>
      </c>
      <c r="GA140" s="581">
        <v>0</v>
      </c>
      <c r="GB140" s="626">
        <v>1</v>
      </c>
      <c r="GC140" s="581">
        <v>3</v>
      </c>
      <c r="GD140" s="581">
        <v>1</v>
      </c>
      <c r="GE140" s="607"/>
      <c r="GF140" s="581">
        <v>1</v>
      </c>
      <c r="GG140" s="604">
        <v>43467</v>
      </c>
      <c r="GH140" s="607" t="s">
        <v>1102</v>
      </c>
      <c r="GI140" s="581">
        <v>1</v>
      </c>
      <c r="GJ140" s="604">
        <v>43502</v>
      </c>
      <c r="GK140" s="581" t="s">
        <v>1025</v>
      </c>
      <c r="GL140" s="607" t="s">
        <v>1103</v>
      </c>
      <c r="GM140" s="92"/>
      <c r="GN140" s="92"/>
      <c r="GO140" s="92"/>
      <c r="GP140" s="266"/>
    </row>
    <row r="141" spans="1:198" x14ac:dyDescent="0.25">
      <c r="A141" s="56">
        <v>236</v>
      </c>
      <c r="B141" s="859">
        <v>1</v>
      </c>
      <c r="C141" s="566">
        <v>11391</v>
      </c>
      <c r="D141" s="561" t="s">
        <v>755</v>
      </c>
      <c r="E141" s="569" t="s">
        <v>756</v>
      </c>
      <c r="F141" s="59">
        <v>410508079</v>
      </c>
      <c r="G141" s="57">
        <f>LEFT(H141,4)-CONCATENATE(19,LEFT(F141,2))</f>
        <v>78</v>
      </c>
      <c r="H141" s="584" t="s">
        <v>753</v>
      </c>
      <c r="I141" s="313" t="s">
        <v>757</v>
      </c>
      <c r="J141" s="572" t="s">
        <v>215</v>
      </c>
      <c r="K141" s="59" t="s">
        <v>156</v>
      </c>
      <c r="L141" s="57">
        <v>7</v>
      </c>
      <c r="M141" s="59" t="s">
        <v>403</v>
      </c>
      <c r="N141" s="59" t="s">
        <v>157</v>
      </c>
      <c r="O141" s="370"/>
      <c r="P141" s="57" t="s">
        <v>748</v>
      </c>
      <c r="Q141" s="378"/>
      <c r="R141" s="378"/>
      <c r="S141" s="171"/>
      <c r="T141" s="358" t="s">
        <v>752</v>
      </c>
      <c r="U141" s="358"/>
      <c r="V141" s="352" t="s">
        <v>746</v>
      </c>
      <c r="W141" s="382"/>
      <c r="X141" s="171"/>
      <c r="Y141" s="164"/>
      <c r="Z141" s="387"/>
      <c r="AA141" s="370" t="s">
        <v>678</v>
      </c>
      <c r="AC141" s="403">
        <v>226</v>
      </c>
      <c r="AD141" s="111">
        <v>1500</v>
      </c>
      <c r="AE141"/>
      <c r="AF141"/>
      <c r="AG141" s="374" t="s">
        <v>226</v>
      </c>
      <c r="AH141" s="111">
        <v>150</v>
      </c>
      <c r="AI141"/>
      <c r="AO141" s="145">
        <v>13.6</v>
      </c>
      <c r="AP141" s="69">
        <v>79.2</v>
      </c>
      <c r="AQ141" s="127">
        <v>5.61</v>
      </c>
      <c r="AR141" s="71">
        <f t="shared" si="60"/>
        <v>98.41</v>
      </c>
      <c r="AS141" s="72">
        <f t="shared" si="61"/>
        <v>0.17171717171717171</v>
      </c>
      <c r="AT141" s="73">
        <f t="shared" si="62"/>
        <v>0.96333333333333337</v>
      </c>
      <c r="AU141" s="74">
        <f t="shared" si="63"/>
        <v>0.16035844829619147</v>
      </c>
      <c r="AV141" s="75">
        <v>12.652080000000002</v>
      </c>
      <c r="AW141" s="75">
        <f>95-AY141</f>
        <v>93.03</v>
      </c>
      <c r="AX141" s="76">
        <v>0.26791999999999999</v>
      </c>
      <c r="AY141" s="75">
        <v>1.97</v>
      </c>
      <c r="AZ141" s="56" t="s">
        <v>158</v>
      </c>
      <c r="BA141" s="77">
        <v>35.4</v>
      </c>
      <c r="BB141" s="84" t="s">
        <v>158</v>
      </c>
      <c r="BC141" s="115" t="s">
        <v>158</v>
      </c>
      <c r="BI141" s="81">
        <v>1.9</v>
      </c>
      <c r="BJ141" s="56">
        <v>26.8</v>
      </c>
      <c r="BK141" s="56">
        <v>73.2</v>
      </c>
      <c r="BL141" s="129">
        <f>BJ141/BK141</f>
        <v>0.36612021857923499</v>
      </c>
      <c r="BM141" s="83">
        <v>0.11</v>
      </c>
      <c r="BN141" s="79">
        <f>BM141*100/AO141</f>
        <v>0.80882352941176472</v>
      </c>
      <c r="BO141" s="56" t="s">
        <v>158</v>
      </c>
      <c r="BP141" s="56">
        <v>93.8</v>
      </c>
      <c r="BQ141" s="84">
        <v>47</v>
      </c>
      <c r="BS141" s="79">
        <f t="shared" si="70"/>
        <v>59.900000000000006</v>
      </c>
      <c r="BT141" s="115">
        <v>73</v>
      </c>
      <c r="BU141" s="115">
        <v>7852</v>
      </c>
      <c r="BV141" s="79">
        <f>100-BT141</f>
        <v>27</v>
      </c>
      <c r="BW141" s="416">
        <f>BY141+CA141+CC141</f>
        <v>78.091200000000015</v>
      </c>
      <c r="BX141" s="115">
        <v>32.200000000000003</v>
      </c>
      <c r="BY141" s="66">
        <f>BX141*AP141/100</f>
        <v>25.502400000000002</v>
      </c>
      <c r="BZ141" s="115">
        <v>27.7</v>
      </c>
      <c r="CA141" s="66">
        <f>BZ141*AP141/100</f>
        <v>21.938400000000001</v>
      </c>
      <c r="CB141" s="115">
        <v>38.700000000000003</v>
      </c>
      <c r="CC141" s="66">
        <f>CB141*AP141/100</f>
        <v>30.650400000000005</v>
      </c>
      <c r="CD141" s="79">
        <v>1.01</v>
      </c>
      <c r="CE141" s="153"/>
      <c r="CF141" s="153"/>
      <c r="CG141" s="153"/>
      <c r="CH141" s="153"/>
      <c r="CI141" s="153"/>
      <c r="CJ141" s="153">
        <v>57.2</v>
      </c>
      <c r="CK141" s="153">
        <v>7049</v>
      </c>
      <c r="CL141" s="75">
        <f t="shared" si="71"/>
        <v>1.1624548736462095</v>
      </c>
      <c r="CZ141" s="142">
        <v>4</v>
      </c>
      <c r="DA141" s="90" t="s">
        <v>168</v>
      </c>
      <c r="DB141" s="195" t="s">
        <v>168</v>
      </c>
      <c r="DD141" s="340" t="s">
        <v>758</v>
      </c>
      <c r="DE141" s="370"/>
      <c r="DF141" s="370"/>
      <c r="DG141" s="370"/>
      <c r="DH141" s="370"/>
      <c r="DI141" s="57" t="s">
        <v>162</v>
      </c>
      <c r="DJ141" s="554" t="s">
        <v>226</v>
      </c>
      <c r="DK141" s="92">
        <v>2</v>
      </c>
      <c r="DL141" s="581" t="s">
        <v>880</v>
      </c>
      <c r="DM141" s="581" t="s">
        <v>169</v>
      </c>
      <c r="DN141" s="92"/>
      <c r="DO141" s="629">
        <v>0</v>
      </c>
      <c r="DP141" s="623">
        <v>42680</v>
      </c>
      <c r="DQ141" s="581"/>
      <c r="DR141" s="581" t="s">
        <v>899</v>
      </c>
      <c r="DS141" s="619"/>
      <c r="DT141" s="614"/>
      <c r="DU141" s="581"/>
      <c r="DV141" s="581"/>
      <c r="DW141" s="92"/>
      <c r="DX141" s="57" t="s">
        <v>157</v>
      </c>
      <c r="DY141" s="57" t="s">
        <v>157</v>
      </c>
      <c r="DZ141" s="57">
        <v>149</v>
      </c>
      <c r="EA141" s="57">
        <v>51</v>
      </c>
      <c r="EB141" s="57">
        <v>49</v>
      </c>
      <c r="EC141" s="57" t="s">
        <v>157</v>
      </c>
      <c r="ED141" s="57" t="s">
        <v>157</v>
      </c>
      <c r="EE141" s="57" t="s">
        <v>157</v>
      </c>
      <c r="EF141" s="57" t="s">
        <v>157</v>
      </c>
      <c r="EG141" s="57">
        <v>0</v>
      </c>
      <c r="EH141" s="850" t="s">
        <v>741</v>
      </c>
      <c r="EI141" s="117"/>
      <c r="EJ141" s="117"/>
      <c r="EK141" s="117"/>
      <c r="EL141" s="619"/>
      <c r="EM141" s="589">
        <v>65</v>
      </c>
      <c r="EN141" s="117"/>
      <c r="EO141" s="589">
        <v>1</v>
      </c>
      <c r="EP141" s="589"/>
      <c r="EQ141" s="589">
        <v>90</v>
      </c>
      <c r="ER141" s="582"/>
      <c r="ES141" s="592">
        <v>1</v>
      </c>
      <c r="ET141" s="592">
        <v>45</v>
      </c>
      <c r="EU141" s="592">
        <v>60</v>
      </c>
      <c r="EV141" s="589">
        <v>3</v>
      </c>
      <c r="EW141" s="589">
        <v>2</v>
      </c>
      <c r="EX141" s="432">
        <v>11391</v>
      </c>
      <c r="EY141" s="349">
        <v>75</v>
      </c>
      <c r="EZ141" s="349">
        <v>7265</v>
      </c>
      <c r="FA141" s="349">
        <v>4000</v>
      </c>
      <c r="FB141" s="349">
        <v>38220</v>
      </c>
      <c r="FC141" s="349">
        <v>1792</v>
      </c>
      <c r="FD141" s="350">
        <f>FC141/FA141*FB141/EY141</f>
        <v>228.30080000000001</v>
      </c>
      <c r="FE141" s="281">
        <f>L141*FD141</f>
        <v>1598.1056000000001</v>
      </c>
      <c r="FF141" s="394"/>
      <c r="FG141" s="394"/>
      <c r="FH141" s="394"/>
      <c r="FI141" s="394"/>
      <c r="FJ141" s="442"/>
      <c r="FK141" s="442"/>
      <c r="FL141" s="442"/>
      <c r="FM141" s="197"/>
      <c r="FN141" s="450"/>
      <c r="FO141" s="450"/>
      <c r="FP141" s="459"/>
      <c r="FQ141" s="64"/>
      <c r="FR141" s="65"/>
      <c r="FS141" s="56"/>
      <c r="FT141" s="242">
        <f>AC141/1000</f>
        <v>0.22600000000000001</v>
      </c>
      <c r="FV141" s="73">
        <f>FC141*100/EZ141</f>
        <v>24.666207845836201</v>
      </c>
      <c r="FW141" s="351">
        <f>FD141/1000</f>
        <v>0.2283008</v>
      </c>
      <c r="FX141" s="278"/>
      <c r="FY141" s="394"/>
      <c r="FZ141" s="605">
        <v>0</v>
      </c>
      <c r="GA141" s="605">
        <v>0</v>
      </c>
      <c r="GB141" s="627">
        <v>1</v>
      </c>
      <c r="GC141" s="605">
        <v>3</v>
      </c>
      <c r="GD141" s="605">
        <v>1</v>
      </c>
      <c r="GE141" s="606"/>
      <c r="GF141" s="605">
        <v>1</v>
      </c>
      <c r="GG141" s="605"/>
      <c r="GH141" s="855" t="s">
        <v>1104</v>
      </c>
      <c r="GI141" s="605">
        <v>1</v>
      </c>
      <c r="GJ141" s="605"/>
      <c r="GK141" s="854" t="s">
        <v>1105</v>
      </c>
      <c r="GL141" s="855" t="s">
        <v>1044</v>
      </c>
    </row>
    <row r="142" spans="1:198" ht="14.45" customHeight="1" x14ac:dyDescent="0.25">
      <c r="A142" s="56">
        <v>69</v>
      </c>
      <c r="B142" s="859">
        <v>1</v>
      </c>
      <c r="C142" s="560">
        <v>10342</v>
      </c>
      <c r="D142" s="561" t="s">
        <v>629</v>
      </c>
      <c r="E142" s="513" t="s">
        <v>269</v>
      </c>
      <c r="F142" s="59">
        <v>6051181202</v>
      </c>
      <c r="G142" s="57">
        <f>LEFT(H142,4)-CONCATENATE(19,LEFT(F142,2))</f>
        <v>59</v>
      </c>
      <c r="H142" s="584" t="s">
        <v>628</v>
      </c>
      <c r="I142" s="150" t="s">
        <v>630</v>
      </c>
      <c r="J142" s="572" t="s">
        <v>342</v>
      </c>
      <c r="K142" s="59" t="s">
        <v>156</v>
      </c>
      <c r="L142" s="57">
        <v>9</v>
      </c>
      <c r="M142" s="59" t="s">
        <v>403</v>
      </c>
      <c r="N142" s="59" t="s">
        <v>435</v>
      </c>
      <c r="O142" s="370"/>
      <c r="P142" s="59" t="s">
        <v>620</v>
      </c>
      <c r="Q142" s="370"/>
      <c r="R142" s="370"/>
      <c r="S142" s="231" t="s">
        <v>353</v>
      </c>
      <c r="T142" s="231" t="s">
        <v>353</v>
      </c>
      <c r="U142" s="231" t="s">
        <v>353</v>
      </c>
      <c r="V142" s="315" t="s">
        <v>526</v>
      </c>
      <c r="W142" s="381" t="s">
        <v>420</v>
      </c>
      <c r="X142" s="270" t="s">
        <v>353</v>
      </c>
      <c r="Y142" s="270" t="s">
        <v>353</v>
      </c>
      <c r="Z142" s="387"/>
      <c r="AA142" s="370"/>
      <c r="AB142" s="199"/>
      <c r="AC142" s="396">
        <v>2308</v>
      </c>
      <c r="AD142" s="397">
        <v>17</v>
      </c>
      <c r="AE142" s="370"/>
      <c r="AF142" s="370"/>
      <c r="AG142" s="399" t="s">
        <v>226</v>
      </c>
      <c r="AH142" s="396">
        <v>300</v>
      </c>
      <c r="AK142" s="56"/>
      <c r="AM142" s="181"/>
      <c r="AN142" s="126"/>
      <c r="AO142" s="145">
        <v>27.6</v>
      </c>
      <c r="AP142" s="69">
        <v>65.3</v>
      </c>
      <c r="AQ142" s="127">
        <v>5.22</v>
      </c>
      <c r="AR142" s="71">
        <f t="shared" si="60"/>
        <v>98.12</v>
      </c>
      <c r="AS142" s="72">
        <f t="shared" si="61"/>
        <v>0.42266462480857586</v>
      </c>
      <c r="AT142" s="73">
        <f t="shared" si="62"/>
        <v>2.206309341500766</v>
      </c>
      <c r="AU142" s="74">
        <f t="shared" si="63"/>
        <v>0.39137833238797509</v>
      </c>
      <c r="AV142" s="321">
        <v>25.077360000000002</v>
      </c>
      <c r="AW142" s="75">
        <f>95-AY142</f>
        <v>90.86</v>
      </c>
      <c r="AX142" s="76">
        <v>1.1426399999999999</v>
      </c>
      <c r="AY142" s="66">
        <v>4.1399999999999997</v>
      </c>
      <c r="AZ142" s="326" t="s">
        <v>158</v>
      </c>
      <c r="BA142" s="285">
        <v>12</v>
      </c>
      <c r="BB142" s="276" t="s">
        <v>158</v>
      </c>
      <c r="BC142" s="319"/>
      <c r="BD142" s="319"/>
      <c r="BE142" s="319"/>
      <c r="BF142" s="319"/>
      <c r="BG142" s="319"/>
      <c r="BI142" s="345"/>
      <c r="BJ142" s="89">
        <v>31.2</v>
      </c>
      <c r="BK142" s="89">
        <v>66.7</v>
      </c>
      <c r="BL142" s="129">
        <f>BJ142/BK142</f>
        <v>0.4677661169415292</v>
      </c>
      <c r="BM142" s="314" t="s">
        <v>158</v>
      </c>
      <c r="BN142" s="56" t="s">
        <v>158</v>
      </c>
      <c r="BO142" s="89" t="s">
        <v>158</v>
      </c>
      <c r="BP142" s="66">
        <v>0</v>
      </c>
      <c r="BQ142" s="279">
        <v>1.1299999999999999</v>
      </c>
      <c r="BR142" s="115"/>
      <c r="BS142" s="79">
        <f t="shared" si="70"/>
        <v>45.900000000000006</v>
      </c>
      <c r="BT142" s="314" t="s">
        <v>158</v>
      </c>
      <c r="BU142" s="339" t="s">
        <v>158</v>
      </c>
      <c r="BV142" s="314" t="s">
        <v>158</v>
      </c>
      <c r="BW142" s="79">
        <f>BY142+CA142+CC142</f>
        <v>65.3</v>
      </c>
      <c r="BX142" s="66">
        <v>19.8</v>
      </c>
      <c r="BY142" s="66">
        <f>BX142*AP142/(CB142+BZ142+BX142)</f>
        <v>13.288180883864339</v>
      </c>
      <c r="BZ142" s="66">
        <v>26.1</v>
      </c>
      <c r="CA142" s="66">
        <f>BZ142*AP142/(CB142+BZ142+BX142)</f>
        <v>17.516238437821173</v>
      </c>
      <c r="CB142" s="66">
        <v>51.4</v>
      </c>
      <c r="CC142" s="66">
        <f>CB142*AP142/(CB142+BZ142+BX142)</f>
        <v>34.495580678314489</v>
      </c>
      <c r="CD142" s="314" t="s">
        <v>158</v>
      </c>
      <c r="CJ142" s="249"/>
      <c r="CK142" s="249"/>
      <c r="CL142" s="75">
        <f t="shared" si="71"/>
        <v>0.75862068965517238</v>
      </c>
      <c r="CM142" s="60"/>
      <c r="CN142" s="60"/>
      <c r="CU142" s="56"/>
      <c r="CV142" s="56"/>
      <c r="CW142" s="425"/>
      <c r="CX142" s="142"/>
      <c r="CY142" s="75"/>
      <c r="CZ142" s="115"/>
      <c r="DA142" s="90" t="s">
        <v>154</v>
      </c>
      <c r="DB142" s="89" t="s">
        <v>154</v>
      </c>
      <c r="DC142" s="56"/>
      <c r="DE142" s="370"/>
      <c r="DF142" s="370"/>
      <c r="DG142" s="371"/>
      <c r="DH142" s="370"/>
      <c r="DI142" s="57" t="s">
        <v>163</v>
      </c>
      <c r="DJ142" s="554" t="s">
        <v>226</v>
      </c>
      <c r="DK142" s="92">
        <v>2</v>
      </c>
      <c r="DL142" s="581" t="s">
        <v>880</v>
      </c>
      <c r="DM142" s="581" t="s">
        <v>164</v>
      </c>
      <c r="DN142" s="92"/>
      <c r="DO142" s="629">
        <v>0</v>
      </c>
      <c r="DP142" s="614"/>
      <c r="DQ142" s="581"/>
      <c r="DR142" s="581"/>
      <c r="DS142" s="619"/>
      <c r="DT142" s="614"/>
      <c r="DU142" s="581"/>
      <c r="DV142" s="581"/>
      <c r="DW142" s="92"/>
      <c r="DX142" s="57">
        <v>1.2</v>
      </c>
      <c r="DY142" s="57" t="s">
        <v>157</v>
      </c>
      <c r="DZ142" s="57" t="s">
        <v>157</v>
      </c>
      <c r="EA142" s="57" t="s">
        <v>157</v>
      </c>
      <c r="EB142" s="57" t="s">
        <v>157</v>
      </c>
      <c r="EC142" s="57" t="s">
        <v>157</v>
      </c>
      <c r="ED142" s="57" t="s">
        <v>157</v>
      </c>
      <c r="EE142" s="57" t="s">
        <v>157</v>
      </c>
      <c r="EF142" s="57" t="s">
        <v>157</v>
      </c>
      <c r="EG142" s="57" t="s">
        <v>157</v>
      </c>
      <c r="EH142" s="850"/>
      <c r="EI142" s="92"/>
      <c r="EJ142" s="92"/>
      <c r="EK142" s="92"/>
      <c r="EL142" s="619"/>
      <c r="EM142" s="581"/>
      <c r="EN142" s="92"/>
      <c r="EO142" s="581">
        <v>0</v>
      </c>
      <c r="EP142" s="581">
        <v>164</v>
      </c>
      <c r="EQ142" s="581">
        <v>88</v>
      </c>
      <c r="ER142" s="582">
        <v>32.700000000000003</v>
      </c>
      <c r="ES142" s="592">
        <v>0</v>
      </c>
      <c r="ET142" s="592"/>
      <c r="EU142" s="592"/>
      <c r="EV142" s="581">
        <v>3</v>
      </c>
      <c r="EW142" s="581">
        <v>2</v>
      </c>
      <c r="EX142" s="427">
        <v>10342</v>
      </c>
      <c r="EY142" s="333">
        <v>33</v>
      </c>
      <c r="EZ142" s="334">
        <v>7292</v>
      </c>
      <c r="FA142" s="334">
        <v>2</v>
      </c>
      <c r="FB142" s="335">
        <f>EZ142/EY142*FA142</f>
        <v>441.93939393939394</v>
      </c>
      <c r="FC142" s="334">
        <v>2382</v>
      </c>
      <c r="FD142" s="336">
        <f>FC142/EY142*FA142</f>
        <v>144.36363636363637</v>
      </c>
      <c r="FE142" s="281">
        <f>L142*FD142</f>
        <v>1299.2727272727275</v>
      </c>
      <c r="FF142" s="305"/>
      <c r="FG142" s="301"/>
      <c r="FH142" s="301"/>
      <c r="FI142" s="196"/>
      <c r="FJ142" s="302"/>
      <c r="FK142" s="302"/>
      <c r="FL142" s="73"/>
      <c r="FM142" s="197"/>
      <c r="FN142" s="459"/>
      <c r="FO142" s="398"/>
      <c r="FP142" s="394"/>
      <c r="FQ142" s="56"/>
      <c r="FR142" s="65"/>
      <c r="FS142" s="149">
        <f>FC142*100/EZ142</f>
        <v>32.665935271530444</v>
      </c>
      <c r="FT142" s="242">
        <f>FD142/1000</f>
        <v>0.14436363636363636</v>
      </c>
      <c r="FV142" s="149">
        <v>32.665935271530444</v>
      </c>
      <c r="FW142" s="242">
        <v>0.14436363636363636</v>
      </c>
      <c r="FX142" s="278"/>
      <c r="FY142" s="394"/>
      <c r="FZ142" s="605">
        <v>0</v>
      </c>
      <c r="GA142" s="605">
        <v>0</v>
      </c>
      <c r="GB142" s="626">
        <v>1</v>
      </c>
      <c r="GC142" s="605">
        <v>3</v>
      </c>
      <c r="GD142" s="605">
        <v>0</v>
      </c>
      <c r="GE142" s="606"/>
      <c r="GF142" s="605">
        <v>1</v>
      </c>
      <c r="GG142" s="857">
        <v>43479</v>
      </c>
      <c r="GH142" s="855" t="s">
        <v>1086</v>
      </c>
      <c r="GI142" s="605">
        <v>1</v>
      </c>
      <c r="GJ142" s="857">
        <v>43518</v>
      </c>
      <c r="GK142" s="854" t="s">
        <v>1025</v>
      </c>
      <c r="GL142" s="855" t="s">
        <v>973</v>
      </c>
    </row>
    <row r="143" spans="1:198" ht="14.45" customHeight="1" x14ac:dyDescent="0.25">
      <c r="A143" s="56">
        <v>26</v>
      </c>
      <c r="B143" s="859">
        <v>1</v>
      </c>
      <c r="C143" s="566">
        <v>7922</v>
      </c>
      <c r="D143" s="595" t="s">
        <v>456</v>
      </c>
      <c r="E143" s="597" t="s">
        <v>457</v>
      </c>
      <c r="F143" s="597">
        <v>470802768</v>
      </c>
      <c r="G143" s="57">
        <v>71</v>
      </c>
      <c r="H143" s="584" t="s">
        <v>455</v>
      </c>
      <c r="I143" s="255" t="s">
        <v>327</v>
      </c>
      <c r="J143" s="572" t="s">
        <v>215</v>
      </c>
      <c r="K143" s="101" t="s">
        <v>156</v>
      </c>
      <c r="L143" s="57">
        <v>10</v>
      </c>
      <c r="M143" s="59">
        <v>1</v>
      </c>
      <c r="N143" s="59" t="s">
        <v>435</v>
      </c>
      <c r="O143" s="372"/>
      <c r="P143" s="151" t="s">
        <v>444</v>
      </c>
      <c r="Q143" s="378"/>
      <c r="R143" s="378"/>
      <c r="S143" s="231" t="s">
        <v>418</v>
      </c>
      <c r="T143" s="236" t="s">
        <v>445</v>
      </c>
      <c r="U143" s="247" t="s">
        <v>353</v>
      </c>
      <c r="V143" s="231" t="s">
        <v>419</v>
      </c>
      <c r="W143" s="675" t="s">
        <v>420</v>
      </c>
      <c r="X143" s="231" t="s">
        <v>353</v>
      </c>
      <c r="Y143" s="231" t="s">
        <v>353</v>
      </c>
      <c r="Z143" s="386"/>
      <c r="AA143" s="389"/>
      <c r="AB143" s="217"/>
      <c r="AC143" s="390"/>
      <c r="AD143" s="390"/>
      <c r="AE143" s="390"/>
      <c r="AF143" s="390"/>
      <c r="AG143" s="399" t="s">
        <v>226</v>
      </c>
      <c r="AK143" s="67"/>
      <c r="AM143" s="68"/>
      <c r="AO143" s="145">
        <v>33.700000000000003</v>
      </c>
      <c r="AP143" s="69">
        <v>50.9</v>
      </c>
      <c r="AQ143" s="127">
        <v>6.94</v>
      </c>
      <c r="AR143" s="112">
        <f t="shared" si="60"/>
        <v>91.539999999999992</v>
      </c>
      <c r="AS143" s="72">
        <f t="shared" si="61"/>
        <v>0.66208251473477409</v>
      </c>
      <c r="AT143" s="73">
        <f t="shared" si="62"/>
        <v>4.5948526522593323</v>
      </c>
      <c r="AU143" s="74">
        <f t="shared" si="63"/>
        <v>0.58264177040110654</v>
      </c>
      <c r="AV143" s="75">
        <v>30.889420000000001</v>
      </c>
      <c r="AW143" s="75">
        <f>95-AY143</f>
        <v>91.66</v>
      </c>
      <c r="AX143" s="76">
        <v>1.12558</v>
      </c>
      <c r="AY143" s="66">
        <v>3.34</v>
      </c>
      <c r="AZ143" s="89" t="s">
        <v>158</v>
      </c>
      <c r="BA143" s="234">
        <v>16.600000000000001</v>
      </c>
      <c r="BB143" s="78">
        <v>7.5999999999999998E-2</v>
      </c>
      <c r="BC143" s="80">
        <v>2.62</v>
      </c>
      <c r="BD143" s="80"/>
      <c r="BE143" s="89"/>
      <c r="BF143" s="89"/>
      <c r="BG143" s="89"/>
      <c r="BH143" s="89"/>
      <c r="BJ143" s="89">
        <v>41.7</v>
      </c>
      <c r="BK143" s="89">
        <v>58</v>
      </c>
      <c r="BL143" s="82">
        <v>0.71896551724137936</v>
      </c>
      <c r="BM143" s="83">
        <v>0.15</v>
      </c>
      <c r="BN143" s="79">
        <f>BM143*100/AO143</f>
        <v>0.44510385756676552</v>
      </c>
      <c r="BO143" s="89" t="s">
        <v>158</v>
      </c>
      <c r="BP143" s="66">
        <v>9.4600000000000009</v>
      </c>
      <c r="BQ143" s="279">
        <v>14.2</v>
      </c>
      <c r="BR143" s="85"/>
      <c r="BS143" s="79">
        <f t="shared" si="70"/>
        <v>62.2</v>
      </c>
      <c r="BT143" s="79">
        <v>100</v>
      </c>
      <c r="BU143" s="277">
        <v>6854</v>
      </c>
      <c r="BV143" s="79">
        <v>0</v>
      </c>
      <c r="BW143" s="416">
        <v>56.8</v>
      </c>
      <c r="BX143" s="79">
        <v>37.200000000000003</v>
      </c>
      <c r="BY143" s="79">
        <v>22.5</v>
      </c>
      <c r="BZ143" s="79">
        <v>25</v>
      </c>
      <c r="CA143" s="79">
        <v>15.1</v>
      </c>
      <c r="CB143" s="79">
        <v>31.7</v>
      </c>
      <c r="CC143" s="79">
        <v>19.2</v>
      </c>
      <c r="CD143" s="79">
        <v>0.62</v>
      </c>
      <c r="CL143" s="75">
        <f t="shared" si="71"/>
        <v>1.4880000000000002</v>
      </c>
      <c r="CO143" s="269">
        <v>60</v>
      </c>
      <c r="CP143" s="268">
        <v>42.4</v>
      </c>
      <c r="CQ143" s="268">
        <v>25.5</v>
      </c>
      <c r="CR143" s="268">
        <v>27.4</v>
      </c>
      <c r="CS143" s="268">
        <v>16.399999999999999</v>
      </c>
      <c r="CT143" s="268">
        <v>15.9</v>
      </c>
      <c r="CU143" s="268">
        <v>9.5500000000000007</v>
      </c>
      <c r="CV143" s="268">
        <v>0.41</v>
      </c>
      <c r="CY143" s="142"/>
      <c r="CZ143" s="142"/>
      <c r="DA143" s="90" t="s">
        <v>168</v>
      </c>
      <c r="DB143" s="89" t="s">
        <v>168</v>
      </c>
      <c r="DE143" s="370"/>
      <c r="DF143" s="370"/>
      <c r="DG143" s="370"/>
      <c r="DH143" s="370"/>
      <c r="DI143" s="91" t="s">
        <v>162</v>
      </c>
      <c r="DJ143" s="554" t="s">
        <v>230</v>
      </c>
      <c r="DK143" s="162">
        <v>2</v>
      </c>
      <c r="DL143" s="581" t="s">
        <v>880</v>
      </c>
      <c r="DM143" s="581" t="s">
        <v>169</v>
      </c>
      <c r="DN143" s="92"/>
      <c r="DO143" s="629">
        <v>0</v>
      </c>
      <c r="DP143" s="613">
        <v>40834</v>
      </c>
      <c r="DQ143" s="603"/>
      <c r="DR143" s="603" t="s">
        <v>899</v>
      </c>
      <c r="DS143" s="618"/>
      <c r="DT143" s="613"/>
      <c r="DU143" s="603"/>
      <c r="DV143" s="603"/>
      <c r="DW143" s="92"/>
      <c r="DX143" s="57" t="s">
        <v>157</v>
      </c>
      <c r="DY143" s="57" t="s">
        <v>157</v>
      </c>
      <c r="DZ143" s="57">
        <v>1160</v>
      </c>
      <c r="EA143" s="57">
        <v>24.7</v>
      </c>
      <c r="EB143" s="57">
        <v>75.3</v>
      </c>
      <c r="EC143" s="57" t="s">
        <v>157</v>
      </c>
      <c r="ED143" s="57" t="s">
        <v>157</v>
      </c>
      <c r="EE143" s="57" t="s">
        <v>157</v>
      </c>
      <c r="EF143" s="57" t="s">
        <v>157</v>
      </c>
      <c r="EG143" s="57">
        <v>0</v>
      </c>
      <c r="EH143" s="850"/>
      <c r="EI143" s="92"/>
      <c r="EJ143" s="92">
        <v>1</v>
      </c>
      <c r="EK143" s="92">
        <v>10</v>
      </c>
      <c r="EL143" s="618"/>
      <c r="EM143" s="581">
        <v>15</v>
      </c>
      <c r="EN143" s="92">
        <v>2</v>
      </c>
      <c r="EO143" s="92">
        <v>1</v>
      </c>
      <c r="EP143" s="92">
        <v>178</v>
      </c>
      <c r="EQ143" s="92">
        <v>111</v>
      </c>
      <c r="ER143" s="118">
        <f>EQ143/(EP143*EP143*0.01*0.01)</f>
        <v>35.033455371796485</v>
      </c>
      <c r="ES143" s="592">
        <v>0</v>
      </c>
      <c r="ET143" s="592"/>
      <c r="EU143" s="592"/>
      <c r="EV143" s="581">
        <v>2</v>
      </c>
      <c r="EW143" s="581">
        <v>1</v>
      </c>
      <c r="EX143" s="371">
        <v>7922</v>
      </c>
      <c r="EY143" s="334">
        <v>75</v>
      </c>
      <c r="EZ143" s="737">
        <v>31029</v>
      </c>
      <c r="FA143" s="737">
        <v>2</v>
      </c>
      <c r="FB143" s="335">
        <v>827.44</v>
      </c>
      <c r="FC143" s="737">
        <v>5565</v>
      </c>
      <c r="FD143" s="336">
        <v>148.4</v>
      </c>
      <c r="FE143" s="281">
        <v>1484</v>
      </c>
      <c r="FF143" s="389"/>
      <c r="FG143" s="389"/>
      <c r="FH143" s="389"/>
      <c r="FI143" s="389"/>
      <c r="FJ143" s="389"/>
      <c r="FK143" s="389"/>
      <c r="FL143" s="389"/>
      <c r="FM143" s="452"/>
      <c r="FN143" s="457">
        <v>7.8167115902964959</v>
      </c>
      <c r="FO143" s="389"/>
      <c r="FP143" s="462">
        <v>1160</v>
      </c>
      <c r="FQ143" s="251" t="s">
        <v>226</v>
      </c>
      <c r="FR143" s="65"/>
      <c r="FS143" s="149">
        <v>17.934835154210578</v>
      </c>
      <c r="FT143" s="242">
        <f>FD143/1000</f>
        <v>0.1484</v>
      </c>
      <c r="FV143" s="149">
        <v>17.934835154210578</v>
      </c>
      <c r="FW143" s="242">
        <v>0.1484</v>
      </c>
      <c r="FX143" s="278">
        <f>DZ143/FD143</f>
        <v>7.8167115902964959</v>
      </c>
      <c r="FY143" s="394"/>
      <c r="FZ143" s="605">
        <v>0</v>
      </c>
      <c r="GA143" s="605">
        <v>0</v>
      </c>
      <c r="GB143" s="626">
        <v>1</v>
      </c>
      <c r="GC143" s="605">
        <v>1</v>
      </c>
      <c r="GD143" s="605">
        <v>2</v>
      </c>
      <c r="GE143" s="606"/>
      <c r="GF143" s="605">
        <v>0</v>
      </c>
      <c r="GG143" s="605"/>
      <c r="GH143" s="606"/>
      <c r="GI143" s="605">
        <v>1</v>
      </c>
      <c r="GJ143" s="857">
        <v>43139</v>
      </c>
      <c r="GK143" s="854" t="s">
        <v>1106</v>
      </c>
      <c r="GL143" s="855" t="s">
        <v>1044</v>
      </c>
    </row>
    <row r="144" spans="1:198" ht="14.45" customHeight="1" x14ac:dyDescent="0.25">
      <c r="A144" s="56">
        <v>108</v>
      </c>
      <c r="B144" s="859">
        <v>2</v>
      </c>
      <c r="C144" s="566">
        <v>10466</v>
      </c>
      <c r="D144" s="595" t="s">
        <v>456</v>
      </c>
      <c r="E144" s="597" t="s">
        <v>457</v>
      </c>
      <c r="F144" s="597">
        <v>470802768</v>
      </c>
      <c r="G144" s="57">
        <v>72</v>
      </c>
      <c r="H144" s="584" t="s">
        <v>655</v>
      </c>
      <c r="I144" s="150" t="s">
        <v>656</v>
      </c>
      <c r="J144" s="572" t="s">
        <v>215</v>
      </c>
      <c r="K144" s="57" t="s">
        <v>156</v>
      </c>
      <c r="L144" s="57">
        <v>6.5</v>
      </c>
      <c r="M144" s="59" t="s">
        <v>449</v>
      </c>
      <c r="N144" s="57" t="s">
        <v>157</v>
      </c>
      <c r="O144" s="370"/>
      <c r="P144" s="57" t="s">
        <v>644</v>
      </c>
      <c r="Q144" s="370"/>
      <c r="R144" s="370"/>
      <c r="S144" s="231" t="s">
        <v>483</v>
      </c>
      <c r="T144" s="231" t="s">
        <v>445</v>
      </c>
      <c r="U144" s="231" t="s">
        <v>353</v>
      </c>
      <c r="V144" s="290" t="s">
        <v>467</v>
      </c>
      <c r="W144" s="381" t="s">
        <v>420</v>
      </c>
      <c r="X144" s="231" t="s">
        <v>353</v>
      </c>
      <c r="Y144" s="270" t="s">
        <v>353</v>
      </c>
      <c r="Z144" s="387"/>
      <c r="AA144" s="370"/>
      <c r="AB144" s="317"/>
      <c r="AC144" s="396">
        <v>64500</v>
      </c>
      <c r="AD144" s="397">
        <v>645</v>
      </c>
      <c r="AG144" s="399" t="s">
        <v>304</v>
      </c>
      <c r="AH144" s="396">
        <v>400</v>
      </c>
      <c r="AK144" s="67"/>
      <c r="AO144" s="145">
        <v>46</v>
      </c>
      <c r="AP144" s="69">
        <v>41.2</v>
      </c>
      <c r="AQ144" s="127">
        <v>11.5</v>
      </c>
      <c r="AR144" s="71">
        <v>98.7</v>
      </c>
      <c r="AS144" s="72">
        <v>1.116504854368932</v>
      </c>
      <c r="AT144" s="73">
        <v>12.839805825242717</v>
      </c>
      <c r="AU144" s="74">
        <v>0.87286527514231493</v>
      </c>
      <c r="AV144" s="66">
        <v>43.055999999999997</v>
      </c>
      <c r="AW144" s="75">
        <v>93.6</v>
      </c>
      <c r="AX144" s="76">
        <v>0.64399999999999991</v>
      </c>
      <c r="AY144" s="66">
        <v>1.4</v>
      </c>
      <c r="AZ144" s="89" t="s">
        <v>158</v>
      </c>
      <c r="BA144" s="329">
        <v>2.4</v>
      </c>
      <c r="BB144" s="154">
        <v>7.0000000000000007E-2</v>
      </c>
      <c r="BC144" s="344"/>
      <c r="BD144" s="99"/>
      <c r="BE144"/>
      <c r="BF144"/>
      <c r="BG144"/>
      <c r="BH144"/>
      <c r="BI144" s="345">
        <v>1</v>
      </c>
      <c r="BJ144" s="56">
        <v>52.8</v>
      </c>
      <c r="BK144" s="56">
        <v>47.2</v>
      </c>
      <c r="BL144" s="82">
        <v>1.1186440677966101</v>
      </c>
      <c r="BM144" s="83">
        <v>0.7</v>
      </c>
      <c r="BN144" s="79">
        <v>1.5217391304347827</v>
      </c>
      <c r="BO144" s="89" t="s">
        <v>158</v>
      </c>
      <c r="BP144" s="56">
        <v>3.6</v>
      </c>
      <c r="BQ144" s="84">
        <v>4.2</v>
      </c>
      <c r="BS144" s="79">
        <v>55.300000000000004</v>
      </c>
      <c r="BT144" s="89">
        <v>90.9</v>
      </c>
      <c r="BU144" s="249">
        <v>31340</v>
      </c>
      <c r="BV144" s="79">
        <v>9.0999999999999943</v>
      </c>
      <c r="BW144" s="79">
        <v>35.513392986184918</v>
      </c>
      <c r="BX144" s="66">
        <v>19.100000000000001</v>
      </c>
      <c r="BY144" s="66">
        <v>8.3625929861849109</v>
      </c>
      <c r="BZ144" s="66">
        <v>36.200000000000003</v>
      </c>
      <c r="CA144" s="66">
        <v>14.914400000000002</v>
      </c>
      <c r="CB144" s="66">
        <v>29.7</v>
      </c>
      <c r="CC144" s="66">
        <v>12.236400000000001</v>
      </c>
      <c r="CD144" s="100">
        <v>0.86</v>
      </c>
      <c r="CJ144" s="249">
        <v>59.3</v>
      </c>
      <c r="CK144" s="249">
        <v>42217</v>
      </c>
      <c r="CL144" s="75">
        <v>0.52762430939226523</v>
      </c>
      <c r="DA144" s="90" t="s">
        <v>168</v>
      </c>
      <c r="DB144" s="89" t="s">
        <v>168</v>
      </c>
      <c r="DD144" s="266" t="s">
        <v>657</v>
      </c>
      <c r="DI144" s="57" t="s">
        <v>162</v>
      </c>
      <c r="DJ144" s="554" t="s">
        <v>226</v>
      </c>
      <c r="DK144" s="92">
        <v>2</v>
      </c>
      <c r="DL144" s="581" t="s">
        <v>880</v>
      </c>
      <c r="DM144" s="581" t="s">
        <v>169</v>
      </c>
      <c r="DN144" s="92"/>
      <c r="DO144" s="629">
        <v>0</v>
      </c>
      <c r="DP144" s="623">
        <v>40834</v>
      </c>
      <c r="DQ144" s="581"/>
      <c r="DR144" s="581" t="s">
        <v>899</v>
      </c>
      <c r="DS144" s="619"/>
      <c r="DT144" s="614"/>
      <c r="DU144" s="581"/>
      <c r="DV144" s="581"/>
      <c r="DW144" s="92"/>
      <c r="DX144" s="57" t="s">
        <v>157</v>
      </c>
      <c r="DY144" s="57" t="s">
        <v>157</v>
      </c>
      <c r="DZ144" s="57">
        <v>2294</v>
      </c>
      <c r="EA144" s="57">
        <v>64.099999999999994</v>
      </c>
      <c r="EB144" s="57">
        <v>35.9</v>
      </c>
      <c r="EC144" s="57" t="s">
        <v>157</v>
      </c>
      <c r="ED144" s="57" t="s">
        <v>157</v>
      </c>
      <c r="EE144" s="57" t="s">
        <v>157</v>
      </c>
      <c r="EF144" s="57" t="s">
        <v>157</v>
      </c>
      <c r="EG144" s="57">
        <v>0</v>
      </c>
      <c r="EH144" s="850"/>
      <c r="EI144" s="117"/>
      <c r="EJ144" s="117"/>
      <c r="EK144" s="117"/>
      <c r="EL144" s="619"/>
      <c r="EM144" s="589">
        <v>25</v>
      </c>
      <c r="EN144" s="117"/>
      <c r="EO144" s="589">
        <v>1</v>
      </c>
      <c r="EP144" s="589">
        <v>177</v>
      </c>
      <c r="EQ144" s="589">
        <v>106</v>
      </c>
      <c r="ER144" s="582">
        <v>33.799999999999997</v>
      </c>
      <c r="ES144" s="592">
        <v>0</v>
      </c>
      <c r="ET144" s="592"/>
      <c r="EU144" s="592"/>
      <c r="EV144" s="589">
        <v>2</v>
      </c>
      <c r="EW144" s="589">
        <v>1</v>
      </c>
      <c r="EX144" s="427">
        <v>10466</v>
      </c>
      <c r="EY144" s="333">
        <v>69</v>
      </c>
      <c r="EZ144" s="334">
        <v>76200</v>
      </c>
      <c r="FA144" s="334">
        <v>2</v>
      </c>
      <c r="FB144" s="335">
        <v>2208.695652173913</v>
      </c>
      <c r="FC144" s="334">
        <v>13128</v>
      </c>
      <c r="FD144" s="336">
        <v>380.52173913043481</v>
      </c>
      <c r="FE144" s="281">
        <v>2473.3913043478265</v>
      </c>
      <c r="FF144" s="65"/>
      <c r="FJ144" s="196"/>
      <c r="FK144" s="196"/>
      <c r="FM144" s="197"/>
      <c r="FN144" s="450"/>
      <c r="FO144" s="450"/>
      <c r="FP144" s="459"/>
      <c r="FQ144" s="64"/>
      <c r="FR144" s="65"/>
      <c r="FS144" s="149">
        <v>17.228346456692915</v>
      </c>
      <c r="FT144" s="242">
        <v>0.3805217391304348</v>
      </c>
      <c r="FV144" s="149">
        <v>17.228346456692915</v>
      </c>
      <c r="FW144" s="242">
        <v>0.3805217391304348</v>
      </c>
      <c r="FX144" s="278">
        <v>6.0285648994515535</v>
      </c>
      <c r="FY144" s="394"/>
      <c r="FZ144" s="605">
        <v>0</v>
      </c>
      <c r="GA144" s="605">
        <v>0</v>
      </c>
      <c r="GB144" s="627">
        <v>1</v>
      </c>
      <c r="GC144" s="605">
        <v>1</v>
      </c>
      <c r="GD144" s="605">
        <v>2</v>
      </c>
      <c r="GE144" s="606"/>
      <c r="GF144" s="605">
        <v>1</v>
      </c>
      <c r="GG144" s="854" t="s">
        <v>1107</v>
      </c>
      <c r="GH144" s="855" t="s">
        <v>1108</v>
      </c>
      <c r="GI144" s="605">
        <v>1</v>
      </c>
      <c r="GJ144" s="854" t="s">
        <v>1109</v>
      </c>
      <c r="GK144" s="854" t="s">
        <v>1110</v>
      </c>
      <c r="GL144" s="855" t="s">
        <v>1044</v>
      </c>
    </row>
    <row r="145" spans="1:198" ht="14.45" customHeight="1" x14ac:dyDescent="0.25">
      <c r="A145" s="56">
        <v>99</v>
      </c>
      <c r="B145" s="859">
        <v>1</v>
      </c>
      <c r="C145" s="566">
        <v>10429</v>
      </c>
      <c r="D145" s="595" t="s">
        <v>647</v>
      </c>
      <c r="E145" s="597" t="s">
        <v>317</v>
      </c>
      <c r="F145" s="597">
        <v>5805032662</v>
      </c>
      <c r="G145" s="57">
        <v>61</v>
      </c>
      <c r="H145" s="584" t="s">
        <v>646</v>
      </c>
      <c r="I145" s="150" t="s">
        <v>648</v>
      </c>
      <c r="J145" s="572" t="s">
        <v>215</v>
      </c>
      <c r="K145" s="57" t="s">
        <v>156</v>
      </c>
      <c r="L145" s="57">
        <v>8</v>
      </c>
      <c r="M145" s="59" t="s">
        <v>293</v>
      </c>
      <c r="N145" s="57" t="s">
        <v>157</v>
      </c>
      <c r="O145" s="370"/>
      <c r="P145" s="57" t="s">
        <v>644</v>
      </c>
      <c r="Q145" s="370"/>
      <c r="R145" s="370"/>
      <c r="S145" s="231" t="s">
        <v>353</v>
      </c>
      <c r="T145" s="231" t="s">
        <v>353</v>
      </c>
      <c r="U145" s="231" t="s">
        <v>353</v>
      </c>
      <c r="V145" s="315" t="s">
        <v>526</v>
      </c>
      <c r="W145" s="381" t="s">
        <v>353</v>
      </c>
      <c r="X145" s="231" t="s">
        <v>353</v>
      </c>
      <c r="Y145" s="270" t="s">
        <v>353</v>
      </c>
      <c r="Z145" s="387"/>
      <c r="AA145" s="370"/>
      <c r="AB145" s="317"/>
      <c r="AC145" s="396">
        <v>11113</v>
      </c>
      <c r="AD145" s="397">
        <v>83</v>
      </c>
      <c r="AE145" s="370"/>
      <c r="AF145" s="370"/>
      <c r="AG145" s="399" t="s">
        <v>230</v>
      </c>
      <c r="AH145" s="396">
        <v>300</v>
      </c>
      <c r="AK145" s="67"/>
      <c r="AO145" s="410">
        <v>21</v>
      </c>
      <c r="AP145" s="69">
        <v>23.6</v>
      </c>
      <c r="AQ145" s="127">
        <v>51.3</v>
      </c>
      <c r="AR145" s="71">
        <f t="shared" ref="AR145:AR163" si="72">AO145+AP145+AQ145</f>
        <v>95.9</v>
      </c>
      <c r="AS145" s="72">
        <f t="shared" ref="AS145:AS163" si="73">AO145/AP145</f>
        <v>0.88983050847457623</v>
      </c>
      <c r="AT145" s="73">
        <f t="shared" ref="AT145:AT163" si="74">AO145/AP145*AQ145</f>
        <v>45.648305084745758</v>
      </c>
      <c r="AU145" s="74">
        <f t="shared" ref="AU145:AU163" si="75">AO145/(AP145+AQ145)</f>
        <v>0.28037383177570091</v>
      </c>
      <c r="AV145" s="66">
        <v>19.887</v>
      </c>
      <c r="AW145" s="75">
        <f t="shared" ref="AW145:AW159" si="76">95-AY145</f>
        <v>94.7</v>
      </c>
      <c r="AX145" s="76">
        <v>6.3E-2</v>
      </c>
      <c r="AY145" s="66">
        <v>0.3</v>
      </c>
      <c r="AZ145" s="89" t="s">
        <v>158</v>
      </c>
      <c r="BA145" s="329">
        <v>9.9</v>
      </c>
      <c r="BB145" s="154" t="s">
        <v>158</v>
      </c>
      <c r="BC145" s="344"/>
      <c r="BD145" s="99"/>
      <c r="BE145"/>
      <c r="BF145"/>
      <c r="BG145"/>
      <c r="BH145"/>
      <c r="BI145" s="345"/>
      <c r="BJ145" s="56">
        <v>45.2</v>
      </c>
      <c r="BK145" s="56">
        <v>54.8</v>
      </c>
      <c r="BL145" s="82">
        <f>BJ145/BK145</f>
        <v>0.82481751824817529</v>
      </c>
      <c r="BM145" s="153" t="s">
        <v>158</v>
      </c>
      <c r="BN145" s="56" t="s">
        <v>158</v>
      </c>
      <c r="BO145" s="89" t="s">
        <v>158</v>
      </c>
      <c r="BP145" s="56">
        <v>2</v>
      </c>
      <c r="BQ145" s="84">
        <v>1.6</v>
      </c>
      <c r="BS145" s="79">
        <f t="shared" ref="BS145:BS153" si="77">BX145+BZ145</f>
        <v>55.3</v>
      </c>
      <c r="BT145" s="314" t="s">
        <v>158</v>
      </c>
      <c r="BU145" s="339" t="s">
        <v>158</v>
      </c>
      <c r="BV145" s="314" t="s">
        <v>158</v>
      </c>
      <c r="BW145" s="416">
        <f t="shared" ref="BW145:BW151" si="78">BY145+CA145+CC145</f>
        <v>23.6</v>
      </c>
      <c r="BX145" s="66">
        <v>26.5</v>
      </c>
      <c r="BY145" s="66">
        <f>BX145*AP145/(CB145+BZ145+BX145)</f>
        <v>6.5145833333333343</v>
      </c>
      <c r="BZ145" s="66">
        <v>28.8</v>
      </c>
      <c r="CA145" s="66">
        <f>BZ145*AP145/(CB145+BZ145+BX145)</f>
        <v>7.080000000000001</v>
      </c>
      <c r="CB145" s="66">
        <v>40.700000000000003</v>
      </c>
      <c r="CC145" s="66">
        <f>CB145*AP145/(CB145+BZ145+BX145)</f>
        <v>10.005416666666667</v>
      </c>
      <c r="CD145" s="314" t="s">
        <v>158</v>
      </c>
      <c r="CJ145" s="249"/>
      <c r="CK145" s="249"/>
      <c r="CL145" s="75">
        <f t="shared" ref="CL145:CL153" si="79">BX145/BZ145</f>
        <v>0.92013888888888884</v>
      </c>
      <c r="DA145" s="90" t="s">
        <v>160</v>
      </c>
      <c r="DB145" s="195" t="s">
        <v>287</v>
      </c>
      <c r="DD145" s="266" t="s">
        <v>619</v>
      </c>
      <c r="DE145" s="370"/>
      <c r="DF145" s="370"/>
      <c r="DG145" s="370"/>
      <c r="DH145" s="370"/>
      <c r="DI145" s="57" t="s">
        <v>162</v>
      </c>
      <c r="DJ145" s="557" t="s">
        <v>230</v>
      </c>
      <c r="DK145" s="92">
        <v>2</v>
      </c>
      <c r="DL145" s="581" t="s">
        <v>880</v>
      </c>
      <c r="DM145" s="92" t="s">
        <v>649</v>
      </c>
      <c r="DN145" s="92"/>
      <c r="DO145" s="629">
        <v>0</v>
      </c>
      <c r="DP145" s="614"/>
      <c r="DQ145" s="581"/>
      <c r="DR145" s="581"/>
      <c r="DS145" s="619"/>
      <c r="DT145" s="614"/>
      <c r="DU145" s="581"/>
      <c r="DV145" s="581"/>
      <c r="DW145" s="92"/>
      <c r="DX145" s="57">
        <v>21.1</v>
      </c>
      <c r="DY145" s="57" t="s">
        <v>157</v>
      </c>
      <c r="DZ145" s="57">
        <v>734</v>
      </c>
      <c r="EA145" s="57">
        <v>56.8</v>
      </c>
      <c r="EB145" s="57">
        <v>43.2</v>
      </c>
      <c r="EC145" s="57" t="s">
        <v>157</v>
      </c>
      <c r="ED145" s="57" t="s">
        <v>157</v>
      </c>
      <c r="EE145" s="57" t="s">
        <v>157</v>
      </c>
      <c r="EF145" s="57" t="s">
        <v>157</v>
      </c>
      <c r="EG145" s="57" t="s">
        <v>650</v>
      </c>
      <c r="EH145" s="850"/>
      <c r="EI145" s="117"/>
      <c r="EJ145" s="117"/>
      <c r="EK145" s="117"/>
      <c r="EL145" s="619"/>
      <c r="EM145" s="92">
        <v>25</v>
      </c>
      <c r="EN145" s="94">
        <v>3</v>
      </c>
      <c r="EO145" s="92">
        <v>1</v>
      </c>
      <c r="EP145" s="92">
        <v>175</v>
      </c>
      <c r="EQ145" s="92">
        <v>107</v>
      </c>
      <c r="ER145" s="118">
        <v>34.9</v>
      </c>
      <c r="ES145" s="592">
        <v>1</v>
      </c>
      <c r="ET145" s="592"/>
      <c r="EU145" s="592"/>
      <c r="EV145" s="92">
        <v>2</v>
      </c>
      <c r="EW145" s="92">
        <v>2</v>
      </c>
      <c r="EX145" s="427">
        <v>10429</v>
      </c>
      <c r="EY145" s="333">
        <v>59</v>
      </c>
      <c r="EZ145" s="334">
        <v>13160</v>
      </c>
      <c r="FA145" s="334">
        <v>2</v>
      </c>
      <c r="FB145" s="335">
        <f>EZ145/EY145*FA145</f>
        <v>446.10169491525426</v>
      </c>
      <c r="FC145" s="334">
        <v>2156</v>
      </c>
      <c r="FD145" s="336">
        <f>FC145/EY145*FA145</f>
        <v>73.084745762711862</v>
      </c>
      <c r="FE145" s="281">
        <f>L145*FD145</f>
        <v>584.67796610169489</v>
      </c>
      <c r="FF145" s="394"/>
      <c r="FG145" s="394"/>
      <c r="FH145" s="394"/>
      <c r="FI145" s="394"/>
      <c r="FJ145" s="442"/>
      <c r="FK145" s="442"/>
      <c r="FL145" s="442"/>
      <c r="FM145" s="197"/>
      <c r="FN145" s="450"/>
      <c r="FO145" s="450"/>
      <c r="FP145" s="459"/>
      <c r="FQ145" s="398"/>
      <c r="FR145" s="65"/>
      <c r="FS145" s="149">
        <f>FC145*100/EZ145</f>
        <v>16.382978723404257</v>
      </c>
      <c r="FT145" s="242">
        <f>FD145/1000</f>
        <v>7.3084745762711859E-2</v>
      </c>
      <c r="FV145" s="149">
        <v>16.382978723404257</v>
      </c>
      <c r="FW145" s="242">
        <v>7.3084745762711859E-2</v>
      </c>
      <c r="FX145" s="278">
        <f>DZ145/FD145</f>
        <v>10.043135435992578</v>
      </c>
      <c r="FY145" s="467" t="s">
        <v>459</v>
      </c>
      <c r="FZ145" s="581">
        <v>0</v>
      </c>
      <c r="GA145" s="581">
        <v>0</v>
      </c>
      <c r="GB145" s="626">
        <v>1</v>
      </c>
      <c r="GC145" s="581">
        <v>1</v>
      </c>
      <c r="GD145" s="581">
        <v>2</v>
      </c>
      <c r="GE145" s="607"/>
      <c r="GF145" s="581">
        <v>1</v>
      </c>
      <c r="GG145" s="604">
        <v>43515</v>
      </c>
      <c r="GH145" s="607" t="s">
        <v>1086</v>
      </c>
      <c r="GI145" s="581">
        <v>1</v>
      </c>
      <c r="GJ145" s="604">
        <v>43539</v>
      </c>
      <c r="GK145" s="581" t="s">
        <v>1025</v>
      </c>
      <c r="GL145" s="607" t="s">
        <v>1111</v>
      </c>
      <c r="GM145" s="92"/>
      <c r="GN145" s="160">
        <v>9.2158486601999989</v>
      </c>
      <c r="GO145" s="92"/>
      <c r="GP145" s="309"/>
    </row>
    <row r="146" spans="1:198" ht="14.45" customHeight="1" x14ac:dyDescent="0.25">
      <c r="A146" s="56">
        <v>109</v>
      </c>
      <c r="B146" s="859">
        <v>2</v>
      </c>
      <c r="C146" s="560">
        <v>10467</v>
      </c>
      <c r="D146" s="595" t="s">
        <v>647</v>
      </c>
      <c r="E146" s="600" t="s">
        <v>317</v>
      </c>
      <c r="F146" s="597">
        <v>5805032662</v>
      </c>
      <c r="G146" s="57">
        <v>61</v>
      </c>
      <c r="H146" s="584" t="s">
        <v>655</v>
      </c>
      <c r="I146" s="150" t="s">
        <v>658</v>
      </c>
      <c r="J146" s="572" t="s">
        <v>342</v>
      </c>
      <c r="K146" s="57" t="s">
        <v>156</v>
      </c>
      <c r="L146" s="57">
        <v>10</v>
      </c>
      <c r="M146" s="59" t="s">
        <v>486</v>
      </c>
      <c r="N146" s="57" t="s">
        <v>157</v>
      </c>
      <c r="O146" s="370"/>
      <c r="P146" s="57" t="s">
        <v>644</v>
      </c>
      <c r="Q146" s="370"/>
      <c r="R146" s="370"/>
      <c r="S146" s="231" t="s">
        <v>353</v>
      </c>
      <c r="T146" s="231" t="s">
        <v>445</v>
      </c>
      <c r="U146" s="231" t="s">
        <v>353</v>
      </c>
      <c r="V146" s="290" t="s">
        <v>467</v>
      </c>
      <c r="W146" s="381" t="s">
        <v>420</v>
      </c>
      <c r="X146" s="231" t="s">
        <v>353</v>
      </c>
      <c r="Y146" s="270" t="s">
        <v>353</v>
      </c>
      <c r="Z146" s="387"/>
      <c r="AA146" s="370"/>
      <c r="AB146" s="317"/>
      <c r="AC146" s="396">
        <v>44300</v>
      </c>
      <c r="AD146" s="397">
        <v>332</v>
      </c>
      <c r="AE146" s="370"/>
      <c r="AF146" s="370"/>
      <c r="AG146" s="399" t="s">
        <v>184</v>
      </c>
      <c r="AH146" s="306">
        <v>300</v>
      </c>
      <c r="AK146" s="67"/>
      <c r="AO146" s="410">
        <v>18.600000000000001</v>
      </c>
      <c r="AP146" s="69">
        <v>35.799999999999997</v>
      </c>
      <c r="AQ146" s="127">
        <v>45.3</v>
      </c>
      <c r="AR146" s="71">
        <f t="shared" si="72"/>
        <v>99.699999999999989</v>
      </c>
      <c r="AS146" s="72">
        <f t="shared" si="73"/>
        <v>0.51955307262569839</v>
      </c>
      <c r="AT146" s="73">
        <f t="shared" si="74"/>
        <v>23.535754189944136</v>
      </c>
      <c r="AU146" s="74">
        <f t="shared" si="75"/>
        <v>0.22934648581997538</v>
      </c>
      <c r="AV146" s="66">
        <v>17.409600000000001</v>
      </c>
      <c r="AW146" s="75">
        <f t="shared" si="76"/>
        <v>93.6</v>
      </c>
      <c r="AX146" s="76">
        <v>0.26039999999999996</v>
      </c>
      <c r="AY146" s="66">
        <v>1.4</v>
      </c>
      <c r="AZ146" s="89" t="s">
        <v>158</v>
      </c>
      <c r="BA146" s="329">
        <v>10.199999999999999</v>
      </c>
      <c r="BB146" s="154">
        <v>0.15</v>
      </c>
      <c r="BC146" s="344"/>
      <c r="BD146" s="99"/>
      <c r="BE146"/>
      <c r="BF146"/>
      <c r="BG146"/>
      <c r="BH146"/>
      <c r="BI146" s="345">
        <v>0.12</v>
      </c>
      <c r="BJ146" s="56">
        <v>46.7</v>
      </c>
      <c r="BK146" s="56">
        <v>53.3</v>
      </c>
      <c r="BL146" s="82">
        <f>BJ146/BK146</f>
        <v>0.87617260787992501</v>
      </c>
      <c r="BM146" s="83">
        <v>0.3</v>
      </c>
      <c r="BN146" s="79">
        <f>BM146*100/AO146</f>
        <v>1.6129032258064515</v>
      </c>
      <c r="BO146" s="89" t="s">
        <v>158</v>
      </c>
      <c r="BP146" s="56">
        <v>5.8</v>
      </c>
      <c r="BQ146" s="84">
        <v>8.1999999999999993</v>
      </c>
      <c r="BS146" s="79">
        <f t="shared" si="77"/>
        <v>70.800000000000011</v>
      </c>
      <c r="BT146" s="89">
        <v>94.3</v>
      </c>
      <c r="BU146" s="249">
        <v>45802</v>
      </c>
      <c r="BV146" s="79">
        <f t="shared" ref="BV146:BV151" si="80">100-BT146</f>
        <v>5.7000000000000028</v>
      </c>
      <c r="BW146" s="79">
        <f t="shared" si="78"/>
        <v>33.46893758865248</v>
      </c>
      <c r="BX146" s="66">
        <v>37.1</v>
      </c>
      <c r="BY146" s="66">
        <f>BX146*AP146/(CB146+BZ146+BX146+BV146)</f>
        <v>13.45673758865248</v>
      </c>
      <c r="BZ146" s="66">
        <v>33.700000000000003</v>
      </c>
      <c r="CA146" s="66">
        <f t="shared" ref="CA146:CA151" si="81">BZ146*AP146/100</f>
        <v>12.0646</v>
      </c>
      <c r="CB146" s="66">
        <v>22.2</v>
      </c>
      <c r="CC146" s="66">
        <f t="shared" ref="CC146:CC151" si="82">CB146*AP146/100</f>
        <v>7.9475999999999987</v>
      </c>
      <c r="CD146" s="100">
        <v>1.1000000000000001</v>
      </c>
      <c r="CJ146" s="249">
        <v>73.3</v>
      </c>
      <c r="CK146" s="249">
        <v>55077</v>
      </c>
      <c r="CL146" s="75">
        <f t="shared" si="79"/>
        <v>1.1008902077151335</v>
      </c>
      <c r="DA146" s="90" t="s">
        <v>287</v>
      </c>
      <c r="DB146" s="115" t="s">
        <v>287</v>
      </c>
      <c r="DD146" s="122"/>
      <c r="DE146" s="370"/>
      <c r="DF146" s="370"/>
      <c r="DG146" s="370"/>
      <c r="DH146" s="370"/>
      <c r="DI146" s="57" t="s">
        <v>162</v>
      </c>
      <c r="DJ146" s="576" t="s">
        <v>230</v>
      </c>
      <c r="DK146" s="92">
        <v>2</v>
      </c>
      <c r="DL146" s="581" t="s">
        <v>880</v>
      </c>
      <c r="DM146" s="581" t="s">
        <v>1112</v>
      </c>
      <c r="DN146" s="92"/>
      <c r="DO146" s="629">
        <v>0</v>
      </c>
      <c r="DP146" s="614"/>
      <c r="DQ146" s="581"/>
      <c r="DR146" s="581"/>
      <c r="DS146" s="619"/>
      <c r="DT146" s="614"/>
      <c r="DU146" s="581"/>
      <c r="DV146" s="581"/>
      <c r="DW146" s="92"/>
      <c r="DX146" s="57" t="s">
        <v>157</v>
      </c>
      <c r="DY146" s="57" t="s">
        <v>157</v>
      </c>
      <c r="DZ146" s="57" t="s">
        <v>157</v>
      </c>
      <c r="EA146" s="57" t="s">
        <v>157</v>
      </c>
      <c r="EB146" s="57" t="s">
        <v>157</v>
      </c>
      <c r="EC146" s="57" t="s">
        <v>157</v>
      </c>
      <c r="ED146" s="57" t="s">
        <v>157</v>
      </c>
      <c r="EE146" s="57" t="s">
        <v>157</v>
      </c>
      <c r="EF146" s="57" t="s">
        <v>157</v>
      </c>
      <c r="EG146" s="57" t="s">
        <v>157</v>
      </c>
      <c r="EH146" s="850"/>
      <c r="EI146" s="117"/>
      <c r="EJ146" s="117"/>
      <c r="EK146" s="117"/>
      <c r="EL146" s="619"/>
      <c r="EM146" s="589"/>
      <c r="EN146" s="117"/>
      <c r="EO146" s="589">
        <v>1</v>
      </c>
      <c r="EP146" s="589">
        <v>175</v>
      </c>
      <c r="EQ146" s="589">
        <v>107</v>
      </c>
      <c r="ER146" s="582">
        <v>34.9</v>
      </c>
      <c r="ES146" s="592">
        <v>1</v>
      </c>
      <c r="ET146" s="592"/>
      <c r="EU146" s="592"/>
      <c r="EV146" s="589">
        <v>2</v>
      </c>
      <c r="EW146" s="589">
        <v>2</v>
      </c>
      <c r="EX146" s="427">
        <v>10467</v>
      </c>
      <c r="EY146" s="333">
        <v>67</v>
      </c>
      <c r="EZ146" s="334">
        <v>9546</v>
      </c>
      <c r="FA146" s="334">
        <v>2</v>
      </c>
      <c r="FB146" s="335">
        <f>EZ146/EY146*FA146</f>
        <v>284.95522388059703</v>
      </c>
      <c r="FC146" s="334">
        <v>1908</v>
      </c>
      <c r="FD146" s="336">
        <f>FC146/EY146*FA146</f>
        <v>56.955223880597018</v>
      </c>
      <c r="FE146" s="281">
        <f>L146*FD146</f>
        <v>569.55223880597021</v>
      </c>
      <c r="FF146" s="394"/>
      <c r="FG146" s="394"/>
      <c r="FH146" s="394"/>
      <c r="FI146" s="394"/>
      <c r="FJ146" s="442"/>
      <c r="FK146" s="442"/>
      <c r="FL146" s="442"/>
      <c r="FM146" s="197"/>
      <c r="FN146" s="450"/>
      <c r="FO146" s="450"/>
      <c r="FP146" s="459"/>
      <c r="FQ146" s="64"/>
      <c r="FR146" s="65"/>
      <c r="FS146" s="149">
        <f>FC146*100/EZ146</f>
        <v>19.987429289754871</v>
      </c>
      <c r="FT146" s="242">
        <f>FD146/1000</f>
        <v>5.6955223880597018E-2</v>
      </c>
      <c r="FV146" s="149">
        <v>19.987429289754871</v>
      </c>
      <c r="FW146" s="242">
        <v>5.6955223880597018E-2</v>
      </c>
      <c r="FX146" s="278"/>
      <c r="FY146" s="394"/>
      <c r="FZ146" s="605">
        <v>0</v>
      </c>
      <c r="GA146" s="605">
        <v>0</v>
      </c>
      <c r="GB146" s="627">
        <v>1</v>
      </c>
      <c r="GC146" s="605">
        <v>1</v>
      </c>
      <c r="GD146" s="605">
        <v>3</v>
      </c>
      <c r="GE146" s="606"/>
      <c r="GF146" s="605">
        <v>0</v>
      </c>
      <c r="GG146" s="605"/>
      <c r="GH146" s="606"/>
      <c r="GI146" s="605">
        <v>1</v>
      </c>
      <c r="GJ146" s="857">
        <v>43539</v>
      </c>
      <c r="GK146" s="854" t="s">
        <v>1025</v>
      </c>
      <c r="GL146" s="855" t="s">
        <v>1111</v>
      </c>
    </row>
    <row r="147" spans="1:198" ht="14.45" customHeight="1" x14ac:dyDescent="0.25">
      <c r="A147" s="56">
        <v>156</v>
      </c>
      <c r="B147" s="859">
        <v>3</v>
      </c>
      <c r="C147" s="566">
        <v>10719</v>
      </c>
      <c r="D147" s="595" t="s">
        <v>647</v>
      </c>
      <c r="E147" s="597" t="s">
        <v>317</v>
      </c>
      <c r="F147" s="597">
        <v>5805032662</v>
      </c>
      <c r="G147" s="57">
        <v>61</v>
      </c>
      <c r="H147" s="584" t="s">
        <v>693</v>
      </c>
      <c r="I147" s="313" t="s">
        <v>694</v>
      </c>
      <c r="J147" s="572" t="s">
        <v>215</v>
      </c>
      <c r="K147" s="59" t="s">
        <v>156</v>
      </c>
      <c r="L147" s="57">
        <v>12</v>
      </c>
      <c r="M147" s="59" t="s">
        <v>531</v>
      </c>
      <c r="N147" s="59" t="s">
        <v>157</v>
      </c>
      <c r="O147" s="370"/>
      <c r="P147" s="57" t="s">
        <v>683</v>
      </c>
      <c r="Q147" s="378"/>
      <c r="R147" s="378"/>
      <c r="S147" s="171"/>
      <c r="T147" s="171"/>
      <c r="U147" s="171"/>
      <c r="V147" s="352" t="s">
        <v>692</v>
      </c>
      <c r="W147" s="382"/>
      <c r="X147" s="171"/>
      <c r="Y147" s="164"/>
      <c r="Z147" s="387"/>
      <c r="AA147" s="370" t="s">
        <v>678</v>
      </c>
      <c r="AC147" s="111">
        <v>398</v>
      </c>
      <c r="AD147" s="348">
        <v>4776</v>
      </c>
      <c r="AE147" s="111" t="s">
        <v>353</v>
      </c>
      <c r="AF147" s="111" t="s">
        <v>353</v>
      </c>
      <c r="AG147" s="399" t="s">
        <v>230</v>
      </c>
      <c r="AH147" s="111">
        <v>500</v>
      </c>
      <c r="AO147" s="145">
        <v>20.2</v>
      </c>
      <c r="AP147" s="69">
        <v>30.5</v>
      </c>
      <c r="AQ147" s="127">
        <v>46.6</v>
      </c>
      <c r="AR147" s="71">
        <f t="shared" si="72"/>
        <v>97.300000000000011</v>
      </c>
      <c r="AS147" s="72">
        <f t="shared" si="73"/>
        <v>0.6622950819672131</v>
      </c>
      <c r="AT147" s="73">
        <f t="shared" si="74"/>
        <v>30.862950819672132</v>
      </c>
      <c r="AU147" s="74">
        <f t="shared" si="75"/>
        <v>0.26199740596627757</v>
      </c>
      <c r="AV147" s="75">
        <v>18.6648</v>
      </c>
      <c r="AW147" s="75">
        <f t="shared" si="76"/>
        <v>92.4</v>
      </c>
      <c r="AX147" s="76">
        <v>0.5252</v>
      </c>
      <c r="AY147" s="75">
        <v>2.6</v>
      </c>
      <c r="AZ147" s="89" t="s">
        <v>158</v>
      </c>
      <c r="BA147" s="77">
        <v>12.5</v>
      </c>
      <c r="BB147" s="154" t="s">
        <v>158</v>
      </c>
      <c r="BC147" s="115">
        <v>0.6</v>
      </c>
      <c r="BJ147" s="56">
        <v>51.2</v>
      </c>
      <c r="BK147" s="56">
        <v>48.8</v>
      </c>
      <c r="BL147" s="82">
        <f>BJ147/BK147</f>
        <v>1.0491803278688525</v>
      </c>
      <c r="BM147" s="83">
        <v>0.3</v>
      </c>
      <c r="BN147" s="79">
        <f>BM147*100/AO147</f>
        <v>1.4851485148514851</v>
      </c>
      <c r="BO147" s="89" t="s">
        <v>158</v>
      </c>
      <c r="BP147" s="56">
        <v>88.7</v>
      </c>
      <c r="BQ147" s="84">
        <v>54.8</v>
      </c>
      <c r="BS147" s="79">
        <f t="shared" si="77"/>
        <v>89.1</v>
      </c>
      <c r="BT147" s="115">
        <v>85</v>
      </c>
      <c r="BU147" s="113">
        <v>22448</v>
      </c>
      <c r="BV147" s="79">
        <f t="shared" si="80"/>
        <v>15</v>
      </c>
      <c r="BW147" s="79">
        <f t="shared" si="78"/>
        <v>29.951000000000001</v>
      </c>
      <c r="BX147" s="66">
        <v>17.600000000000001</v>
      </c>
      <c r="BY147" s="66">
        <f>BX147*AP147/100</f>
        <v>5.3680000000000003</v>
      </c>
      <c r="BZ147" s="66">
        <v>71.5</v>
      </c>
      <c r="CA147" s="66">
        <f t="shared" si="81"/>
        <v>21.807500000000001</v>
      </c>
      <c r="CB147" s="66">
        <v>9.1</v>
      </c>
      <c r="CC147" s="66">
        <f t="shared" si="82"/>
        <v>2.7755000000000001</v>
      </c>
      <c r="CD147" s="115">
        <v>1.9</v>
      </c>
      <c r="CL147" s="75">
        <f t="shared" si="79"/>
        <v>0.24615384615384617</v>
      </c>
      <c r="DA147" s="90" t="s">
        <v>287</v>
      </c>
      <c r="DB147" s="115" t="s">
        <v>287</v>
      </c>
      <c r="DC147" s="300"/>
      <c r="DD147" s="266" t="s">
        <v>695</v>
      </c>
      <c r="DE147" s="370"/>
      <c r="DF147" s="370"/>
      <c r="DG147" s="370"/>
      <c r="DH147" s="370"/>
      <c r="DI147" s="57" t="s">
        <v>162</v>
      </c>
      <c r="DJ147" s="557" t="s">
        <v>230</v>
      </c>
      <c r="DK147" s="92">
        <v>2</v>
      </c>
      <c r="DL147" s="581" t="s">
        <v>880</v>
      </c>
      <c r="DM147" s="581" t="s">
        <v>1112</v>
      </c>
      <c r="DN147" s="92"/>
      <c r="DO147" s="629">
        <v>0</v>
      </c>
      <c r="DP147" s="614"/>
      <c r="DQ147" s="581"/>
      <c r="DR147" s="581"/>
      <c r="DS147" s="619"/>
      <c r="DT147" s="614"/>
      <c r="DU147" s="581"/>
      <c r="DV147" s="581"/>
      <c r="DW147" s="92"/>
      <c r="DX147" s="57" t="s">
        <v>157</v>
      </c>
      <c r="DY147" s="57" t="s">
        <v>157</v>
      </c>
      <c r="DZ147" s="57">
        <v>783</v>
      </c>
      <c r="EA147" s="57">
        <v>44.4</v>
      </c>
      <c r="EB147" s="57">
        <v>55.6</v>
      </c>
      <c r="EC147" s="57" t="s">
        <v>157</v>
      </c>
      <c r="ED147" s="57" t="s">
        <v>157</v>
      </c>
      <c r="EE147" s="57" t="s">
        <v>157</v>
      </c>
      <c r="EF147" s="57" t="s">
        <v>157</v>
      </c>
      <c r="EG147" s="57">
        <v>0</v>
      </c>
      <c r="EH147" s="850"/>
      <c r="EI147" s="117"/>
      <c r="EJ147" s="117"/>
      <c r="EK147" s="117"/>
      <c r="EL147" s="619"/>
      <c r="EM147" s="581">
        <v>20</v>
      </c>
      <c r="EN147" s="92"/>
      <c r="EO147" s="581">
        <v>1</v>
      </c>
      <c r="EP147" s="581">
        <v>175</v>
      </c>
      <c r="EQ147" s="581">
        <v>107</v>
      </c>
      <c r="ER147" s="582">
        <v>34.9</v>
      </c>
      <c r="ES147" s="592">
        <v>1</v>
      </c>
      <c r="ET147" s="592"/>
      <c r="EU147" s="592"/>
      <c r="EV147" s="581">
        <v>2</v>
      </c>
      <c r="EW147" s="581">
        <v>2</v>
      </c>
      <c r="EX147" s="432">
        <v>10719</v>
      </c>
      <c r="EY147" s="349">
        <v>75</v>
      </c>
      <c r="EZ147" s="349">
        <v>196911</v>
      </c>
      <c r="FA147" s="349">
        <v>4000</v>
      </c>
      <c r="FB147" s="349">
        <v>38220</v>
      </c>
      <c r="FC147" s="349">
        <v>3467</v>
      </c>
      <c r="FD147" s="350">
        <f>FC147/FA147*FB147/EY147</f>
        <v>441.69579999999996</v>
      </c>
      <c r="FE147" s="281">
        <f>L147*FD147</f>
        <v>5300.3495999999996</v>
      </c>
      <c r="FF147" s="394"/>
      <c r="FG147" s="394"/>
      <c r="FH147" s="394"/>
      <c r="FI147" s="394"/>
      <c r="FJ147" s="442"/>
      <c r="FK147" s="442"/>
      <c r="FL147" s="442"/>
      <c r="FM147" s="197"/>
      <c r="FN147" s="450"/>
      <c r="FO147" s="450"/>
      <c r="FP147" s="459"/>
      <c r="FQ147" s="64"/>
      <c r="FR147" s="65"/>
      <c r="FS147" s="353">
        <v>0.9</v>
      </c>
      <c r="FT147" s="242">
        <f>AC147/1000</f>
        <v>0.39800000000000002</v>
      </c>
      <c r="FV147" s="73">
        <f>FC147*100/EZ147</f>
        <v>1.7606939175566627</v>
      </c>
      <c r="FW147" s="351">
        <f>FD147/1000</f>
        <v>0.44169579999999997</v>
      </c>
      <c r="FX147" s="278">
        <f>DZ147/FD147</f>
        <v>1.7727132564991563</v>
      </c>
      <c r="FY147" s="467"/>
      <c r="FZ147" s="581">
        <v>0</v>
      </c>
      <c r="GA147" s="581">
        <v>0</v>
      </c>
      <c r="GB147" s="626">
        <v>1</v>
      </c>
      <c r="GC147" s="581">
        <v>1</v>
      </c>
      <c r="GD147" s="581">
        <v>2</v>
      </c>
      <c r="GE147" s="607"/>
      <c r="GF147" s="581">
        <v>1</v>
      </c>
      <c r="GG147" s="604">
        <v>43552</v>
      </c>
      <c r="GH147" s="607" t="s">
        <v>1086</v>
      </c>
      <c r="GI147" s="581">
        <v>1</v>
      </c>
      <c r="GJ147" s="604">
        <v>43580</v>
      </c>
      <c r="GK147" s="581" t="s">
        <v>1094</v>
      </c>
      <c r="GL147" s="855" t="s">
        <v>1111</v>
      </c>
      <c r="GM147" s="92"/>
      <c r="GN147" s="92"/>
      <c r="GO147" s="92"/>
      <c r="GP147" s="266"/>
    </row>
    <row r="148" spans="1:198" ht="14.45" customHeight="1" x14ac:dyDescent="0.25">
      <c r="A148" s="56">
        <v>253</v>
      </c>
      <c r="B148" s="859">
        <v>4</v>
      </c>
      <c r="C148" s="566">
        <v>11450</v>
      </c>
      <c r="D148" s="595" t="s">
        <v>647</v>
      </c>
      <c r="E148" s="597" t="s">
        <v>317</v>
      </c>
      <c r="F148" s="597">
        <v>5805032662</v>
      </c>
      <c r="G148" s="57">
        <f>LEFT(H148,4)-CONCATENATE(19,LEFT(F148,2))</f>
        <v>61</v>
      </c>
      <c r="H148" s="584" t="s">
        <v>769</v>
      </c>
      <c r="I148" s="313" t="s">
        <v>770</v>
      </c>
      <c r="J148" s="572" t="s">
        <v>215</v>
      </c>
      <c r="K148" s="59" t="s">
        <v>156</v>
      </c>
      <c r="L148" s="57">
        <v>7</v>
      </c>
      <c r="M148" s="59" t="s">
        <v>345</v>
      </c>
      <c r="N148" s="59" t="s">
        <v>157</v>
      </c>
      <c r="O148" s="370"/>
      <c r="P148" s="57" t="s">
        <v>767</v>
      </c>
      <c r="Q148" s="378"/>
      <c r="R148" s="378"/>
      <c r="S148" s="171"/>
      <c r="T148" s="358"/>
      <c r="U148" s="358"/>
      <c r="V148" s="359" t="s">
        <v>768</v>
      </c>
      <c r="W148" s="382"/>
      <c r="X148" s="359" t="s">
        <v>763</v>
      </c>
      <c r="Y148" s="164"/>
      <c r="Z148" s="374"/>
      <c r="AA148" s="370" t="s">
        <v>771</v>
      </c>
      <c r="AC148" s="111">
        <v>2043</v>
      </c>
      <c r="AD148" s="111">
        <v>14300</v>
      </c>
      <c r="AE148"/>
      <c r="AF148"/>
      <c r="AG148" s="374" t="s">
        <v>230</v>
      </c>
      <c r="AH148" s="111">
        <v>1000</v>
      </c>
      <c r="AI148"/>
      <c r="AO148" s="145">
        <v>16</v>
      </c>
      <c r="AP148" s="69">
        <v>8.99</v>
      </c>
      <c r="AQ148" s="127">
        <v>73.8</v>
      </c>
      <c r="AR148" s="71">
        <f t="shared" si="72"/>
        <v>98.789999999999992</v>
      </c>
      <c r="AS148" s="72">
        <f t="shared" si="73"/>
        <v>1.7797552836484982</v>
      </c>
      <c r="AT148" s="73">
        <f t="shared" si="74"/>
        <v>131.34593993325916</v>
      </c>
      <c r="AU148" s="74">
        <f t="shared" si="75"/>
        <v>0.193260055562266</v>
      </c>
      <c r="AV148" s="75">
        <v>14.704000000000001</v>
      </c>
      <c r="AW148" s="75">
        <f t="shared" si="76"/>
        <v>91.9</v>
      </c>
      <c r="AX148" s="76">
        <v>0.496</v>
      </c>
      <c r="AY148" s="75">
        <v>3.1</v>
      </c>
      <c r="AZ148" s="56" t="s">
        <v>158</v>
      </c>
      <c r="BA148" s="77">
        <v>20.7</v>
      </c>
      <c r="BB148" s="84" t="s">
        <v>158</v>
      </c>
      <c r="BC148" s="115" t="s">
        <v>158</v>
      </c>
      <c r="BI148" s="81">
        <v>0</v>
      </c>
      <c r="BJ148" s="56">
        <v>53.1</v>
      </c>
      <c r="BK148" s="56">
        <v>46.9</v>
      </c>
      <c r="BL148" s="82">
        <f>BJ148/BK148</f>
        <v>1.1321961620469083</v>
      </c>
      <c r="BM148" s="83">
        <v>0.38</v>
      </c>
      <c r="BN148" s="79">
        <f>BM148*100/AO148</f>
        <v>2.375</v>
      </c>
      <c r="BO148" s="56" t="s">
        <v>158</v>
      </c>
      <c r="BP148" s="56">
        <v>61.8</v>
      </c>
      <c r="BQ148" s="84">
        <v>32.5</v>
      </c>
      <c r="BS148" s="79">
        <f t="shared" si="77"/>
        <v>67</v>
      </c>
      <c r="BT148" s="115">
        <v>81.8</v>
      </c>
      <c r="BU148" s="115">
        <v>15782</v>
      </c>
      <c r="BV148" s="79">
        <f t="shared" si="80"/>
        <v>18.200000000000003</v>
      </c>
      <c r="BW148" s="79">
        <f t="shared" si="78"/>
        <v>8.8012099999999993</v>
      </c>
      <c r="BX148" s="115">
        <v>27.5</v>
      </c>
      <c r="BY148" s="66">
        <f>BX148*AP148/100</f>
        <v>2.4722499999999998</v>
      </c>
      <c r="BZ148" s="115">
        <v>39.5</v>
      </c>
      <c r="CA148" s="66">
        <f t="shared" si="81"/>
        <v>3.55105</v>
      </c>
      <c r="CB148" s="115">
        <v>30.9</v>
      </c>
      <c r="CC148" s="66">
        <f t="shared" si="82"/>
        <v>2.7779099999999999</v>
      </c>
      <c r="CD148" s="79">
        <v>2.4</v>
      </c>
      <c r="CE148" s="153"/>
      <c r="CF148" s="153"/>
      <c r="CG148" s="153"/>
      <c r="CH148" s="153"/>
      <c r="CI148" s="153"/>
      <c r="CJ148" s="153">
        <v>94.7</v>
      </c>
      <c r="CK148" s="153">
        <v>7173</v>
      </c>
      <c r="CL148" s="75">
        <f t="shared" si="79"/>
        <v>0.69620253164556967</v>
      </c>
      <c r="DA148" s="90" t="s">
        <v>161</v>
      </c>
      <c r="DB148" s="195" t="s">
        <v>161</v>
      </c>
      <c r="DD148" s="340" t="s">
        <v>594</v>
      </c>
      <c r="DE148" s="370"/>
      <c r="DF148" s="370"/>
      <c r="DG148" s="370"/>
      <c r="DH148" s="370"/>
      <c r="DI148" s="57" t="s">
        <v>162</v>
      </c>
      <c r="DJ148" s="557" t="s">
        <v>230</v>
      </c>
      <c r="DK148" s="92">
        <v>2</v>
      </c>
      <c r="DL148" s="581" t="s">
        <v>880</v>
      </c>
      <c r="DM148" s="581" t="s">
        <v>1113</v>
      </c>
      <c r="DN148" s="92"/>
      <c r="DO148" s="629">
        <v>0</v>
      </c>
      <c r="DP148" s="614"/>
      <c r="DQ148" s="581"/>
      <c r="DR148" s="581"/>
      <c r="DS148" s="619"/>
      <c r="DT148" s="614"/>
      <c r="DU148" s="581"/>
      <c r="DV148" s="581"/>
      <c r="DW148" s="92"/>
      <c r="DX148" s="57">
        <v>16.399999999999999</v>
      </c>
      <c r="DY148" s="57" t="s">
        <v>157</v>
      </c>
      <c r="DZ148" s="57">
        <v>2467</v>
      </c>
      <c r="EA148" s="57">
        <v>68.3</v>
      </c>
      <c r="EB148" s="57">
        <v>31.7</v>
      </c>
      <c r="EC148" s="57" t="s">
        <v>157</v>
      </c>
      <c r="ED148" s="57" t="s">
        <v>157</v>
      </c>
      <c r="EE148" s="57" t="s">
        <v>157</v>
      </c>
      <c r="EF148" s="57" t="s">
        <v>157</v>
      </c>
      <c r="EG148" s="57">
        <v>0</v>
      </c>
      <c r="EH148" s="850" t="s">
        <v>741</v>
      </c>
      <c r="EI148" s="117"/>
      <c r="EJ148" s="117"/>
      <c r="EK148" s="117"/>
      <c r="EL148" s="619"/>
      <c r="EM148" s="589"/>
      <c r="EN148" s="117"/>
      <c r="EO148" s="589">
        <v>1</v>
      </c>
      <c r="EP148" s="589">
        <v>175</v>
      </c>
      <c r="EQ148" s="589">
        <v>107</v>
      </c>
      <c r="ER148" s="582">
        <v>34.9</v>
      </c>
      <c r="ES148" s="592">
        <v>1</v>
      </c>
      <c r="ET148" s="592"/>
      <c r="EU148" s="592"/>
      <c r="EV148" s="589">
        <v>2</v>
      </c>
      <c r="EW148" s="589">
        <v>2</v>
      </c>
      <c r="EX148" s="432">
        <v>11450</v>
      </c>
      <c r="EY148" s="349">
        <v>75</v>
      </c>
      <c r="EZ148" s="349">
        <v>72310</v>
      </c>
      <c r="FA148" s="349">
        <v>4000</v>
      </c>
      <c r="FB148" s="349">
        <v>38220</v>
      </c>
      <c r="FC148" s="349">
        <v>15826</v>
      </c>
      <c r="FD148" s="350">
        <f>FC148/FA148*FB148/EY148</f>
        <v>2016.2323999999999</v>
      </c>
      <c r="FE148" s="281">
        <f>L148*FD148</f>
        <v>14113.626799999998</v>
      </c>
      <c r="FF148" s="394"/>
      <c r="FG148" s="394"/>
      <c r="FH148" s="394"/>
      <c r="FI148" s="394"/>
      <c r="FJ148" s="442"/>
      <c r="FK148" s="442"/>
      <c r="FL148" s="442"/>
      <c r="FM148" s="197"/>
      <c r="FN148" s="450"/>
      <c r="FO148" s="450"/>
      <c r="FP148" s="459"/>
      <c r="FQ148" s="64"/>
      <c r="FR148" s="65"/>
      <c r="FS148" s="56"/>
      <c r="FT148" s="242">
        <f>AC148/1000</f>
        <v>2.0430000000000001</v>
      </c>
      <c r="FV148" s="73">
        <f>FC148*100/EZ148</f>
        <v>21.886322776932651</v>
      </c>
      <c r="FW148" s="351">
        <f>FD148/1000</f>
        <v>2.0162323999999998</v>
      </c>
      <c r="FX148" s="278"/>
      <c r="FY148" s="394"/>
      <c r="FZ148" s="605">
        <v>0</v>
      </c>
      <c r="GA148" s="605">
        <v>0</v>
      </c>
      <c r="GB148" s="627">
        <v>1</v>
      </c>
      <c r="GC148" s="605">
        <v>1</v>
      </c>
      <c r="GD148" s="605">
        <v>2</v>
      </c>
      <c r="GE148" s="606"/>
      <c r="GF148" s="605">
        <v>1</v>
      </c>
      <c r="GG148" s="857">
        <v>43671</v>
      </c>
      <c r="GH148" s="855" t="s">
        <v>1086</v>
      </c>
      <c r="GI148" s="605">
        <v>1</v>
      </c>
      <c r="GJ148" s="857">
        <v>43671</v>
      </c>
      <c r="GK148" s="854" t="s">
        <v>1094</v>
      </c>
      <c r="GL148" s="855" t="s">
        <v>1111</v>
      </c>
    </row>
    <row r="149" spans="1:198" ht="14.45" customHeight="1" x14ac:dyDescent="0.25">
      <c r="A149" s="115">
        <v>244</v>
      </c>
      <c r="B149" s="859">
        <v>1</v>
      </c>
      <c r="C149" s="560">
        <v>7210</v>
      </c>
      <c r="D149" s="595" t="s">
        <v>408</v>
      </c>
      <c r="E149" s="600" t="s">
        <v>397</v>
      </c>
      <c r="F149" s="601">
        <v>455408485</v>
      </c>
      <c r="G149" s="57">
        <v>72</v>
      </c>
      <c r="H149" s="584" t="s">
        <v>407</v>
      </c>
      <c r="I149" s="258" t="s">
        <v>262</v>
      </c>
      <c r="J149" s="573" t="s">
        <v>244</v>
      </c>
      <c r="K149" s="117" t="s">
        <v>156</v>
      </c>
      <c r="L149" s="92">
        <v>3</v>
      </c>
      <c r="M149" s="92">
        <v>9</v>
      </c>
      <c r="N149" s="92"/>
      <c r="O149" s="377"/>
      <c r="P149" s="259" t="s">
        <v>400</v>
      </c>
      <c r="Q149" s="655"/>
      <c r="R149" s="655"/>
      <c r="S149" s="236" t="s">
        <v>216</v>
      </c>
      <c r="T149" s="236" t="s">
        <v>242</v>
      </c>
      <c r="U149" s="236" t="s">
        <v>388</v>
      </c>
      <c r="V149" s="231" t="s">
        <v>242</v>
      </c>
      <c r="W149" s="384" t="s">
        <v>348</v>
      </c>
      <c r="X149" s="236" t="s">
        <v>353</v>
      </c>
      <c r="Y149" s="236" t="s">
        <v>349</v>
      </c>
      <c r="Z149" s="686"/>
      <c r="AA149" s="688"/>
      <c r="AB149" s="395" t="s">
        <v>242</v>
      </c>
      <c r="AC149" s="481"/>
      <c r="AD149" s="481"/>
      <c r="AE149" s="481"/>
      <c r="AF149" s="481"/>
      <c r="AG149" s="713" t="s">
        <v>396</v>
      </c>
      <c r="AH149" s="591"/>
      <c r="AI149" s="115">
        <v>59</v>
      </c>
      <c r="AJ149" s="115">
        <v>95.4</v>
      </c>
      <c r="AK149" s="260">
        <v>56.286000000000001</v>
      </c>
      <c r="AL149" s="115">
        <v>98634</v>
      </c>
      <c r="AM149" s="261">
        <v>131.512</v>
      </c>
      <c r="AN149" s="115">
        <v>4</v>
      </c>
      <c r="AO149" s="145">
        <v>8.17</v>
      </c>
      <c r="AP149" s="69">
        <v>39.299999999999997</v>
      </c>
      <c r="AQ149" s="127">
        <v>50.5</v>
      </c>
      <c r="AR149" s="71">
        <f t="shared" si="72"/>
        <v>97.97</v>
      </c>
      <c r="AS149" s="72">
        <f t="shared" si="73"/>
        <v>0.20788804071246822</v>
      </c>
      <c r="AT149" s="73">
        <f t="shared" si="74"/>
        <v>10.498346055979646</v>
      </c>
      <c r="AU149" s="74">
        <f t="shared" si="75"/>
        <v>9.0979955456570158E-2</v>
      </c>
      <c r="AV149" s="79">
        <v>6.1615000000000002</v>
      </c>
      <c r="AW149" s="75">
        <f t="shared" si="76"/>
        <v>75.416156670746631</v>
      </c>
      <c r="AX149" s="76">
        <v>1.6</v>
      </c>
      <c r="AY149" s="66">
        <f>AX149*100/AO149</f>
        <v>19.583843329253366</v>
      </c>
      <c r="AZ149" s="89" t="s">
        <v>158</v>
      </c>
      <c r="BA149" s="234">
        <v>1.68</v>
      </c>
      <c r="BB149" s="254">
        <v>5.8000000000000003E-2</v>
      </c>
      <c r="BC149" s="79">
        <v>0.57400000000000007</v>
      </c>
      <c r="BD149" s="79"/>
      <c r="BE149" s="115"/>
      <c r="BF149" s="115"/>
      <c r="BG149" s="115"/>
      <c r="BH149" s="115"/>
      <c r="BI149" s="262">
        <v>5.64</v>
      </c>
      <c r="BJ149" s="79">
        <v>44.7</v>
      </c>
      <c r="BK149" s="79">
        <v>54.8</v>
      </c>
      <c r="BL149" s="260">
        <v>0.81592039800995009</v>
      </c>
      <c r="BM149" s="115" t="s">
        <v>158</v>
      </c>
      <c r="BN149" s="56" t="s">
        <v>158</v>
      </c>
      <c r="BO149" s="115" t="s">
        <v>158</v>
      </c>
      <c r="BP149" s="225">
        <v>2.38</v>
      </c>
      <c r="BQ149" s="419">
        <v>3.04</v>
      </c>
      <c r="BR149" s="87">
        <v>1.277310924369748</v>
      </c>
      <c r="BS149" s="79">
        <f t="shared" si="77"/>
        <v>68.599999999999994</v>
      </c>
      <c r="BT149" s="87">
        <v>95.6</v>
      </c>
      <c r="BU149" s="248">
        <v>31596</v>
      </c>
      <c r="BV149" s="87">
        <f t="shared" si="80"/>
        <v>4.4000000000000057</v>
      </c>
      <c r="BW149" s="416">
        <f t="shared" si="78"/>
        <v>39.221400000000003</v>
      </c>
      <c r="BX149" s="87">
        <v>26.6</v>
      </c>
      <c r="BY149" s="66">
        <f>BX149*AP149/100</f>
        <v>10.453799999999999</v>
      </c>
      <c r="BZ149" s="87">
        <v>42</v>
      </c>
      <c r="CA149" s="66">
        <f t="shared" si="81"/>
        <v>16.506</v>
      </c>
      <c r="CB149" s="87">
        <v>31.2</v>
      </c>
      <c r="CC149" s="66">
        <f t="shared" si="82"/>
        <v>12.261599999999998</v>
      </c>
      <c r="CD149" s="120"/>
      <c r="CE149" s="249">
        <v>98.1</v>
      </c>
      <c r="CF149" s="249">
        <v>129292</v>
      </c>
      <c r="CG149" s="249">
        <v>93.3</v>
      </c>
      <c r="CH149" s="249">
        <v>99105</v>
      </c>
      <c r="CI149" s="249">
        <v>48.7</v>
      </c>
      <c r="CJ149" s="249">
        <v>80.599999999999994</v>
      </c>
      <c r="CK149" s="249">
        <v>98799</v>
      </c>
      <c r="CL149" s="75">
        <f t="shared" si="79"/>
        <v>0.63333333333333341</v>
      </c>
      <c r="CM149" s="115"/>
      <c r="CN149" s="115"/>
      <c r="CO149" s="263"/>
      <c r="CP149" s="264"/>
      <c r="CQ149" s="264"/>
      <c r="CR149" s="264"/>
      <c r="CS149" s="264"/>
      <c r="CT149" s="264"/>
      <c r="CU149" s="264"/>
      <c r="CW149" s="265"/>
      <c r="CX149" s="115"/>
      <c r="CY149" s="115" t="s">
        <v>165</v>
      </c>
      <c r="CZ149" s="115">
        <v>4</v>
      </c>
      <c r="DA149" s="90" t="s">
        <v>179</v>
      </c>
      <c r="DB149" s="219" t="s">
        <v>194</v>
      </c>
      <c r="DC149" s="266"/>
      <c r="DD149" s="266"/>
      <c r="DE149" s="428"/>
      <c r="DF149" s="428"/>
      <c r="DG149" s="428"/>
      <c r="DH149" s="428"/>
      <c r="DI149" s="116" t="s">
        <v>163</v>
      </c>
      <c r="DJ149" s="578" t="s">
        <v>230</v>
      </c>
      <c r="DK149" s="162">
        <v>2</v>
      </c>
      <c r="DL149" s="588" t="s">
        <v>880</v>
      </c>
      <c r="DM149" s="94" t="s">
        <v>206</v>
      </c>
      <c r="DN149" s="94"/>
      <c r="DO149" s="630">
        <v>1</v>
      </c>
      <c r="DP149" s="865" t="s">
        <v>1114</v>
      </c>
      <c r="DQ149" s="603">
        <v>43012</v>
      </c>
      <c r="DR149" s="603"/>
      <c r="DS149" s="618" t="s">
        <v>961</v>
      </c>
      <c r="DT149" s="865" t="s">
        <v>1115</v>
      </c>
      <c r="DU149" s="603"/>
      <c r="DV149" s="603"/>
      <c r="DW149" s="94">
        <v>1</v>
      </c>
      <c r="DX149" s="57">
        <v>7.1</v>
      </c>
      <c r="DY149" s="57">
        <v>21.7</v>
      </c>
      <c r="DZ149" s="57" t="s">
        <v>157</v>
      </c>
      <c r="EA149" s="57" t="s">
        <v>157</v>
      </c>
      <c r="EB149" s="57" t="s">
        <v>157</v>
      </c>
      <c r="EC149" s="57" t="s">
        <v>157</v>
      </c>
      <c r="ED149" s="57" t="s">
        <v>157</v>
      </c>
      <c r="EE149" s="57" t="s">
        <v>157</v>
      </c>
      <c r="EF149" s="57" t="s">
        <v>157</v>
      </c>
      <c r="EG149" s="57">
        <v>2</v>
      </c>
      <c r="EH149" s="852" t="s">
        <v>409</v>
      </c>
      <c r="EI149" s="94">
        <v>4</v>
      </c>
      <c r="EJ149" s="94">
        <v>9</v>
      </c>
      <c r="EK149" s="94">
        <v>3</v>
      </c>
      <c r="EL149" s="618"/>
      <c r="EM149" s="94">
        <v>10</v>
      </c>
      <c r="EN149" s="94">
        <v>2</v>
      </c>
      <c r="EO149" s="94">
        <v>0</v>
      </c>
      <c r="EP149" s="94">
        <v>160</v>
      </c>
      <c r="EQ149" s="94">
        <v>85</v>
      </c>
      <c r="ER149" s="118">
        <f t="shared" ref="ER149:ER156" si="83">EQ149/(EP149*EP149*0.01*0.01)</f>
        <v>33.203125</v>
      </c>
      <c r="ES149" s="592">
        <v>0</v>
      </c>
      <c r="ET149" s="592">
        <v>44</v>
      </c>
      <c r="EU149" s="592">
        <v>60</v>
      </c>
      <c r="EV149" s="588"/>
      <c r="EW149" s="588"/>
      <c r="EX149" s="430">
        <v>7210</v>
      </c>
      <c r="EY149" s="737"/>
      <c r="EZ149" s="737"/>
      <c r="FA149" s="737"/>
      <c r="FB149" s="737"/>
      <c r="FC149" s="737"/>
      <c r="FD149" s="760"/>
      <c r="FE149" s="280"/>
      <c r="FF149" s="389">
        <v>100</v>
      </c>
      <c r="FG149" s="389">
        <v>175313</v>
      </c>
      <c r="FH149" s="389">
        <v>10</v>
      </c>
      <c r="FI149" s="436">
        <v>175.31300000000002</v>
      </c>
      <c r="FJ149" s="446">
        <v>103.43467000000001</v>
      </c>
      <c r="FK149" s="446"/>
      <c r="FL149" s="439"/>
      <c r="FM149" s="453"/>
      <c r="FN149" s="455"/>
      <c r="FO149" s="460"/>
      <c r="FP149" s="462" t="s">
        <v>242</v>
      </c>
      <c r="FQ149" s="479" t="s">
        <v>396</v>
      </c>
      <c r="FR149" s="65"/>
      <c r="FS149" s="56">
        <v>59</v>
      </c>
      <c r="FV149" s="149">
        <v>59</v>
      </c>
      <c r="FW149" s="242">
        <f>FJ149/1000</f>
        <v>0.10343467000000001</v>
      </c>
      <c r="FY149" s="394"/>
      <c r="FZ149" s="605">
        <v>1</v>
      </c>
      <c r="GA149" s="605">
        <v>0</v>
      </c>
      <c r="GB149" s="628">
        <v>3</v>
      </c>
      <c r="GC149" s="605">
        <v>7</v>
      </c>
      <c r="GD149" s="605">
        <v>1</v>
      </c>
      <c r="GE149" s="606"/>
      <c r="GF149" s="605">
        <v>0</v>
      </c>
      <c r="GG149" s="605"/>
      <c r="GH149" s="606"/>
      <c r="GI149" s="605">
        <v>1</v>
      </c>
      <c r="GJ149" s="857">
        <v>43012</v>
      </c>
      <c r="GK149" s="854" t="s">
        <v>928</v>
      </c>
      <c r="GL149" s="855" t="s">
        <v>1116</v>
      </c>
    </row>
    <row r="150" spans="1:198" ht="14.45" customHeight="1" x14ac:dyDescent="0.25">
      <c r="A150" s="56">
        <v>287</v>
      </c>
      <c r="B150" s="859">
        <v>2</v>
      </c>
      <c r="C150" s="566">
        <v>7426</v>
      </c>
      <c r="D150" s="595" t="s">
        <v>408</v>
      </c>
      <c r="E150" s="597" t="s">
        <v>397</v>
      </c>
      <c r="F150" s="597">
        <v>455408485</v>
      </c>
      <c r="G150" s="57">
        <v>72</v>
      </c>
      <c r="H150" s="584" t="s">
        <v>433</v>
      </c>
      <c r="I150" s="255" t="s">
        <v>223</v>
      </c>
      <c r="J150" s="572" t="s">
        <v>215</v>
      </c>
      <c r="K150" s="101" t="s">
        <v>156</v>
      </c>
      <c r="L150" s="57">
        <v>10</v>
      </c>
      <c r="M150" s="59">
        <v>8</v>
      </c>
      <c r="N150" s="59" t="s">
        <v>157</v>
      </c>
      <c r="O150" s="372" t="s">
        <v>242</v>
      </c>
      <c r="P150" s="151" t="s">
        <v>432</v>
      </c>
      <c r="Q150" s="378"/>
      <c r="R150" s="378"/>
      <c r="S150" s="231" t="s">
        <v>418</v>
      </c>
      <c r="T150" s="236" t="s">
        <v>428</v>
      </c>
      <c r="U150" s="247" t="s">
        <v>353</v>
      </c>
      <c r="V150" s="231" t="s">
        <v>419</v>
      </c>
      <c r="W150" s="675" t="s">
        <v>420</v>
      </c>
      <c r="X150" s="231" t="s">
        <v>353</v>
      </c>
      <c r="Y150" s="231" t="s">
        <v>353</v>
      </c>
      <c r="Z150" s="386"/>
      <c r="AA150" s="389"/>
      <c r="AB150" s="217"/>
      <c r="AC150" s="390"/>
      <c r="AD150" s="390"/>
      <c r="AE150" s="390"/>
      <c r="AF150" s="390"/>
      <c r="AG150" s="479" t="s">
        <v>230</v>
      </c>
      <c r="AH150" s="394"/>
      <c r="AI150" s="56">
        <v>54.4</v>
      </c>
      <c r="AJ150" s="56">
        <v>90.2</v>
      </c>
      <c r="AK150" s="67">
        <v>49.068800000000003</v>
      </c>
      <c r="AL150" s="56">
        <v>319299</v>
      </c>
      <c r="AM150" s="68">
        <v>127.7196</v>
      </c>
      <c r="AN150" s="56">
        <v>4</v>
      </c>
      <c r="AO150" s="145">
        <v>12.3</v>
      </c>
      <c r="AP150" s="69">
        <v>12.2</v>
      </c>
      <c r="AQ150" s="127">
        <v>74.5</v>
      </c>
      <c r="AR150" s="71">
        <f t="shared" si="72"/>
        <v>99</v>
      </c>
      <c r="AS150" s="72">
        <f t="shared" si="73"/>
        <v>1.0081967213114755</v>
      </c>
      <c r="AT150" s="73">
        <f t="shared" si="74"/>
        <v>75.110655737704931</v>
      </c>
      <c r="AU150" s="74">
        <f t="shared" si="75"/>
        <v>0.14186851211072665</v>
      </c>
      <c r="AV150" s="75">
        <v>11.0823</v>
      </c>
      <c r="AW150" s="75">
        <f t="shared" si="76"/>
        <v>90.1</v>
      </c>
      <c r="AX150" s="76">
        <v>0.60270000000000012</v>
      </c>
      <c r="AY150" s="66">
        <v>4.9000000000000004</v>
      </c>
      <c r="AZ150" s="89" t="s">
        <v>158</v>
      </c>
      <c r="BA150" s="234">
        <v>4.34</v>
      </c>
      <c r="BB150" s="78">
        <v>1.5949034824572841E-2</v>
      </c>
      <c r="BC150" s="80">
        <v>0.24431100821703425</v>
      </c>
      <c r="BD150" s="79"/>
      <c r="BE150" s="89" t="s">
        <v>158</v>
      </c>
      <c r="BF150" s="89" t="s">
        <v>158</v>
      </c>
      <c r="BG150" s="89" t="s">
        <v>158</v>
      </c>
      <c r="BH150" s="89" t="s">
        <v>158</v>
      </c>
      <c r="BJ150" s="89">
        <v>66.400000000000006</v>
      </c>
      <c r="BK150" s="89">
        <v>33.299999999999997</v>
      </c>
      <c r="BL150" s="82">
        <v>1.9939939939939944</v>
      </c>
      <c r="BM150" s="83">
        <v>0.3</v>
      </c>
      <c r="BN150" s="79">
        <f t="shared" ref="BN150:BN155" si="84">BM150*100/AO150</f>
        <v>2.4390243902439024</v>
      </c>
      <c r="BO150" s="89" t="s">
        <v>158</v>
      </c>
      <c r="BP150" s="89">
        <v>2.1</v>
      </c>
      <c r="BQ150" s="154">
        <v>4.74</v>
      </c>
      <c r="BR150" s="85">
        <v>2.2571428571428571</v>
      </c>
      <c r="BS150" s="79">
        <f t="shared" si="77"/>
        <v>54.9</v>
      </c>
      <c r="BT150" s="87">
        <v>91.8</v>
      </c>
      <c r="BU150" s="271">
        <v>26633</v>
      </c>
      <c r="BV150" s="87">
        <f t="shared" si="80"/>
        <v>8.2000000000000028</v>
      </c>
      <c r="BW150" s="79">
        <f t="shared" si="78"/>
        <v>10.784799999999999</v>
      </c>
      <c r="BX150" s="87">
        <v>13.9</v>
      </c>
      <c r="BY150" s="66">
        <f>BX150*AP150/100</f>
        <v>1.6957999999999998</v>
      </c>
      <c r="BZ150" s="87">
        <v>41</v>
      </c>
      <c r="CA150" s="66">
        <f t="shared" si="81"/>
        <v>5.0019999999999998</v>
      </c>
      <c r="CB150" s="87">
        <v>33.5</v>
      </c>
      <c r="CC150" s="66">
        <f t="shared" si="82"/>
        <v>4.0869999999999997</v>
      </c>
      <c r="CD150" s="120"/>
      <c r="CL150" s="75">
        <f t="shared" si="79"/>
        <v>0.33902439024390246</v>
      </c>
      <c r="CO150" s="269">
        <v>12.260000000000002</v>
      </c>
      <c r="CP150" s="268">
        <v>38.299999999999997</v>
      </c>
      <c r="CQ150" s="268">
        <v>5.25</v>
      </c>
      <c r="CR150" s="268">
        <v>29</v>
      </c>
      <c r="CS150" s="268">
        <v>3.97</v>
      </c>
      <c r="CT150" s="268">
        <v>22.2</v>
      </c>
      <c r="CU150" s="268">
        <v>3.04</v>
      </c>
      <c r="CV150" s="272">
        <v>0.56999999999999995</v>
      </c>
      <c r="CY150" s="115" t="s">
        <v>159</v>
      </c>
      <c r="CZ150" s="142">
        <v>6</v>
      </c>
      <c r="DA150" s="90" t="s">
        <v>179</v>
      </c>
      <c r="DB150" s="89" t="s">
        <v>180</v>
      </c>
      <c r="DE150" s="428"/>
      <c r="DF150" s="428"/>
      <c r="DG150" s="428"/>
      <c r="DH150" s="428"/>
      <c r="DI150" s="116" t="s">
        <v>163</v>
      </c>
      <c r="DJ150" s="557" t="s">
        <v>230</v>
      </c>
      <c r="DK150" s="162">
        <v>2</v>
      </c>
      <c r="DL150" s="588" t="s">
        <v>880</v>
      </c>
      <c r="DM150" s="94" t="s">
        <v>322</v>
      </c>
      <c r="DN150" s="94"/>
      <c r="DO150" s="630">
        <v>1</v>
      </c>
      <c r="DP150" s="865" t="s">
        <v>1114</v>
      </c>
      <c r="DQ150" s="603">
        <v>43062</v>
      </c>
      <c r="DR150" s="603" t="s">
        <v>938</v>
      </c>
      <c r="DS150" s="618" t="s">
        <v>984</v>
      </c>
      <c r="DT150" s="865" t="s">
        <v>1115</v>
      </c>
      <c r="DU150" s="603"/>
      <c r="DV150" s="603"/>
      <c r="DW150" s="94">
        <v>1</v>
      </c>
      <c r="DX150" s="57">
        <v>16.899999999999999</v>
      </c>
      <c r="DY150" s="57">
        <v>32.9</v>
      </c>
      <c r="DZ150" s="57">
        <v>1669</v>
      </c>
      <c r="EA150" s="57">
        <v>25.7</v>
      </c>
      <c r="EB150" s="57">
        <v>74.3</v>
      </c>
      <c r="EC150" s="57">
        <v>6</v>
      </c>
      <c r="ED150" s="57">
        <v>4893</v>
      </c>
      <c r="EE150" s="57" t="s">
        <v>157</v>
      </c>
      <c r="EF150" s="57">
        <v>7.19</v>
      </c>
      <c r="EG150" s="57">
        <v>0</v>
      </c>
      <c r="EH150" s="850"/>
      <c r="EI150" s="94">
        <v>4</v>
      </c>
      <c r="EJ150" s="92">
        <v>8</v>
      </c>
      <c r="EK150" s="92">
        <v>10</v>
      </c>
      <c r="EL150" s="618"/>
      <c r="EM150" s="581"/>
      <c r="EN150" s="92">
        <v>2</v>
      </c>
      <c r="EO150" s="92">
        <v>1</v>
      </c>
      <c r="EP150" s="92">
        <v>160</v>
      </c>
      <c r="EQ150" s="92">
        <v>85</v>
      </c>
      <c r="ER150" s="118">
        <f t="shared" si="83"/>
        <v>33.203125</v>
      </c>
      <c r="ES150" s="592">
        <v>0</v>
      </c>
      <c r="ET150" s="592"/>
      <c r="EU150" s="592"/>
      <c r="EV150" s="581"/>
      <c r="EW150" s="581"/>
      <c r="EX150" s="371">
        <v>7426</v>
      </c>
      <c r="EY150" s="737"/>
      <c r="EZ150" s="737"/>
      <c r="FA150" s="737"/>
      <c r="FB150" s="737"/>
      <c r="FC150" s="737"/>
      <c r="FD150" s="770"/>
      <c r="FE150" s="441"/>
      <c r="FF150" s="389">
        <v>75</v>
      </c>
      <c r="FG150" s="389">
        <v>650079</v>
      </c>
      <c r="FH150" s="389">
        <v>10</v>
      </c>
      <c r="FI150" s="436">
        <v>866.77199999999993</v>
      </c>
      <c r="FJ150" s="446">
        <v>471.52396799999997</v>
      </c>
      <c r="FK150" s="446"/>
      <c r="FL150" s="448"/>
      <c r="FM150" s="453">
        <v>3.5395867723949932</v>
      </c>
      <c r="FN150" s="457"/>
      <c r="FO150" s="460" t="e">
        <v>#DIV/0!</v>
      </c>
      <c r="FP150" s="459">
        <v>1669</v>
      </c>
      <c r="FQ150" s="251" t="s">
        <v>230</v>
      </c>
      <c r="FR150" s="65"/>
      <c r="FS150" s="56">
        <v>54.4</v>
      </c>
      <c r="FV150" s="149">
        <v>54.4</v>
      </c>
      <c r="FW150" s="242">
        <f>FJ150/1000</f>
        <v>0.47152396799999996</v>
      </c>
      <c r="FY150" s="394"/>
      <c r="FZ150" s="605">
        <v>1</v>
      </c>
      <c r="GA150" s="605">
        <v>1</v>
      </c>
      <c r="GB150" s="626">
        <v>2</v>
      </c>
      <c r="GC150" s="605">
        <v>5</v>
      </c>
      <c r="GD150" s="605">
        <v>1</v>
      </c>
      <c r="GE150" s="606"/>
      <c r="GF150" s="605">
        <v>0</v>
      </c>
      <c r="GG150" s="605"/>
      <c r="GH150" s="606"/>
      <c r="GI150" s="605">
        <v>1</v>
      </c>
      <c r="GJ150" s="858">
        <v>43062</v>
      </c>
      <c r="GK150" s="854" t="s">
        <v>1117</v>
      </c>
      <c r="GL150" s="855" t="s">
        <v>1044</v>
      </c>
      <c r="GN150" s="135">
        <v>6</v>
      </c>
    </row>
    <row r="151" spans="1:198" ht="14.45" customHeight="1" x14ac:dyDescent="0.25">
      <c r="A151" s="56">
        <v>294</v>
      </c>
      <c r="B151" s="859">
        <v>3</v>
      </c>
      <c r="C151" s="560">
        <v>7461</v>
      </c>
      <c r="D151" s="595" t="s">
        <v>408</v>
      </c>
      <c r="E151" s="600" t="s">
        <v>397</v>
      </c>
      <c r="F151" s="597">
        <v>455408485</v>
      </c>
      <c r="G151" s="57">
        <v>72</v>
      </c>
      <c r="H151" s="584" t="s">
        <v>440</v>
      </c>
      <c r="I151" s="255" t="s">
        <v>223</v>
      </c>
      <c r="J151" s="572" t="s">
        <v>254</v>
      </c>
      <c r="K151" s="101" t="s">
        <v>156</v>
      </c>
      <c r="L151" s="57">
        <v>9</v>
      </c>
      <c r="M151" s="59" t="s">
        <v>441</v>
      </c>
      <c r="N151" s="59"/>
      <c r="O151" s="372" t="s">
        <v>242</v>
      </c>
      <c r="P151" s="151" t="s">
        <v>432</v>
      </c>
      <c r="Q151" s="378"/>
      <c r="R151" s="378"/>
      <c r="S151" s="231" t="s">
        <v>418</v>
      </c>
      <c r="T151" s="236" t="s">
        <v>428</v>
      </c>
      <c r="U151" s="247" t="s">
        <v>353</v>
      </c>
      <c r="V151" s="231" t="s">
        <v>419</v>
      </c>
      <c r="W151" s="675" t="s">
        <v>420</v>
      </c>
      <c r="X151" s="231" t="s">
        <v>353</v>
      </c>
      <c r="Y151" s="231" t="s">
        <v>353</v>
      </c>
      <c r="Z151" s="386"/>
      <c r="AA151" s="389"/>
      <c r="AB151" s="217"/>
      <c r="AC151" s="390"/>
      <c r="AD151" s="390"/>
      <c r="AE151" s="390"/>
      <c r="AF151" s="390"/>
      <c r="AG151" s="479" t="s">
        <v>359</v>
      </c>
      <c r="AH151" s="394"/>
      <c r="AI151" s="56">
        <v>78</v>
      </c>
      <c r="AJ151" s="56">
        <v>91.2</v>
      </c>
      <c r="AK151" s="67">
        <v>71.13600000000001</v>
      </c>
      <c r="AL151" s="56">
        <v>680000</v>
      </c>
      <c r="AM151" s="68">
        <v>302.22222222222223</v>
      </c>
      <c r="AN151" s="56">
        <v>4</v>
      </c>
      <c r="AO151" s="145">
        <v>4.43</v>
      </c>
      <c r="AP151" s="69">
        <v>11.6</v>
      </c>
      <c r="AQ151" s="127">
        <v>83.1</v>
      </c>
      <c r="AR151" s="71">
        <f t="shared" si="72"/>
        <v>99.13</v>
      </c>
      <c r="AS151" s="72">
        <f t="shared" si="73"/>
        <v>0.38189655172413794</v>
      </c>
      <c r="AT151" s="73">
        <f t="shared" si="74"/>
        <v>31.73560344827586</v>
      </c>
      <c r="AU151" s="74">
        <f t="shared" si="75"/>
        <v>4.6779303062302012E-2</v>
      </c>
      <c r="AV151" s="75">
        <v>3.8443539999999996</v>
      </c>
      <c r="AW151" s="75">
        <f t="shared" si="76"/>
        <v>86.78</v>
      </c>
      <c r="AX151" s="76">
        <v>0.36414600000000003</v>
      </c>
      <c r="AY151" s="66">
        <v>8.2200000000000006</v>
      </c>
      <c r="AZ151" s="89" t="s">
        <v>158</v>
      </c>
      <c r="BA151" s="234">
        <v>7.31</v>
      </c>
      <c r="BB151" s="78">
        <v>4.855459964012594E-3</v>
      </c>
      <c r="BC151" s="80">
        <v>0.13093927125506077</v>
      </c>
      <c r="BD151" s="79"/>
      <c r="BE151" s="89" t="s">
        <v>158</v>
      </c>
      <c r="BF151" s="89" t="s">
        <v>158</v>
      </c>
      <c r="BG151" s="89" t="s">
        <v>158</v>
      </c>
      <c r="BH151" s="89" t="s">
        <v>158</v>
      </c>
      <c r="BJ151" s="89">
        <v>70.2</v>
      </c>
      <c r="BK151" s="89">
        <v>29.3</v>
      </c>
      <c r="BL151" s="82">
        <v>2.3959044368600684</v>
      </c>
      <c r="BM151" s="83">
        <v>0.1</v>
      </c>
      <c r="BN151" s="79">
        <f t="shared" si="84"/>
        <v>2.2573363431151243</v>
      </c>
      <c r="BO151" s="89" t="s">
        <v>158</v>
      </c>
      <c r="BP151" s="89">
        <v>4.76</v>
      </c>
      <c r="BQ151" s="154">
        <v>13.2</v>
      </c>
      <c r="BR151" s="85">
        <v>2.7731092436974789</v>
      </c>
      <c r="BS151" s="79">
        <f t="shared" si="77"/>
        <v>78.400000000000006</v>
      </c>
      <c r="BT151" s="87">
        <v>99.7</v>
      </c>
      <c r="BU151" s="271">
        <v>21583</v>
      </c>
      <c r="BV151" s="87">
        <f t="shared" si="80"/>
        <v>0.29999999999999716</v>
      </c>
      <c r="BW151" s="79">
        <f t="shared" si="78"/>
        <v>11.0548</v>
      </c>
      <c r="BX151" s="87">
        <v>14.5</v>
      </c>
      <c r="BY151" s="66">
        <f>BX151*AP151/100</f>
        <v>1.6819999999999999</v>
      </c>
      <c r="BZ151" s="87">
        <v>63.9</v>
      </c>
      <c r="CA151" s="66">
        <f t="shared" si="81"/>
        <v>7.4123999999999999</v>
      </c>
      <c r="CB151" s="87">
        <v>16.899999999999999</v>
      </c>
      <c r="CC151" s="66">
        <f t="shared" si="82"/>
        <v>1.9603999999999997</v>
      </c>
      <c r="CD151" s="120"/>
      <c r="CL151" s="75">
        <f t="shared" si="79"/>
        <v>0.2269170579029734</v>
      </c>
      <c r="CO151" s="269">
        <v>12.190000000000001</v>
      </c>
      <c r="CP151" s="268">
        <v>33.700000000000003</v>
      </c>
      <c r="CQ151" s="268">
        <v>4.28</v>
      </c>
      <c r="CR151" s="268">
        <v>54.6</v>
      </c>
      <c r="CS151" s="268">
        <v>6.95</v>
      </c>
      <c r="CT151" s="268">
        <v>7.55</v>
      </c>
      <c r="CU151" s="268">
        <v>0.96</v>
      </c>
      <c r="CV151" s="272">
        <v>7.5999999999999998E-2</v>
      </c>
      <c r="CY151" s="115" t="s">
        <v>159</v>
      </c>
      <c r="CZ151" s="115">
        <v>6</v>
      </c>
      <c r="DA151" s="90" t="s">
        <v>179</v>
      </c>
      <c r="DB151" s="89" t="s">
        <v>179</v>
      </c>
      <c r="DE151" s="428"/>
      <c r="DF151" s="428"/>
      <c r="DG151" s="428"/>
      <c r="DH151" s="428"/>
      <c r="DI151" s="116" t="s">
        <v>163</v>
      </c>
      <c r="DJ151" s="576" t="s">
        <v>230</v>
      </c>
      <c r="DK151" s="162">
        <v>2</v>
      </c>
      <c r="DL151" s="588" t="s">
        <v>880</v>
      </c>
      <c r="DM151" s="94" t="s">
        <v>322</v>
      </c>
      <c r="DN151" s="94"/>
      <c r="DO151" s="630">
        <v>1</v>
      </c>
      <c r="DP151" s="865" t="s">
        <v>1114</v>
      </c>
      <c r="DQ151" s="603">
        <v>43062</v>
      </c>
      <c r="DR151" s="603" t="s">
        <v>938</v>
      </c>
      <c r="DS151" s="618" t="s">
        <v>984</v>
      </c>
      <c r="DT151" s="865" t="s">
        <v>1115</v>
      </c>
      <c r="DU151" s="603"/>
      <c r="DV151" s="603"/>
      <c r="DW151" s="94">
        <v>1</v>
      </c>
      <c r="DX151" s="57">
        <v>41.6</v>
      </c>
      <c r="DY151" s="57" t="s">
        <v>157</v>
      </c>
      <c r="DZ151" s="57">
        <v>4256</v>
      </c>
      <c r="EA151" s="57">
        <v>76.2</v>
      </c>
      <c r="EB151" s="57">
        <v>23.8</v>
      </c>
      <c r="EC151" s="57" t="s">
        <v>157</v>
      </c>
      <c r="ED151" s="57" t="s">
        <v>157</v>
      </c>
      <c r="EE151" s="57" t="s">
        <v>157</v>
      </c>
      <c r="EF151" s="57" t="s">
        <v>157</v>
      </c>
      <c r="EG151" s="57">
        <v>2</v>
      </c>
      <c r="EH151" s="852" t="s">
        <v>442</v>
      </c>
      <c r="EI151" s="94">
        <v>4</v>
      </c>
      <c r="EJ151" s="92" t="s">
        <v>441</v>
      </c>
      <c r="EK151" s="92">
        <v>9</v>
      </c>
      <c r="EL151" s="618"/>
      <c r="EM151" s="581"/>
      <c r="EN151" s="92">
        <v>2</v>
      </c>
      <c r="EO151" s="92">
        <v>1</v>
      </c>
      <c r="EP151" s="92">
        <v>160</v>
      </c>
      <c r="EQ151" s="92">
        <v>85</v>
      </c>
      <c r="ER151" s="118">
        <f t="shared" si="83"/>
        <v>33.203125</v>
      </c>
      <c r="ES151" s="592">
        <v>0</v>
      </c>
      <c r="ET151" s="592"/>
      <c r="EU151" s="592"/>
      <c r="EV151" s="581"/>
      <c r="EW151" s="581"/>
      <c r="EX151" s="371">
        <v>7461</v>
      </c>
      <c r="EY151" s="737"/>
      <c r="EZ151" s="737"/>
      <c r="FA151" s="737"/>
      <c r="FB151" s="737"/>
      <c r="FC151" s="737"/>
      <c r="FD151" s="769"/>
      <c r="FE151" s="440"/>
      <c r="FF151" s="389">
        <v>25</v>
      </c>
      <c r="FG151" s="389">
        <v>956354</v>
      </c>
      <c r="FH151" s="389">
        <v>10</v>
      </c>
      <c r="FI151" s="436">
        <v>3825.4160000000002</v>
      </c>
      <c r="FJ151" s="446">
        <v>2983.8244800000002</v>
      </c>
      <c r="FK151" s="446"/>
      <c r="FL151" s="448"/>
      <c r="FM151" s="453">
        <v>1.4263573573201598</v>
      </c>
      <c r="FN151" s="457"/>
      <c r="FO151" s="460" t="e">
        <v>#DIV/0!</v>
      </c>
      <c r="FP151" s="459">
        <v>4256</v>
      </c>
      <c r="FQ151" s="251" t="s">
        <v>359</v>
      </c>
      <c r="FR151" s="65"/>
      <c r="FS151" s="56">
        <v>78</v>
      </c>
      <c r="FV151" s="149">
        <v>78</v>
      </c>
      <c r="FW151" s="242">
        <f>FJ151/1000</f>
        <v>2.98382448</v>
      </c>
      <c r="FY151" s="394"/>
      <c r="FZ151" s="605">
        <v>1</v>
      </c>
      <c r="GA151" s="605">
        <v>1</v>
      </c>
      <c r="GB151" s="626">
        <v>2</v>
      </c>
      <c r="GC151" s="605">
        <v>5</v>
      </c>
      <c r="GD151" s="605">
        <v>1</v>
      </c>
      <c r="GE151" s="606"/>
      <c r="GF151" s="605">
        <v>1</v>
      </c>
      <c r="GG151" s="858" t="s">
        <v>1118</v>
      </c>
      <c r="GH151" s="855" t="s">
        <v>1119</v>
      </c>
      <c r="GI151" s="605">
        <v>1</v>
      </c>
      <c r="GJ151" s="857">
        <v>43062</v>
      </c>
      <c r="GK151" s="854" t="s">
        <v>1117</v>
      </c>
      <c r="GL151" s="855" t="s">
        <v>1044</v>
      </c>
    </row>
    <row r="152" spans="1:198" ht="14.45" customHeight="1" x14ac:dyDescent="0.25">
      <c r="A152" s="56">
        <v>129</v>
      </c>
      <c r="B152" s="859">
        <v>4</v>
      </c>
      <c r="C152" s="566">
        <v>8722</v>
      </c>
      <c r="D152" s="595" t="s">
        <v>408</v>
      </c>
      <c r="E152" s="597" t="s">
        <v>397</v>
      </c>
      <c r="F152" s="597">
        <v>455408485</v>
      </c>
      <c r="G152" s="57">
        <v>73</v>
      </c>
      <c r="H152" s="584" t="s">
        <v>507</v>
      </c>
      <c r="I152" s="255" t="s">
        <v>223</v>
      </c>
      <c r="J152" s="572" t="s">
        <v>215</v>
      </c>
      <c r="K152" s="101" t="s">
        <v>156</v>
      </c>
      <c r="L152" s="57">
        <v>19</v>
      </c>
      <c r="M152" s="59">
        <v>5</v>
      </c>
      <c r="N152" s="59" t="s">
        <v>157</v>
      </c>
      <c r="O152" s="370"/>
      <c r="P152" s="59" t="s">
        <v>506</v>
      </c>
      <c r="Q152" s="370"/>
      <c r="R152" s="370"/>
      <c r="S152" s="303" t="s">
        <v>483</v>
      </c>
      <c r="T152" s="236" t="s">
        <v>445</v>
      </c>
      <c r="U152" s="247" t="s">
        <v>353</v>
      </c>
      <c r="V152" s="290" t="s">
        <v>467</v>
      </c>
      <c r="W152" s="381" t="s">
        <v>420</v>
      </c>
      <c r="X152" s="231" t="s">
        <v>353</v>
      </c>
      <c r="Y152" s="231" t="s">
        <v>353</v>
      </c>
      <c r="Z152" s="385" t="s">
        <v>353</v>
      </c>
      <c r="AA152" s="388" t="s">
        <v>353</v>
      </c>
      <c r="AC152" s="445">
        <v>50367</v>
      </c>
      <c r="AD152" s="449">
        <v>1259.175</v>
      </c>
      <c r="AE152" s="421">
        <v>1</v>
      </c>
      <c r="AF152" s="421">
        <v>860</v>
      </c>
      <c r="AG152" s="399" t="s">
        <v>230</v>
      </c>
      <c r="AH152" s="404"/>
      <c r="AK152" s="111">
        <v>3.26</v>
      </c>
      <c r="AO152" s="145">
        <v>66.400000000000006</v>
      </c>
      <c r="AP152" s="69">
        <v>16.8</v>
      </c>
      <c r="AQ152" s="127">
        <v>16</v>
      </c>
      <c r="AR152" s="71">
        <f t="shared" si="72"/>
        <v>99.2</v>
      </c>
      <c r="AS152" s="72">
        <f t="shared" si="73"/>
        <v>3.9523809523809526</v>
      </c>
      <c r="AT152" s="73">
        <f t="shared" si="74"/>
        <v>63.238095238095241</v>
      </c>
      <c r="AU152" s="74">
        <f t="shared" si="75"/>
        <v>2.0243902439024395</v>
      </c>
      <c r="AV152" s="75">
        <v>61.486400000000003</v>
      </c>
      <c r="AW152" s="75">
        <f t="shared" si="76"/>
        <v>92.6</v>
      </c>
      <c r="AX152" s="76">
        <v>1.5936000000000001</v>
      </c>
      <c r="AY152" s="75">
        <v>2.4</v>
      </c>
      <c r="AZ152" s="89" t="s">
        <v>158</v>
      </c>
      <c r="BA152" s="234">
        <v>1.7</v>
      </c>
      <c r="BB152" s="78">
        <v>8.0000000000000002E-3</v>
      </c>
      <c r="BD152" s="115">
        <v>12.9</v>
      </c>
      <c r="BJ152" s="56">
        <v>54.9</v>
      </c>
      <c r="BK152" s="56">
        <v>44.5</v>
      </c>
      <c r="BL152" s="82">
        <v>1.2337078651685394</v>
      </c>
      <c r="BM152" s="83">
        <v>0.6</v>
      </c>
      <c r="BN152" s="79">
        <f t="shared" si="84"/>
        <v>0.90361445783132521</v>
      </c>
      <c r="BO152" s="89" t="s">
        <v>158</v>
      </c>
      <c r="BP152" s="56">
        <v>2</v>
      </c>
      <c r="BQ152" s="84">
        <v>3.1</v>
      </c>
      <c r="BS152" s="79">
        <f t="shared" si="77"/>
        <v>44.699999999999996</v>
      </c>
      <c r="BT152" s="66">
        <v>91.4</v>
      </c>
      <c r="BU152" s="277">
        <v>38122</v>
      </c>
      <c r="BV152" s="66">
        <v>8.5999999999999943</v>
      </c>
      <c r="BW152" s="416">
        <v>13.919999999999998</v>
      </c>
      <c r="BX152" s="66">
        <v>11.4</v>
      </c>
      <c r="BY152" s="66">
        <v>1.8</v>
      </c>
      <c r="BZ152" s="66">
        <v>33.299999999999997</v>
      </c>
      <c r="CA152" s="66">
        <v>5.27</v>
      </c>
      <c r="CB152" s="66">
        <v>43.3</v>
      </c>
      <c r="CC152" s="66">
        <v>6.85</v>
      </c>
      <c r="CD152" s="66">
        <v>2.11</v>
      </c>
      <c r="CL152" s="75">
        <f t="shared" si="79"/>
        <v>0.3423423423423424</v>
      </c>
      <c r="CO152" s="269">
        <v>14.95</v>
      </c>
      <c r="CP152" s="268">
        <v>25.8</v>
      </c>
      <c r="CQ152" s="268">
        <v>4.4000000000000004</v>
      </c>
      <c r="CR152" s="268">
        <v>28.4</v>
      </c>
      <c r="CS152" s="268">
        <v>4.87</v>
      </c>
      <c r="CT152" s="268">
        <v>33.1</v>
      </c>
      <c r="CU152" s="268">
        <v>5.68</v>
      </c>
      <c r="CV152" s="272">
        <v>1.98</v>
      </c>
      <c r="CY152" s="142" t="s">
        <v>159</v>
      </c>
      <c r="CZ152" s="142">
        <v>4</v>
      </c>
      <c r="DA152" s="90" t="s">
        <v>155</v>
      </c>
      <c r="DB152" s="195" t="s">
        <v>155</v>
      </c>
      <c r="DE152" s="370"/>
      <c r="DF152" s="370"/>
      <c r="DG152" s="370"/>
      <c r="DH152" s="370"/>
      <c r="DI152" s="116" t="s">
        <v>163</v>
      </c>
      <c r="DJ152" s="557" t="s">
        <v>230</v>
      </c>
      <c r="DK152" s="162">
        <v>2</v>
      </c>
      <c r="DL152" s="581" t="s">
        <v>880</v>
      </c>
      <c r="DM152" s="581" t="s">
        <v>322</v>
      </c>
      <c r="DN152" s="92"/>
      <c r="DO152" s="629">
        <v>1</v>
      </c>
      <c r="DP152" s="865" t="s">
        <v>1114</v>
      </c>
      <c r="DQ152" s="123">
        <v>43062</v>
      </c>
      <c r="DR152" s="603" t="s">
        <v>938</v>
      </c>
      <c r="DS152" s="618" t="s">
        <v>984</v>
      </c>
      <c r="DT152" s="865" t="s">
        <v>1115</v>
      </c>
      <c r="DU152" s="603"/>
      <c r="DV152" s="581"/>
      <c r="DW152" s="92"/>
      <c r="DX152" s="57" t="s">
        <v>157</v>
      </c>
      <c r="DY152" s="57" t="s">
        <v>157</v>
      </c>
      <c r="DZ152" s="57">
        <v>109</v>
      </c>
      <c r="EA152" s="57">
        <v>26.6</v>
      </c>
      <c r="EB152" s="57">
        <v>73.400000000000006</v>
      </c>
      <c r="EC152" s="57" t="s">
        <v>157</v>
      </c>
      <c r="ED152" s="57" t="s">
        <v>157</v>
      </c>
      <c r="EE152" s="57" t="s">
        <v>157</v>
      </c>
      <c r="EF152" s="57" t="s">
        <v>157</v>
      </c>
      <c r="EG152" s="57">
        <v>0</v>
      </c>
      <c r="EH152" s="850"/>
      <c r="EI152" s="92"/>
      <c r="EJ152" s="92">
        <v>5</v>
      </c>
      <c r="EK152" s="92">
        <v>19</v>
      </c>
      <c r="EL152" s="619"/>
      <c r="EM152" s="581">
        <v>20</v>
      </c>
      <c r="EN152" s="92">
        <v>2</v>
      </c>
      <c r="EO152" s="92">
        <v>1</v>
      </c>
      <c r="EP152" s="92">
        <v>160</v>
      </c>
      <c r="EQ152" s="92">
        <v>85</v>
      </c>
      <c r="ER152" s="118">
        <f t="shared" si="83"/>
        <v>33.203125</v>
      </c>
      <c r="ES152" s="592">
        <v>0</v>
      </c>
      <c r="ET152" s="592"/>
      <c r="EU152" s="592"/>
      <c r="EV152" s="581"/>
      <c r="EW152" s="581"/>
      <c r="EX152" s="371">
        <v>8722</v>
      </c>
      <c r="EY152" s="334">
        <v>75</v>
      </c>
      <c r="EZ152" s="334">
        <v>380000</v>
      </c>
      <c r="FA152" s="334">
        <v>2</v>
      </c>
      <c r="FB152" s="335">
        <v>10133.333333333334</v>
      </c>
      <c r="FC152" s="334">
        <v>2688</v>
      </c>
      <c r="FD152" s="336">
        <v>71.680000000000007</v>
      </c>
      <c r="FE152" s="281">
        <v>1361.92</v>
      </c>
      <c r="FF152" s="372">
        <v>40</v>
      </c>
      <c r="FG152" s="445">
        <v>50367</v>
      </c>
      <c r="FH152" s="445">
        <v>1000</v>
      </c>
      <c r="FI152" s="394"/>
      <c r="FJ152" s="447">
        <v>1259.175</v>
      </c>
      <c r="FK152" s="447">
        <v>1259.175</v>
      </c>
      <c r="FL152" s="449">
        <v>1.081597077451506</v>
      </c>
      <c r="FM152" s="197"/>
      <c r="FN152" s="450"/>
      <c r="FO152" s="450"/>
      <c r="FP152" s="459">
        <v>109</v>
      </c>
      <c r="FQ152" s="64"/>
      <c r="FR152" s="394"/>
      <c r="FS152" s="149">
        <v>0.70736842105263154</v>
      </c>
      <c r="FT152" s="242">
        <f>FD152/1000</f>
        <v>7.1680000000000008E-2</v>
      </c>
      <c r="FV152" s="149">
        <v>0.70736842105263154</v>
      </c>
      <c r="FW152" s="242">
        <v>7.1680000000000008E-2</v>
      </c>
      <c r="FX152" s="278">
        <f>DZ152/FD152</f>
        <v>1.5206473214285712</v>
      </c>
      <c r="FY152" s="394"/>
      <c r="FZ152" s="605">
        <v>0</v>
      </c>
      <c r="GA152" s="605">
        <v>0</v>
      </c>
      <c r="GB152" s="626">
        <v>0</v>
      </c>
      <c r="GC152" s="605">
        <v>0</v>
      </c>
      <c r="GD152" s="605">
        <v>0</v>
      </c>
      <c r="GE152" s="606"/>
      <c r="GF152" s="605">
        <v>0</v>
      </c>
      <c r="GG152" s="605"/>
      <c r="GH152" s="606"/>
      <c r="GI152" s="605">
        <v>0</v>
      </c>
      <c r="GJ152" s="605"/>
      <c r="GK152" s="605"/>
      <c r="GL152" s="855" t="s">
        <v>973</v>
      </c>
    </row>
    <row r="153" spans="1:198" ht="14.45" customHeight="1" x14ac:dyDescent="0.25">
      <c r="A153" s="56">
        <v>121</v>
      </c>
      <c r="B153" s="859">
        <v>5</v>
      </c>
      <c r="C153" s="566">
        <v>10524</v>
      </c>
      <c r="D153" s="595" t="s">
        <v>408</v>
      </c>
      <c r="E153" s="597" t="s">
        <v>397</v>
      </c>
      <c r="F153" s="597">
        <v>455408485</v>
      </c>
      <c r="G153" s="57">
        <f>LEFT(H153,4)-CONCATENATE(19,LEFT(F153,2))</f>
        <v>74</v>
      </c>
      <c r="H153" s="584" t="s">
        <v>666</v>
      </c>
      <c r="I153" s="313" t="s">
        <v>223</v>
      </c>
      <c r="J153" s="572" t="s">
        <v>215</v>
      </c>
      <c r="K153" s="59" t="s">
        <v>156</v>
      </c>
      <c r="L153" s="57">
        <v>26</v>
      </c>
      <c r="M153" s="59" t="s">
        <v>525</v>
      </c>
      <c r="N153" s="59" t="s">
        <v>157</v>
      </c>
      <c r="O153" s="370"/>
      <c r="P153" s="57" t="s">
        <v>662</v>
      </c>
      <c r="Q153" s="370"/>
      <c r="R153" s="370"/>
      <c r="S153" s="231" t="s">
        <v>483</v>
      </c>
      <c r="T153" s="231" t="s">
        <v>445</v>
      </c>
      <c r="U153" s="231" t="s">
        <v>353</v>
      </c>
      <c r="V153" s="290" t="s">
        <v>467</v>
      </c>
      <c r="W153" s="381" t="s">
        <v>420</v>
      </c>
      <c r="X153" s="270" t="s">
        <v>353</v>
      </c>
      <c r="Y153" s="270" t="s">
        <v>353</v>
      </c>
      <c r="Z153" s="387"/>
      <c r="AA153" s="370"/>
      <c r="AC153" s="306">
        <v>15701</v>
      </c>
      <c r="AD153" s="307">
        <v>1178</v>
      </c>
      <c r="AE153" s="306" t="s">
        <v>353</v>
      </c>
      <c r="AF153" s="306" t="s">
        <v>353</v>
      </c>
      <c r="AG153" s="399" t="s">
        <v>307</v>
      </c>
      <c r="AH153" s="306">
        <v>3000</v>
      </c>
      <c r="AK153" s="67"/>
      <c r="AO153" s="145">
        <v>32.200000000000003</v>
      </c>
      <c r="AP153" s="69">
        <v>23.3</v>
      </c>
      <c r="AQ153" s="127">
        <v>41.2</v>
      </c>
      <c r="AR153" s="71">
        <f t="shared" si="72"/>
        <v>96.7</v>
      </c>
      <c r="AS153" s="72">
        <f t="shared" si="73"/>
        <v>1.3819742489270388</v>
      </c>
      <c r="AT153" s="73">
        <f t="shared" si="74"/>
        <v>56.937339055794006</v>
      </c>
      <c r="AU153" s="74">
        <f t="shared" si="75"/>
        <v>0.49922480620155041</v>
      </c>
      <c r="AV153" s="66">
        <v>28.980000000000004</v>
      </c>
      <c r="AW153" s="75">
        <f t="shared" si="76"/>
        <v>90</v>
      </c>
      <c r="AX153" s="76">
        <v>1.61</v>
      </c>
      <c r="AY153" s="66">
        <v>5</v>
      </c>
      <c r="AZ153" s="89" t="s">
        <v>158</v>
      </c>
      <c r="BA153" s="329">
        <v>2.8</v>
      </c>
      <c r="BB153" s="154">
        <v>0.05</v>
      </c>
      <c r="BC153" s="344" t="s">
        <v>158</v>
      </c>
      <c r="BD153" s="99"/>
      <c r="BE153"/>
      <c r="BF153"/>
      <c r="BG153"/>
      <c r="BH153"/>
      <c r="BI153" s="346"/>
      <c r="BJ153" s="56">
        <v>50.6</v>
      </c>
      <c r="BK153" s="56">
        <v>48.6</v>
      </c>
      <c r="BL153" s="82">
        <f>BJ153/BK153</f>
        <v>1.0411522633744856</v>
      </c>
      <c r="BM153" s="83">
        <v>0.6</v>
      </c>
      <c r="BN153" s="79">
        <f t="shared" si="84"/>
        <v>1.8633540372670805</v>
      </c>
      <c r="BO153" s="89" t="s">
        <v>158</v>
      </c>
      <c r="BP153" s="56">
        <v>7</v>
      </c>
      <c r="BQ153" s="84">
        <v>10.199999999999999</v>
      </c>
      <c r="BS153" s="79">
        <f t="shared" si="77"/>
        <v>28.21</v>
      </c>
      <c r="BT153" s="115">
        <v>87.1</v>
      </c>
      <c r="BU153" s="249">
        <v>32233</v>
      </c>
      <c r="BV153" s="79">
        <f>100-BT153</f>
        <v>12.900000000000006</v>
      </c>
      <c r="BW153" s="79">
        <f>BY153+CA153+CC153</f>
        <v>19.597630000000002</v>
      </c>
      <c r="BX153" s="66">
        <v>3.91</v>
      </c>
      <c r="BY153" s="66">
        <f>BX153*AP153/100</f>
        <v>0.91103000000000012</v>
      </c>
      <c r="BZ153" s="66">
        <v>24.3</v>
      </c>
      <c r="CA153" s="66">
        <f>BZ153*AP153/100</f>
        <v>5.6619000000000002</v>
      </c>
      <c r="CB153" s="66">
        <v>55.9</v>
      </c>
      <c r="CC153" s="66">
        <f>CB153*AP153/100</f>
        <v>13.024700000000001</v>
      </c>
      <c r="CD153" s="115">
        <v>0.91</v>
      </c>
      <c r="CL153" s="75">
        <f t="shared" si="79"/>
        <v>0.16090534979423868</v>
      </c>
      <c r="CZ153" s="142">
        <v>4</v>
      </c>
      <c r="DA153" s="90" t="s">
        <v>180</v>
      </c>
      <c r="DB153" s="89" t="s">
        <v>180</v>
      </c>
      <c r="DC153" s="300"/>
      <c r="DD153" s="266" t="s">
        <v>668</v>
      </c>
      <c r="DE153" s="370"/>
      <c r="DF153" s="370"/>
      <c r="DG153" s="370"/>
      <c r="DH153" s="370"/>
      <c r="DI153" s="57" t="s">
        <v>163</v>
      </c>
      <c r="DJ153" s="557" t="s">
        <v>230</v>
      </c>
      <c r="DK153" s="92">
        <v>2</v>
      </c>
      <c r="DL153" s="581" t="s">
        <v>880</v>
      </c>
      <c r="DM153" s="581" t="s">
        <v>322</v>
      </c>
      <c r="DN153" s="92"/>
      <c r="DO153" s="629">
        <v>1</v>
      </c>
      <c r="DP153" s="865" t="s">
        <v>1114</v>
      </c>
      <c r="DQ153" s="603">
        <v>43062</v>
      </c>
      <c r="DR153" s="603" t="s">
        <v>938</v>
      </c>
      <c r="DS153" s="618" t="s">
        <v>984</v>
      </c>
      <c r="DT153" s="865" t="s">
        <v>1115</v>
      </c>
      <c r="DU153" s="581"/>
      <c r="DV153" s="581"/>
      <c r="DW153" s="92"/>
      <c r="DX153" s="57" t="s">
        <v>157</v>
      </c>
      <c r="DY153" s="57" t="s">
        <v>157</v>
      </c>
      <c r="DZ153" s="57">
        <v>457</v>
      </c>
      <c r="EA153" s="57">
        <v>33</v>
      </c>
      <c r="EB153" s="57">
        <v>67</v>
      </c>
      <c r="EC153" s="57">
        <v>1.1000000000000001</v>
      </c>
      <c r="ED153" s="57">
        <v>203.5</v>
      </c>
      <c r="EE153" s="57" t="s">
        <v>157</v>
      </c>
      <c r="EF153" s="57">
        <v>5.35</v>
      </c>
      <c r="EG153" s="57">
        <v>0</v>
      </c>
      <c r="EH153" s="850"/>
      <c r="EI153" s="117"/>
      <c r="EJ153" s="117"/>
      <c r="EK153" s="117"/>
      <c r="EL153" s="619"/>
      <c r="EM153" s="581">
        <v>30</v>
      </c>
      <c r="EN153" s="92">
        <v>3</v>
      </c>
      <c r="EO153" s="581">
        <v>1</v>
      </c>
      <c r="EP153" s="581">
        <v>160</v>
      </c>
      <c r="EQ153" s="581">
        <v>85</v>
      </c>
      <c r="ER153" s="582">
        <f t="shared" si="83"/>
        <v>33.203125</v>
      </c>
      <c r="ES153" s="592">
        <v>0</v>
      </c>
      <c r="ET153" s="592"/>
      <c r="EU153" s="592"/>
      <c r="EV153" s="581"/>
      <c r="EW153" s="581"/>
      <c r="EX153" s="427">
        <v>10524</v>
      </c>
      <c r="EY153" s="333">
        <v>61</v>
      </c>
      <c r="EZ153" s="334">
        <v>226001</v>
      </c>
      <c r="FA153" s="334">
        <v>2</v>
      </c>
      <c r="FB153" s="335">
        <v>7409.8688524590161</v>
      </c>
      <c r="FC153" s="334">
        <v>2025</v>
      </c>
      <c r="FD153" s="336">
        <v>66.393442622950815</v>
      </c>
      <c r="FE153" s="281">
        <v>1726.2295081967211</v>
      </c>
      <c r="FF153" s="394"/>
      <c r="FG153" s="394"/>
      <c r="FH153" s="394"/>
      <c r="FI153" s="394"/>
      <c r="FJ153" s="442"/>
      <c r="FK153" s="442"/>
      <c r="FL153" s="442"/>
      <c r="FM153" s="197"/>
      <c r="FN153" s="450"/>
      <c r="FO153" s="450"/>
      <c r="FP153" s="459"/>
      <c r="FQ153" s="64"/>
      <c r="FR153" s="65"/>
      <c r="FS153" s="149">
        <f>FC153*100/EZ153</f>
        <v>0.89601373445250243</v>
      </c>
      <c r="FT153" s="242">
        <f>FD153/1000</f>
        <v>6.6393442622950813E-2</v>
      </c>
      <c r="FV153" s="149">
        <v>0.89601373445250243</v>
      </c>
      <c r="FW153" s="242">
        <v>6.6393442622950813E-2</v>
      </c>
      <c r="FX153" s="278">
        <f>DZ153/FD153</f>
        <v>6.8832098765432104</v>
      </c>
      <c r="FY153" s="467"/>
      <c r="FZ153" s="581">
        <v>0</v>
      </c>
      <c r="GA153" s="581">
        <v>0</v>
      </c>
      <c r="GB153" s="626">
        <v>0</v>
      </c>
      <c r="GC153" s="581">
        <v>0</v>
      </c>
      <c r="GD153" s="581">
        <v>0</v>
      </c>
      <c r="GE153" s="607"/>
      <c r="GF153" s="581">
        <v>0</v>
      </c>
      <c r="GG153" s="581"/>
      <c r="GH153" s="607"/>
      <c r="GI153" s="581">
        <v>0</v>
      </c>
      <c r="GJ153" s="581"/>
      <c r="GK153" s="581"/>
      <c r="GL153" s="607" t="s">
        <v>973</v>
      </c>
      <c r="GM153" s="308"/>
      <c r="GN153" s="135">
        <v>1.1000000000000001</v>
      </c>
      <c r="GO153" s="308"/>
      <c r="GP153" s="309"/>
    </row>
    <row r="154" spans="1:198" ht="14.45" customHeight="1" x14ac:dyDescent="0.25">
      <c r="A154" s="56">
        <v>95</v>
      </c>
      <c r="B154" s="859">
        <v>1</v>
      </c>
      <c r="C154" s="560">
        <v>6205</v>
      </c>
      <c r="D154" s="561" t="s">
        <v>295</v>
      </c>
      <c r="E154" s="513" t="s">
        <v>296</v>
      </c>
      <c r="F154" s="59">
        <v>525408097</v>
      </c>
      <c r="G154" s="57">
        <v>65</v>
      </c>
      <c r="H154" s="584" t="s">
        <v>297</v>
      </c>
      <c r="I154" s="150" t="s">
        <v>169</v>
      </c>
      <c r="J154" s="572" t="s">
        <v>298</v>
      </c>
      <c r="K154" s="101" t="s">
        <v>156</v>
      </c>
      <c r="L154" s="57">
        <v>5</v>
      </c>
      <c r="M154" s="57">
        <v>2</v>
      </c>
      <c r="N154" s="57"/>
      <c r="O154" s="370"/>
      <c r="P154" s="151" t="s">
        <v>294</v>
      </c>
      <c r="Q154" s="378"/>
      <c r="R154" s="378"/>
      <c r="S154" s="164" t="s">
        <v>216</v>
      </c>
      <c r="T154" s="164" t="s">
        <v>242</v>
      </c>
      <c r="U154" s="169" t="s">
        <v>242</v>
      </c>
      <c r="V154" s="164" t="s">
        <v>216</v>
      </c>
      <c r="W154" s="671" t="s">
        <v>218</v>
      </c>
      <c r="X154" s="164" t="s">
        <v>242</v>
      </c>
      <c r="Y154" s="164" t="s">
        <v>247</v>
      </c>
      <c r="Z154" s="387"/>
      <c r="AA154" s="370"/>
      <c r="AB154" s="316" t="s">
        <v>242</v>
      </c>
      <c r="AC154" s="376"/>
      <c r="AD154" s="376"/>
      <c r="AE154" s="376"/>
      <c r="AF154" s="376"/>
      <c r="AG154" s="387" t="s">
        <v>226</v>
      </c>
      <c r="AH154" s="394"/>
      <c r="AI154" s="89">
        <v>61.8</v>
      </c>
      <c r="AJ154" s="89">
        <v>88</v>
      </c>
      <c r="AK154" s="67">
        <v>54.383999999999993</v>
      </c>
      <c r="AL154" s="89">
        <v>65176</v>
      </c>
      <c r="AM154" s="68">
        <v>52.140799999999999</v>
      </c>
      <c r="AN154" s="56">
        <v>4</v>
      </c>
      <c r="AO154" s="145">
        <v>24</v>
      </c>
      <c r="AP154" s="69">
        <v>19</v>
      </c>
      <c r="AQ154" s="127">
        <v>55.3</v>
      </c>
      <c r="AR154" s="71">
        <f t="shared" si="72"/>
        <v>98.3</v>
      </c>
      <c r="AS154" s="72">
        <f t="shared" si="73"/>
        <v>1.263157894736842</v>
      </c>
      <c r="AT154" s="73">
        <f t="shared" si="74"/>
        <v>69.852631578947367</v>
      </c>
      <c r="AU154" s="74">
        <f t="shared" si="75"/>
        <v>0.3230148048452221</v>
      </c>
      <c r="AV154" s="66">
        <v>21.02</v>
      </c>
      <c r="AW154" s="75">
        <f t="shared" si="76"/>
        <v>87.583333333333329</v>
      </c>
      <c r="AX154" s="76">
        <v>1.78</v>
      </c>
      <c r="AY154" s="75">
        <f>AX154*100/AO154</f>
        <v>7.416666666666667</v>
      </c>
      <c r="BA154" s="77" t="s">
        <v>158</v>
      </c>
      <c r="BC154" s="80">
        <v>0.56000000000000016</v>
      </c>
      <c r="BD154" s="80"/>
      <c r="BJ154" s="225">
        <v>36.700000000000003</v>
      </c>
      <c r="BK154" s="225">
        <v>51.4</v>
      </c>
      <c r="BL154" s="82">
        <v>0.71400778210116744</v>
      </c>
      <c r="BM154" s="223">
        <v>0.59</v>
      </c>
      <c r="BN154" s="79">
        <f t="shared" si="84"/>
        <v>2.4583333333333335</v>
      </c>
      <c r="BO154" s="87">
        <v>0.22</v>
      </c>
      <c r="BR154" s="85" t="s">
        <v>158</v>
      </c>
      <c r="BS154" s="86"/>
      <c r="BT154" s="128"/>
      <c r="BU154" s="128"/>
      <c r="BV154" s="128"/>
      <c r="BW154" s="420"/>
      <c r="BX154" s="128"/>
      <c r="BY154" s="128"/>
      <c r="BZ154" s="128"/>
      <c r="CA154" s="128"/>
      <c r="CB154" s="128"/>
      <c r="CC154" s="128"/>
      <c r="CD154" s="128"/>
      <c r="CE154" s="153"/>
      <c r="CF154" s="222"/>
      <c r="CG154" s="153"/>
      <c r="CH154" s="153"/>
      <c r="CI154" s="153"/>
      <c r="CJ154" s="153"/>
      <c r="CK154" s="153"/>
      <c r="CV154" s="60"/>
      <c r="CY154" s="89" t="s">
        <v>167</v>
      </c>
      <c r="CZ154" s="89">
        <v>3</v>
      </c>
      <c r="DA154" s="90" t="s">
        <v>179</v>
      </c>
      <c r="DB154" s="89" t="s">
        <v>180</v>
      </c>
      <c r="DE154" s="428"/>
      <c r="DF154" s="428"/>
      <c r="DG154" s="428"/>
      <c r="DH154" s="428"/>
      <c r="DI154" s="116" t="s">
        <v>163</v>
      </c>
      <c r="DJ154" s="554" t="s">
        <v>226</v>
      </c>
      <c r="DK154" s="162">
        <v>2</v>
      </c>
      <c r="DL154" s="588" t="s">
        <v>880</v>
      </c>
      <c r="DM154" s="581" t="s">
        <v>169</v>
      </c>
      <c r="DN154" s="94">
        <v>0</v>
      </c>
      <c r="DO154" s="630">
        <v>0</v>
      </c>
      <c r="DP154" s="865" t="s">
        <v>1120</v>
      </c>
      <c r="DQ154" s="603"/>
      <c r="DR154" s="603"/>
      <c r="DS154" s="618"/>
      <c r="DT154" s="615">
        <v>42824</v>
      </c>
      <c r="DU154" s="603"/>
      <c r="DV154" s="603" t="s">
        <v>899</v>
      </c>
      <c r="DW154" s="94" t="s">
        <v>157</v>
      </c>
      <c r="DX154" s="57" t="s">
        <v>157</v>
      </c>
      <c r="DY154" s="57" t="s">
        <v>157</v>
      </c>
      <c r="DZ154" s="57" t="s">
        <v>157</v>
      </c>
      <c r="EA154" s="57" t="s">
        <v>157</v>
      </c>
      <c r="EB154" s="57" t="s">
        <v>157</v>
      </c>
      <c r="EC154" s="57" t="s">
        <v>299</v>
      </c>
      <c r="ED154" s="57" t="s">
        <v>157</v>
      </c>
      <c r="EE154" s="57">
        <v>345</v>
      </c>
      <c r="EF154" s="57">
        <v>3.68</v>
      </c>
      <c r="EG154" s="57" t="s">
        <v>157</v>
      </c>
      <c r="EH154" s="850"/>
      <c r="EI154" s="163">
        <v>3</v>
      </c>
      <c r="EJ154" s="163">
        <v>2</v>
      </c>
      <c r="EK154" s="163">
        <v>5</v>
      </c>
      <c r="EL154" s="618"/>
      <c r="EM154" s="588">
        <v>20</v>
      </c>
      <c r="EN154" s="94">
        <v>2</v>
      </c>
      <c r="EO154" s="94">
        <v>0</v>
      </c>
      <c r="EP154" s="94">
        <v>175</v>
      </c>
      <c r="EQ154" s="94">
        <v>100</v>
      </c>
      <c r="ER154" s="118">
        <f t="shared" si="83"/>
        <v>32.653061224489797</v>
      </c>
      <c r="ES154" s="592">
        <v>2</v>
      </c>
      <c r="ET154" s="592">
        <v>36</v>
      </c>
      <c r="EU154" s="592">
        <v>40</v>
      </c>
      <c r="EV154" s="134">
        <v>3</v>
      </c>
      <c r="EW154" s="94">
        <v>2</v>
      </c>
      <c r="EX154" s="430">
        <v>6205</v>
      </c>
      <c r="EY154" s="144"/>
      <c r="EZ154" s="144"/>
      <c r="FA154" s="144"/>
      <c r="FB154" s="144"/>
      <c r="FC154" s="144"/>
      <c r="FD154" s="759"/>
      <c r="FE154" s="141"/>
      <c r="FF154" s="370"/>
      <c r="FG154" s="370"/>
      <c r="FH154" s="370"/>
      <c r="FI154" s="370"/>
      <c r="FJ154" s="371"/>
      <c r="FK154" s="371"/>
      <c r="FL154" s="371"/>
      <c r="FM154" s="218"/>
      <c r="FN154" s="451"/>
      <c r="FO154" s="460"/>
      <c r="FP154" s="462" t="s">
        <v>242</v>
      </c>
      <c r="FQ154" s="387" t="s">
        <v>184</v>
      </c>
      <c r="FR154" s="394"/>
      <c r="FS154" s="56"/>
      <c r="FV154" s="149"/>
      <c r="FW154" s="100" t="s">
        <v>158</v>
      </c>
      <c r="FY154" s="394"/>
      <c r="FZ154" s="605">
        <v>0</v>
      </c>
      <c r="GA154" s="605">
        <v>0</v>
      </c>
      <c r="GB154" s="628">
        <v>3</v>
      </c>
      <c r="GC154" s="605">
        <v>7</v>
      </c>
      <c r="GD154" s="605">
        <v>1</v>
      </c>
      <c r="GE154" s="606"/>
      <c r="GF154" s="605">
        <v>0</v>
      </c>
      <c r="GG154" s="605"/>
      <c r="GH154" s="606"/>
      <c r="GI154" s="605">
        <v>1</v>
      </c>
      <c r="GJ154" s="857">
        <v>42824</v>
      </c>
      <c r="GK154" s="861" t="s">
        <v>917</v>
      </c>
      <c r="GL154" s="862" t="s">
        <v>973</v>
      </c>
      <c r="GN154" s="135">
        <v>0.6</v>
      </c>
    </row>
    <row r="155" spans="1:198" ht="14.45" customHeight="1" x14ac:dyDescent="0.25">
      <c r="A155" s="56">
        <v>214</v>
      </c>
      <c r="B155" s="859">
        <v>1</v>
      </c>
      <c r="C155" s="560">
        <v>11104</v>
      </c>
      <c r="D155" s="561" t="s">
        <v>582</v>
      </c>
      <c r="E155" s="513" t="s">
        <v>268</v>
      </c>
      <c r="F155" s="59">
        <v>535131056</v>
      </c>
      <c r="G155" s="57">
        <v>66</v>
      </c>
      <c r="H155" s="584" t="s">
        <v>740</v>
      </c>
      <c r="I155" s="313" t="s">
        <v>169</v>
      </c>
      <c r="J155" s="572" t="s">
        <v>244</v>
      </c>
      <c r="K155" s="59" t="s">
        <v>156</v>
      </c>
      <c r="L155" s="57">
        <v>11</v>
      </c>
      <c r="M155" s="59">
        <v>10</v>
      </c>
      <c r="N155" s="59" t="s">
        <v>435</v>
      </c>
      <c r="O155" s="370"/>
      <c r="P155" s="57" t="s">
        <v>726</v>
      </c>
      <c r="Q155" s="378"/>
      <c r="R155" s="378"/>
      <c r="S155" s="171"/>
      <c r="T155" s="171"/>
      <c r="U155" s="171"/>
      <c r="V155" s="352" t="s">
        <v>728</v>
      </c>
      <c r="W155" s="382"/>
      <c r="X155" s="171"/>
      <c r="Y155" s="164"/>
      <c r="Z155" s="387"/>
      <c r="AA155" s="370" t="s">
        <v>678</v>
      </c>
      <c r="AC155" s="403">
        <v>191</v>
      </c>
      <c r="AD155" s="403">
        <v>2100</v>
      </c>
      <c r="AE155" s="404"/>
      <c r="AF155" s="404"/>
      <c r="AG155" s="374" t="s">
        <v>184</v>
      </c>
      <c r="AH155" s="403">
        <v>150</v>
      </c>
      <c r="AI155"/>
      <c r="AO155" s="410">
        <v>21</v>
      </c>
      <c r="AP155" s="69">
        <v>13.1</v>
      </c>
      <c r="AQ155" s="127">
        <v>63.8</v>
      </c>
      <c r="AR155" s="71">
        <f t="shared" si="72"/>
        <v>97.9</v>
      </c>
      <c r="AS155" s="72">
        <f t="shared" si="73"/>
        <v>1.6030534351145038</v>
      </c>
      <c r="AT155" s="73">
        <f t="shared" si="74"/>
        <v>102.27480916030534</v>
      </c>
      <c r="AU155" s="74">
        <f t="shared" si="75"/>
        <v>0.27308192457737324</v>
      </c>
      <c r="AV155" s="75">
        <v>18.648</v>
      </c>
      <c r="AW155" s="75">
        <f t="shared" si="76"/>
        <v>88.8</v>
      </c>
      <c r="AX155" s="76">
        <v>1.3020000000000003</v>
      </c>
      <c r="AY155" s="75">
        <v>6.2</v>
      </c>
      <c r="AZ155" s="56" t="s">
        <v>158</v>
      </c>
      <c r="BA155" s="77" t="s">
        <v>158</v>
      </c>
      <c r="BB155" s="84" t="s">
        <v>158</v>
      </c>
      <c r="BC155" s="115">
        <v>0.2</v>
      </c>
      <c r="BJ155" s="56">
        <v>74.3</v>
      </c>
      <c r="BK155" s="56">
        <v>25.7</v>
      </c>
      <c r="BL155" s="129">
        <f>BJ155/BK155</f>
        <v>2.8910505836575875</v>
      </c>
      <c r="BM155" s="83">
        <v>0.7</v>
      </c>
      <c r="BN155" s="79">
        <f t="shared" si="84"/>
        <v>3.3333333333333335</v>
      </c>
      <c r="BO155" s="56" t="s">
        <v>158</v>
      </c>
      <c r="BP155" s="56">
        <v>35.9</v>
      </c>
      <c r="BQ155" s="84">
        <v>47.7</v>
      </c>
      <c r="BS155" s="79">
        <f>BX155+BZ155</f>
        <v>41.1</v>
      </c>
      <c r="BT155" s="115">
        <v>72</v>
      </c>
      <c r="BU155" s="115">
        <v>9817</v>
      </c>
      <c r="BV155" s="79">
        <f>100-BT155</f>
        <v>28</v>
      </c>
      <c r="BW155" s="416">
        <f>BY155+CA155+CC155</f>
        <v>12.838000000000001</v>
      </c>
      <c r="BX155" s="115">
        <v>9.5</v>
      </c>
      <c r="BY155" s="66">
        <f>BX155*AP155/100</f>
        <v>1.2444999999999999</v>
      </c>
      <c r="BZ155" s="115">
        <v>31.6</v>
      </c>
      <c r="CA155" s="66">
        <f>BZ155*AP155/100</f>
        <v>4.1395999999999997</v>
      </c>
      <c r="CB155" s="115">
        <v>56.9</v>
      </c>
      <c r="CC155" s="66">
        <f>CB155*AP155/100</f>
        <v>7.4539</v>
      </c>
      <c r="CD155" s="79">
        <v>0.06</v>
      </c>
      <c r="CE155" s="153"/>
      <c r="CF155" s="153"/>
      <c r="CG155" s="153"/>
      <c r="CH155" s="153"/>
      <c r="CI155" s="153"/>
      <c r="CJ155" s="153"/>
      <c r="CK155" s="153"/>
      <c r="CL155" s="75">
        <f>BX155/BZ155</f>
        <v>0.30063291139240506</v>
      </c>
      <c r="CZ155" s="142">
        <v>3</v>
      </c>
      <c r="DA155" s="90" t="s">
        <v>179</v>
      </c>
      <c r="DB155" s="195" t="s">
        <v>180</v>
      </c>
      <c r="DC155" s="300"/>
      <c r="DE155" s="370"/>
      <c r="DF155" s="370"/>
      <c r="DG155" s="370"/>
      <c r="DH155" s="370"/>
      <c r="DI155" s="57" t="s">
        <v>163</v>
      </c>
      <c r="DJ155" s="579" t="s">
        <v>226</v>
      </c>
      <c r="DK155" s="92">
        <v>2</v>
      </c>
      <c r="DL155" s="581" t="s">
        <v>880</v>
      </c>
      <c r="DM155" s="92" t="s">
        <v>169</v>
      </c>
      <c r="DN155" s="92"/>
      <c r="DO155" s="629">
        <v>0</v>
      </c>
      <c r="DP155" s="623">
        <v>40375</v>
      </c>
      <c r="DQ155" s="581"/>
      <c r="DR155" s="581" t="s">
        <v>899</v>
      </c>
      <c r="DS155" s="619"/>
      <c r="DT155" s="623">
        <v>43633</v>
      </c>
      <c r="DU155" s="581"/>
      <c r="DV155" s="581" t="s">
        <v>915</v>
      </c>
      <c r="DW155" s="92"/>
      <c r="DX155" s="57" t="s">
        <v>157</v>
      </c>
      <c r="DY155" s="57" t="s">
        <v>157</v>
      </c>
      <c r="DZ155" s="57" t="s">
        <v>157</v>
      </c>
      <c r="EA155" s="57" t="s">
        <v>157</v>
      </c>
      <c r="EB155" s="57" t="s">
        <v>157</v>
      </c>
      <c r="EC155" s="57" t="s">
        <v>157</v>
      </c>
      <c r="ED155" s="57" t="s">
        <v>157</v>
      </c>
      <c r="EE155" s="57" t="s">
        <v>157</v>
      </c>
      <c r="EF155" s="57" t="s">
        <v>157</v>
      </c>
      <c r="EG155" s="57" t="s">
        <v>157</v>
      </c>
      <c r="EH155" s="850" t="s">
        <v>157</v>
      </c>
      <c r="EI155" s="117"/>
      <c r="EJ155" s="117"/>
      <c r="EK155" s="117"/>
      <c r="EL155" s="619"/>
      <c r="EM155" s="92">
        <v>10</v>
      </c>
      <c r="EN155" s="92">
        <v>2</v>
      </c>
      <c r="EO155" s="92">
        <v>0</v>
      </c>
      <c r="EP155" s="92">
        <v>160</v>
      </c>
      <c r="EQ155" s="92">
        <v>92</v>
      </c>
      <c r="ER155" s="118">
        <f t="shared" si="83"/>
        <v>35.9375</v>
      </c>
      <c r="ES155" s="592">
        <v>0</v>
      </c>
      <c r="ET155" s="592">
        <v>59</v>
      </c>
      <c r="EU155" s="592">
        <v>55</v>
      </c>
      <c r="EV155" s="92">
        <v>3</v>
      </c>
      <c r="EW155" s="92">
        <v>2</v>
      </c>
      <c r="EX155" s="432">
        <v>11104</v>
      </c>
      <c r="EY155" s="349">
        <v>75</v>
      </c>
      <c r="EZ155" s="349">
        <v>202582</v>
      </c>
      <c r="FA155" s="349">
        <v>4000</v>
      </c>
      <c r="FB155" s="349">
        <v>38220</v>
      </c>
      <c r="FC155" s="349">
        <v>951</v>
      </c>
      <c r="FD155" s="350">
        <f>FC155/FA155*FB155/EY155</f>
        <v>121.15740000000001</v>
      </c>
      <c r="FE155" s="281">
        <f>L155*FD155</f>
        <v>1332.7314000000001</v>
      </c>
      <c r="FF155" s="394"/>
      <c r="FG155" s="394"/>
      <c r="FH155" s="394"/>
      <c r="FI155" s="394"/>
      <c r="FJ155" s="442"/>
      <c r="FK155" s="442"/>
      <c r="FL155" s="442"/>
      <c r="FM155" s="197"/>
      <c r="FN155" s="450"/>
      <c r="FO155" s="450"/>
      <c r="FP155" s="459"/>
      <c r="FQ155" s="64"/>
      <c r="FR155" s="394"/>
      <c r="FS155" s="56"/>
      <c r="FT155" s="242">
        <f>AC155/1000</f>
        <v>0.191</v>
      </c>
      <c r="FV155" s="73">
        <f>FC155*100/EZ155</f>
        <v>0.46943953559546259</v>
      </c>
      <c r="FW155" s="351">
        <f>FD155/1000</f>
        <v>0.12115740000000001</v>
      </c>
      <c r="FX155" s="278"/>
      <c r="FY155" s="467" t="s">
        <v>459</v>
      </c>
      <c r="FZ155" s="581">
        <v>0</v>
      </c>
      <c r="GA155" s="581">
        <v>0</v>
      </c>
      <c r="GB155" s="626">
        <v>2</v>
      </c>
      <c r="GC155" s="581">
        <v>6</v>
      </c>
      <c r="GD155" s="581">
        <v>0</v>
      </c>
      <c r="GE155" s="607"/>
      <c r="GF155" s="581">
        <v>0</v>
      </c>
      <c r="GG155" s="581"/>
      <c r="GH155" s="607"/>
      <c r="GI155" s="581">
        <v>1</v>
      </c>
      <c r="GJ155" s="604">
        <v>43633</v>
      </c>
      <c r="GK155" s="581" t="s">
        <v>917</v>
      </c>
      <c r="GL155" s="607" t="s">
        <v>973</v>
      </c>
      <c r="GM155" s="92"/>
      <c r="GN155" s="160">
        <v>0.240942345</v>
      </c>
      <c r="GO155" s="92"/>
      <c r="GP155" s="309"/>
    </row>
    <row r="156" spans="1:198" ht="14.45" customHeight="1" x14ac:dyDescent="0.25">
      <c r="A156" s="56">
        <v>41</v>
      </c>
      <c r="B156" s="859">
        <v>1</v>
      </c>
      <c r="C156" s="560">
        <v>5869</v>
      </c>
      <c r="D156" s="561" t="s">
        <v>1121</v>
      </c>
      <c r="E156" s="513" t="s">
        <v>228</v>
      </c>
      <c r="F156" s="59">
        <v>520731054</v>
      </c>
      <c r="G156" s="57">
        <v>65</v>
      </c>
      <c r="H156" s="584" t="s">
        <v>263</v>
      </c>
      <c r="I156" s="150" t="s">
        <v>264</v>
      </c>
      <c r="J156" s="572" t="s">
        <v>244</v>
      </c>
      <c r="K156" s="101" t="s">
        <v>156</v>
      </c>
      <c r="L156" s="57">
        <v>2</v>
      </c>
      <c r="M156" s="57">
        <v>5</v>
      </c>
      <c r="N156" s="57"/>
      <c r="O156" s="370"/>
      <c r="P156" s="151" t="s">
        <v>265</v>
      </c>
      <c r="Q156" s="378"/>
      <c r="R156" s="378"/>
      <c r="S156" s="164" t="s">
        <v>216</v>
      </c>
      <c r="T156" s="164"/>
      <c r="U156" s="169" t="s">
        <v>256</v>
      </c>
      <c r="V156" s="164"/>
      <c r="W156" s="671"/>
      <c r="X156" s="164" t="s">
        <v>242</v>
      </c>
      <c r="Y156" s="164" t="s">
        <v>247</v>
      </c>
      <c r="Z156" s="387"/>
      <c r="AA156" s="370"/>
      <c r="AB156" s="316" t="s">
        <v>242</v>
      </c>
      <c r="AC156" s="376"/>
      <c r="AD156" s="376"/>
      <c r="AE156" s="376"/>
      <c r="AF156" s="376"/>
      <c r="AG156" s="398" t="s">
        <v>226</v>
      </c>
      <c r="AH156" s="394"/>
      <c r="AI156" s="89" t="s">
        <v>158</v>
      </c>
      <c r="AJ156" s="56">
        <v>35</v>
      </c>
      <c r="AK156" s="111" t="s">
        <v>158</v>
      </c>
      <c r="AL156" s="56">
        <v>7349</v>
      </c>
      <c r="AM156" s="68">
        <v>11.0235</v>
      </c>
      <c r="AN156" s="56">
        <v>3</v>
      </c>
      <c r="AO156" s="410">
        <v>58.4</v>
      </c>
      <c r="AP156" s="69">
        <v>26.1</v>
      </c>
      <c r="AQ156" s="127">
        <v>7.9</v>
      </c>
      <c r="AR156" s="112">
        <f t="shared" si="72"/>
        <v>92.4</v>
      </c>
      <c r="AS156" s="72">
        <f t="shared" si="73"/>
        <v>2.2375478927203063</v>
      </c>
      <c r="AT156" s="73">
        <f t="shared" si="74"/>
        <v>17.676628352490422</v>
      </c>
      <c r="AU156" s="74">
        <f t="shared" si="75"/>
        <v>1.7176470588235293</v>
      </c>
      <c r="AV156" s="75">
        <v>48.88</v>
      </c>
      <c r="AW156" s="75">
        <f t="shared" si="76"/>
        <v>83.698630136986296</v>
      </c>
      <c r="AX156" s="76">
        <v>6.6</v>
      </c>
      <c r="AY156" s="75">
        <f>AX156*100/AO156</f>
        <v>11.301369863013699</v>
      </c>
      <c r="AZ156" s="89" t="s">
        <v>158</v>
      </c>
      <c r="BA156" s="77" t="s">
        <v>158</v>
      </c>
      <c r="BB156" s="154" t="s">
        <v>158</v>
      </c>
      <c r="BC156" s="80">
        <v>2.4799999999999995</v>
      </c>
      <c r="BD156" s="80"/>
      <c r="BJ156" s="173" t="s">
        <v>158</v>
      </c>
      <c r="BK156" s="173" t="s">
        <v>158</v>
      </c>
      <c r="BL156" s="202" t="s">
        <v>158</v>
      </c>
      <c r="BM156" s="203" t="s">
        <v>158</v>
      </c>
      <c r="BN156" s="56" t="s">
        <v>158</v>
      </c>
      <c r="BO156" s="173" t="s">
        <v>158</v>
      </c>
      <c r="BP156" s="173" t="s">
        <v>158</v>
      </c>
      <c r="BQ156" s="201" t="s">
        <v>158</v>
      </c>
      <c r="BR156" s="85" t="s">
        <v>158</v>
      </c>
      <c r="BS156" s="86"/>
      <c r="BT156" s="128"/>
      <c r="BU156" s="128"/>
      <c r="BV156" s="128"/>
      <c r="BW156" s="420"/>
      <c r="BX156" s="128"/>
      <c r="BY156" s="128"/>
      <c r="BZ156" s="128"/>
      <c r="CA156" s="128"/>
      <c r="CB156" s="128"/>
      <c r="CC156" s="128"/>
      <c r="CD156" s="128"/>
      <c r="CF156"/>
      <c r="CH156" s="89"/>
      <c r="CI156" s="89"/>
      <c r="CJ156" s="89"/>
      <c r="CK156" s="89"/>
      <c r="CL156" s="89"/>
      <c r="CM156" s="89"/>
      <c r="CN156" s="89"/>
      <c r="CV156" s="60"/>
      <c r="CW156" s="63">
        <v>2</v>
      </c>
      <c r="CX156" s="56">
        <v>11.3</v>
      </c>
      <c r="CY156" s="89" t="s">
        <v>167</v>
      </c>
      <c r="CZ156" s="89">
        <v>3</v>
      </c>
      <c r="DA156" s="90" t="s">
        <v>168</v>
      </c>
      <c r="DB156" s="89" t="s">
        <v>171</v>
      </c>
      <c r="DC156" s="122" t="s">
        <v>248</v>
      </c>
      <c r="DE156" s="428"/>
      <c r="DF156" s="428"/>
      <c r="DG156" s="428"/>
      <c r="DH156" s="428"/>
      <c r="DI156" s="91" t="s">
        <v>162</v>
      </c>
      <c r="DJ156" s="554" t="s">
        <v>226</v>
      </c>
      <c r="DK156" s="162">
        <v>2</v>
      </c>
      <c r="DL156" s="588" t="s">
        <v>880</v>
      </c>
      <c r="DM156" s="581" t="s">
        <v>169</v>
      </c>
      <c r="DN156" s="94">
        <v>0</v>
      </c>
      <c r="DO156" s="630">
        <v>0</v>
      </c>
      <c r="DP156" s="613">
        <v>42317</v>
      </c>
      <c r="DQ156" s="603"/>
      <c r="DR156" s="603" t="s">
        <v>899</v>
      </c>
      <c r="DS156" s="618"/>
      <c r="DT156" s="615">
        <v>42779</v>
      </c>
      <c r="DU156" s="603"/>
      <c r="DV156" s="603" t="s">
        <v>899</v>
      </c>
      <c r="DW156" s="94">
        <v>1</v>
      </c>
      <c r="DX156" s="57" t="s">
        <v>157</v>
      </c>
      <c r="DY156" s="57" t="s">
        <v>157</v>
      </c>
      <c r="DZ156" s="57" t="s">
        <v>157</v>
      </c>
      <c r="EA156" s="57" t="s">
        <v>157</v>
      </c>
      <c r="EB156" s="57" t="s">
        <v>157</v>
      </c>
      <c r="EC156" s="57" t="s">
        <v>157</v>
      </c>
      <c r="ED156" s="57" t="s">
        <v>157</v>
      </c>
      <c r="EE156" s="57" t="s">
        <v>157</v>
      </c>
      <c r="EF156" s="57" t="s">
        <v>157</v>
      </c>
      <c r="EG156" s="57" t="s">
        <v>157</v>
      </c>
      <c r="EH156" s="851"/>
      <c r="EI156" s="163">
        <v>3</v>
      </c>
      <c r="EJ156" s="163">
        <v>11</v>
      </c>
      <c r="EK156" s="163">
        <v>2</v>
      </c>
      <c r="EL156" s="618"/>
      <c r="EM156" s="588">
        <v>10</v>
      </c>
      <c r="EN156" s="94">
        <v>1</v>
      </c>
      <c r="EO156" s="94">
        <v>0</v>
      </c>
      <c r="EP156" s="94">
        <v>200</v>
      </c>
      <c r="EQ156" s="94">
        <v>91</v>
      </c>
      <c r="ER156" s="118">
        <f t="shared" si="83"/>
        <v>22.75</v>
      </c>
      <c r="ES156" s="592">
        <v>2</v>
      </c>
      <c r="ET156" s="592">
        <v>62</v>
      </c>
      <c r="EU156" s="592">
        <v>65</v>
      </c>
      <c r="EV156" s="134">
        <v>4</v>
      </c>
      <c r="EW156" s="94">
        <v>2</v>
      </c>
      <c r="EX156" s="732">
        <v>5869</v>
      </c>
      <c r="EY156" s="144"/>
      <c r="EZ156" s="144"/>
      <c r="FA156" s="144"/>
      <c r="FB156" s="144"/>
      <c r="FC156" s="144"/>
      <c r="FD156" s="759"/>
      <c r="FE156" s="141"/>
      <c r="FF156" s="370"/>
      <c r="FG156" s="370"/>
      <c r="FH156" s="370"/>
      <c r="FI156" s="370"/>
      <c r="FJ156" s="371"/>
      <c r="FK156" s="371"/>
      <c r="FL156" s="371"/>
      <c r="FM156" s="218"/>
      <c r="FN156" s="451"/>
      <c r="FO156" s="460"/>
      <c r="FP156" s="462" t="s">
        <v>242</v>
      </c>
      <c r="FQ156" s="398"/>
      <c r="FR156" s="65"/>
      <c r="FS156" s="89" t="s">
        <v>158</v>
      </c>
      <c r="FT156" s="193"/>
      <c r="FU156" s="192"/>
      <c r="FV156" s="149" t="s">
        <v>158</v>
      </c>
      <c r="FW156" s="100" t="s">
        <v>158</v>
      </c>
      <c r="FX156" s="192"/>
      <c r="FY156" s="435"/>
      <c r="FZ156" s="605">
        <v>0</v>
      </c>
      <c r="GA156" s="605">
        <v>0</v>
      </c>
      <c r="GB156" s="628">
        <v>2</v>
      </c>
      <c r="GC156" s="605">
        <v>6</v>
      </c>
      <c r="GD156" s="605">
        <v>0</v>
      </c>
      <c r="GE156" s="606"/>
      <c r="GF156" s="605">
        <v>0</v>
      </c>
      <c r="GG156" s="605"/>
      <c r="GH156" s="606"/>
      <c r="GI156" s="605">
        <v>1</v>
      </c>
      <c r="GJ156" s="857">
        <v>42779</v>
      </c>
      <c r="GK156" s="861" t="s">
        <v>917</v>
      </c>
      <c r="GL156" s="864" t="s">
        <v>918</v>
      </c>
      <c r="GM156" s="178"/>
      <c r="GN156" s="178"/>
      <c r="GO156" s="178"/>
      <c r="GP156" s="192"/>
    </row>
    <row r="157" spans="1:198" ht="14.45" customHeight="1" x14ac:dyDescent="0.25">
      <c r="A157" s="56">
        <v>281</v>
      </c>
      <c r="B157" s="859">
        <v>1</v>
      </c>
      <c r="C157" s="560">
        <v>11700</v>
      </c>
      <c r="D157" s="561" t="s">
        <v>798</v>
      </c>
      <c r="E157" s="513" t="s">
        <v>261</v>
      </c>
      <c r="F157" s="59" t="s">
        <v>799</v>
      </c>
      <c r="G157" s="57">
        <f>LEFT(H157,4)-CONCATENATE(IF(LEFT(F157, 2)&lt;MID(H157, 3, 4), 20, 19),LEFT(F157,2))</f>
        <v>73</v>
      </c>
      <c r="H157" s="584" t="s">
        <v>800</v>
      </c>
      <c r="I157" s="313" t="s">
        <v>169</v>
      </c>
      <c r="J157" s="572" t="s">
        <v>244</v>
      </c>
      <c r="K157" s="59" t="s">
        <v>156</v>
      </c>
      <c r="L157" s="57">
        <v>5</v>
      </c>
      <c r="M157" s="59">
        <v>10</v>
      </c>
      <c r="N157" s="59" t="s">
        <v>435</v>
      </c>
      <c r="O157" s="370"/>
      <c r="P157" s="57" t="s">
        <v>796</v>
      </c>
      <c r="Q157" s="378"/>
      <c r="R157" s="378"/>
      <c r="S157" s="59"/>
      <c r="T157" s="361" t="s">
        <v>780</v>
      </c>
      <c r="U157" s="361"/>
      <c r="V157" s="362" t="s">
        <v>792</v>
      </c>
      <c r="W157" s="469"/>
      <c r="X157" s="362"/>
      <c r="Y157" s="362"/>
      <c r="Z157" s="374"/>
      <c r="AA157" s="370" t="s">
        <v>788</v>
      </c>
      <c r="AC157" s="403">
        <v>136</v>
      </c>
      <c r="AD157" s="403">
        <v>682</v>
      </c>
      <c r="AE157" s="404"/>
      <c r="AF157" s="404"/>
      <c r="AG157" s="374" t="s">
        <v>226</v>
      </c>
      <c r="AH157" s="403">
        <v>50</v>
      </c>
      <c r="AI157"/>
      <c r="AO157" s="410">
        <v>31.5</v>
      </c>
      <c r="AP157" s="69">
        <v>9</v>
      </c>
      <c r="AQ157" s="127">
        <v>59.2</v>
      </c>
      <c r="AR157" s="71">
        <f t="shared" si="72"/>
        <v>99.7</v>
      </c>
      <c r="AS157" s="72">
        <f t="shared" si="73"/>
        <v>3.5</v>
      </c>
      <c r="AT157" s="73">
        <f t="shared" si="74"/>
        <v>207.20000000000002</v>
      </c>
      <c r="AU157" s="74">
        <f t="shared" si="75"/>
        <v>0.46187683284457476</v>
      </c>
      <c r="AV157" s="75">
        <v>27.751499999999997</v>
      </c>
      <c r="AW157" s="75">
        <f t="shared" si="76"/>
        <v>88.1</v>
      </c>
      <c r="AX157" s="76">
        <v>2.1735000000000002</v>
      </c>
      <c r="AY157" s="75">
        <v>6.9</v>
      </c>
      <c r="AZ157" s="56" t="s">
        <v>158</v>
      </c>
      <c r="BA157" s="77">
        <v>2</v>
      </c>
      <c r="BB157" s="84" t="s">
        <v>158</v>
      </c>
      <c r="BC157" s="79">
        <v>2.4</v>
      </c>
      <c r="BD157" s="79"/>
      <c r="BE157" s="75"/>
      <c r="BF157" s="75"/>
      <c r="BG157" s="75"/>
      <c r="BH157" s="75"/>
      <c r="BI157" s="81">
        <v>1.9E-2</v>
      </c>
      <c r="BJ157" s="75">
        <v>40.4</v>
      </c>
      <c r="BK157" s="56">
        <v>59.6</v>
      </c>
      <c r="BL157" s="82">
        <f>BJ157/BK157</f>
        <v>0.6778523489932885</v>
      </c>
      <c r="BM157" s="83">
        <v>0.4</v>
      </c>
      <c r="BN157" s="79">
        <f>BM157*100/AO157</f>
        <v>1.2698412698412698</v>
      </c>
      <c r="BO157" s="56" t="s">
        <v>158</v>
      </c>
      <c r="BP157" s="56">
        <v>66.3</v>
      </c>
      <c r="BQ157" s="84">
        <v>44</v>
      </c>
      <c r="BS157" s="79">
        <f>BX157+BZ157</f>
        <v>45.4</v>
      </c>
      <c r="BT157" s="115">
        <v>76.400000000000006</v>
      </c>
      <c r="BU157" s="115">
        <v>10541</v>
      </c>
      <c r="BV157" s="79">
        <f>100-BT157</f>
        <v>23.599999999999994</v>
      </c>
      <c r="BW157" s="79">
        <f>BY157+CA157+CC157</f>
        <v>8.8650000000000002</v>
      </c>
      <c r="BX157" s="115">
        <v>28.7</v>
      </c>
      <c r="BY157" s="66">
        <f>BX157*AP157/100</f>
        <v>2.5830000000000002</v>
      </c>
      <c r="BZ157" s="115">
        <v>16.7</v>
      </c>
      <c r="CA157" s="66">
        <f>BZ157*AP157/100</f>
        <v>1.5029999999999999</v>
      </c>
      <c r="CB157" s="115">
        <v>53.1</v>
      </c>
      <c r="CC157" s="66">
        <f>CB157*AP157/100</f>
        <v>4.7789999999999999</v>
      </c>
      <c r="CD157" s="79">
        <v>1.1499999999999999</v>
      </c>
      <c r="CE157" s="153">
        <v>99.5</v>
      </c>
      <c r="CF157" s="153">
        <v>8781</v>
      </c>
      <c r="CG157" s="153">
        <v>93.4</v>
      </c>
      <c r="CH157" s="153">
        <v>6205</v>
      </c>
      <c r="CI157" s="153">
        <v>70.3</v>
      </c>
      <c r="CJ157" s="153">
        <v>82.5</v>
      </c>
      <c r="CK157" s="153">
        <v>4983</v>
      </c>
      <c r="CL157" s="75">
        <f>BX157/BZ157</f>
        <v>1.7185628742514971</v>
      </c>
      <c r="CZ157" s="142">
        <v>3</v>
      </c>
      <c r="DA157" s="90" t="s">
        <v>180</v>
      </c>
      <c r="DB157" s="195" t="s">
        <v>180</v>
      </c>
      <c r="DC157" s="288"/>
      <c r="DD157" s="340"/>
      <c r="DE157" s="370"/>
      <c r="DF157" s="370"/>
      <c r="DG157" s="370"/>
      <c r="DH157" s="370"/>
      <c r="DI157" s="57" t="s">
        <v>163</v>
      </c>
      <c r="DJ157" s="555" t="s">
        <v>226</v>
      </c>
      <c r="DK157" s="92">
        <v>2</v>
      </c>
      <c r="DL157" s="581" t="s">
        <v>880</v>
      </c>
      <c r="DM157" s="581" t="s">
        <v>169</v>
      </c>
      <c r="DN157" s="92"/>
      <c r="DO157" s="629">
        <v>0</v>
      </c>
      <c r="DP157" s="623">
        <v>43223</v>
      </c>
      <c r="DQ157" s="581"/>
      <c r="DR157" s="581" t="s">
        <v>899</v>
      </c>
      <c r="DS157" s="619"/>
      <c r="DT157" s="623">
        <v>43738</v>
      </c>
      <c r="DU157" s="581"/>
      <c r="DV157" s="581" t="s">
        <v>899</v>
      </c>
      <c r="DW157" s="92"/>
      <c r="DX157" s="57">
        <v>14.4</v>
      </c>
      <c r="DY157" s="57" t="s">
        <v>157</v>
      </c>
      <c r="DZ157" s="57" t="s">
        <v>157</v>
      </c>
      <c r="EA157" s="57" t="s">
        <v>157</v>
      </c>
      <c r="EB157" s="57" t="s">
        <v>157</v>
      </c>
      <c r="EC157" s="57" t="s">
        <v>157</v>
      </c>
      <c r="ED157" s="57" t="s">
        <v>157</v>
      </c>
      <c r="EE157" s="57" t="s">
        <v>157</v>
      </c>
      <c r="EF157" s="57" t="s">
        <v>157</v>
      </c>
      <c r="EG157" s="57" t="s">
        <v>157</v>
      </c>
      <c r="EH157" s="850" t="s">
        <v>157</v>
      </c>
      <c r="EI157" s="92">
        <v>0</v>
      </c>
      <c r="EJ157" s="92"/>
      <c r="EK157" s="92"/>
      <c r="EL157" s="619"/>
      <c r="EM157" s="581">
        <v>20</v>
      </c>
      <c r="EN157" s="92"/>
      <c r="EO157" s="581">
        <v>0</v>
      </c>
      <c r="EP157" s="581">
        <v>168</v>
      </c>
      <c r="EQ157" s="581">
        <v>115</v>
      </c>
      <c r="ER157" s="582">
        <v>40.700000000000003</v>
      </c>
      <c r="ES157" s="592">
        <v>0</v>
      </c>
      <c r="ET157" s="592">
        <v>46</v>
      </c>
      <c r="EU157" s="592">
        <v>40</v>
      </c>
      <c r="EV157" s="92">
        <v>3</v>
      </c>
      <c r="EW157" s="92">
        <v>2</v>
      </c>
      <c r="EX157" s="432">
        <v>11700</v>
      </c>
      <c r="EY157" s="349">
        <v>75</v>
      </c>
      <c r="EZ157" s="349">
        <v>455745</v>
      </c>
      <c r="FA157" s="349">
        <v>12000</v>
      </c>
      <c r="FB157" s="349">
        <v>42120</v>
      </c>
      <c r="FC157" s="349">
        <v>2912</v>
      </c>
      <c r="FD157" s="350">
        <f>FC157/FA157*FB157/EY157</f>
        <v>136.2816</v>
      </c>
      <c r="FE157" s="281">
        <f>L157*FD157</f>
        <v>681.40800000000002</v>
      </c>
      <c r="FF157" s="394"/>
      <c r="FG157" s="394"/>
      <c r="FH157" s="394"/>
      <c r="FI157" s="394"/>
      <c r="FJ157" s="442"/>
      <c r="FK157" s="442"/>
      <c r="FL157" s="442"/>
      <c r="FM157" s="197"/>
      <c r="FN157" s="450"/>
      <c r="FO157" s="450"/>
      <c r="FP157" s="459"/>
      <c r="FQ157" s="64"/>
      <c r="FR157" s="394"/>
      <c r="FS157" s="56"/>
      <c r="FT157" s="242">
        <f>AC157/1000</f>
        <v>0.13600000000000001</v>
      </c>
      <c r="FV157" s="73">
        <f>FC157*100/EZ157</f>
        <v>0.63895380091937382</v>
      </c>
      <c r="FW157" s="351">
        <f>FD157/1000</f>
        <v>0.1362816</v>
      </c>
      <c r="FY157" s="394"/>
      <c r="FZ157" s="605">
        <v>0</v>
      </c>
      <c r="GA157" s="605">
        <v>0</v>
      </c>
      <c r="GB157" s="626">
        <v>3</v>
      </c>
      <c r="GC157" s="605">
        <v>7</v>
      </c>
      <c r="GD157" s="605">
        <v>0</v>
      </c>
      <c r="GE157" s="606"/>
      <c r="GF157" s="605">
        <v>0</v>
      </c>
      <c r="GG157" s="605"/>
      <c r="GH157" s="606"/>
      <c r="GI157" s="605">
        <v>1</v>
      </c>
      <c r="GJ157" s="857">
        <v>43738</v>
      </c>
      <c r="GK157" s="861" t="s">
        <v>917</v>
      </c>
      <c r="GL157" s="862" t="s">
        <v>918</v>
      </c>
      <c r="GN157" s="160">
        <v>4.1761526334500001</v>
      </c>
    </row>
    <row r="158" spans="1:198" ht="14.45" customHeight="1" x14ac:dyDescent="0.25">
      <c r="A158" s="56">
        <v>118</v>
      </c>
      <c r="B158" s="859">
        <v>1</v>
      </c>
      <c r="C158" s="560">
        <v>6358</v>
      </c>
      <c r="D158" s="561" t="s">
        <v>331</v>
      </c>
      <c r="E158" s="513" t="s">
        <v>332</v>
      </c>
      <c r="F158" s="59">
        <v>480827401</v>
      </c>
      <c r="G158" s="57">
        <v>69</v>
      </c>
      <c r="H158" s="584" t="s">
        <v>329</v>
      </c>
      <c r="I158" s="150" t="s">
        <v>169</v>
      </c>
      <c r="J158" s="572" t="s">
        <v>215</v>
      </c>
      <c r="K158" s="101" t="s">
        <v>156</v>
      </c>
      <c r="L158" s="57">
        <v>2</v>
      </c>
      <c r="M158" s="57">
        <v>9</v>
      </c>
      <c r="N158" s="57"/>
      <c r="O158" s="370"/>
      <c r="P158" s="151" t="s">
        <v>313</v>
      </c>
      <c r="Q158" s="378"/>
      <c r="R158" s="378"/>
      <c r="S158" s="164" t="s">
        <v>330</v>
      </c>
      <c r="T158" s="164" t="s">
        <v>242</v>
      </c>
      <c r="U158" s="169" t="s">
        <v>217</v>
      </c>
      <c r="V158" s="164" t="s">
        <v>216</v>
      </c>
      <c r="W158" s="671" t="s">
        <v>218</v>
      </c>
      <c r="X158" s="164" t="s">
        <v>242</v>
      </c>
      <c r="Y158" s="164" t="s">
        <v>242</v>
      </c>
      <c r="Z158" s="387"/>
      <c r="AA158" s="370"/>
      <c r="AB158" s="316">
        <v>514</v>
      </c>
      <c r="AC158" s="376"/>
      <c r="AD158" s="376"/>
      <c r="AE158" s="376"/>
      <c r="AF158" s="376"/>
      <c r="AG158" s="401" t="s">
        <v>333</v>
      </c>
      <c r="AH158" s="394"/>
      <c r="AI158" s="89">
        <v>41.5</v>
      </c>
      <c r="AJ158" s="89">
        <v>88.9</v>
      </c>
      <c r="AK158" s="67">
        <v>36.893500000000003</v>
      </c>
      <c r="AL158" s="89">
        <v>122648</v>
      </c>
      <c r="AM158" s="68">
        <v>245.29599999999999</v>
      </c>
      <c r="AN158" s="56">
        <v>4</v>
      </c>
      <c r="AO158" s="145">
        <v>27</v>
      </c>
      <c r="AP158" s="69">
        <v>11.7</v>
      </c>
      <c r="AQ158" s="127">
        <v>59</v>
      </c>
      <c r="AR158" s="71">
        <f t="shared" si="72"/>
        <v>97.7</v>
      </c>
      <c r="AS158" s="72">
        <f t="shared" si="73"/>
        <v>2.3076923076923079</v>
      </c>
      <c r="AT158" s="73">
        <f t="shared" si="74"/>
        <v>136.15384615384616</v>
      </c>
      <c r="AU158" s="74">
        <f t="shared" si="75"/>
        <v>0.38189533239038187</v>
      </c>
      <c r="AV158" s="66">
        <v>25.4</v>
      </c>
      <c r="AW158" s="75">
        <f t="shared" si="76"/>
        <v>94.074074074074076</v>
      </c>
      <c r="AX158" s="76">
        <v>0.25</v>
      </c>
      <c r="AY158" s="75">
        <f>AX158*100/AO158</f>
        <v>0.92592592592592593</v>
      </c>
      <c r="AZ158" s="56">
        <v>37.200000000000003</v>
      </c>
      <c r="BA158" s="77" t="s">
        <v>158</v>
      </c>
      <c r="BB158" s="84">
        <v>0.05</v>
      </c>
      <c r="BC158" s="80">
        <v>0.27999999999999969</v>
      </c>
      <c r="BD158" s="79"/>
      <c r="BJ158" s="225">
        <v>61.5</v>
      </c>
      <c r="BK158" s="225">
        <v>38.5</v>
      </c>
      <c r="BL158" s="82">
        <v>1.5974025974025974</v>
      </c>
      <c r="BM158" s="223">
        <v>0.36</v>
      </c>
      <c r="BN158" s="79">
        <f>BM158*100/AO158</f>
        <v>1.3333333333333333</v>
      </c>
      <c r="BO158" s="87">
        <v>0.28000000000000003</v>
      </c>
      <c r="BP158" s="56">
        <v>12.5</v>
      </c>
      <c r="BQ158" s="84">
        <v>25.5</v>
      </c>
      <c r="BR158" s="85">
        <v>2.04</v>
      </c>
      <c r="BS158" s="79">
        <f>BX158+BZ158</f>
        <v>57.2</v>
      </c>
      <c r="BT158" s="87">
        <v>96.2</v>
      </c>
      <c r="BU158" s="87" t="s">
        <v>158</v>
      </c>
      <c r="BV158" s="87">
        <v>3.8</v>
      </c>
      <c r="BW158" s="79">
        <f>BY158+CA158+CC158</f>
        <v>11.4894</v>
      </c>
      <c r="BX158" s="87">
        <v>31.4</v>
      </c>
      <c r="BY158" s="133">
        <f>BX158*AP158/100</f>
        <v>3.6737999999999995</v>
      </c>
      <c r="BZ158" s="87">
        <v>25.8</v>
      </c>
      <c r="CA158" s="133">
        <f>BZ158*AP158/100</f>
        <v>3.0186000000000002</v>
      </c>
      <c r="CB158" s="87">
        <v>41</v>
      </c>
      <c r="CC158" s="133">
        <f>CB158*AP158/100</f>
        <v>4.7969999999999997</v>
      </c>
      <c r="CD158" s="128"/>
      <c r="CE158" s="56">
        <v>96.8</v>
      </c>
      <c r="CF158"/>
      <c r="CG158" s="56">
        <v>89.1</v>
      </c>
      <c r="CI158" s="56">
        <v>11.7</v>
      </c>
      <c r="CJ158" s="56">
        <v>58.2</v>
      </c>
      <c r="CY158" s="89" t="s">
        <v>165</v>
      </c>
      <c r="CZ158" s="89">
        <v>4</v>
      </c>
      <c r="DA158" s="90" t="s">
        <v>160</v>
      </c>
      <c r="DB158" s="89" t="s">
        <v>161</v>
      </c>
      <c r="DE158" s="428"/>
      <c r="DF158" s="428"/>
      <c r="DG158" s="428"/>
      <c r="DH158" s="428"/>
      <c r="DI158" s="91" t="s">
        <v>162</v>
      </c>
      <c r="DJ158" s="557" t="s">
        <v>230</v>
      </c>
      <c r="DK158" s="162">
        <v>2</v>
      </c>
      <c r="DL158" s="588" t="s">
        <v>880</v>
      </c>
      <c r="DM158" s="94" t="s">
        <v>322</v>
      </c>
      <c r="DN158" s="94"/>
      <c r="DO158" s="630">
        <v>1</v>
      </c>
      <c r="DP158" s="615">
        <v>42808</v>
      </c>
      <c r="DQ158" s="603"/>
      <c r="DR158" s="603" t="s">
        <v>899</v>
      </c>
      <c r="DS158" s="618"/>
      <c r="DT158" s="865" t="s">
        <v>1122</v>
      </c>
      <c r="DU158" s="603"/>
      <c r="DV158" s="603"/>
      <c r="DW158" s="94">
        <v>1</v>
      </c>
      <c r="DX158" s="57">
        <v>3</v>
      </c>
      <c r="DY158" s="57" t="s">
        <v>157</v>
      </c>
      <c r="DZ158" s="57">
        <v>514</v>
      </c>
      <c r="EA158" s="57">
        <v>58.4</v>
      </c>
      <c r="EB158" s="57">
        <v>41.6</v>
      </c>
      <c r="EC158" s="57" t="s">
        <v>157</v>
      </c>
      <c r="ED158" s="57" t="s">
        <v>157</v>
      </c>
      <c r="EE158" s="57" t="s">
        <v>157</v>
      </c>
      <c r="EF158" s="57" t="s">
        <v>157</v>
      </c>
      <c r="EG158" s="57">
        <v>0</v>
      </c>
      <c r="EH158" s="850"/>
      <c r="EI158" s="94">
        <v>4</v>
      </c>
      <c r="EJ158" s="94">
        <v>9</v>
      </c>
      <c r="EK158" s="94">
        <v>2</v>
      </c>
      <c r="EL158" s="618"/>
      <c r="EM158" s="94">
        <v>30</v>
      </c>
      <c r="EN158" s="94">
        <v>3</v>
      </c>
      <c r="EO158" s="94">
        <v>1</v>
      </c>
      <c r="EP158" s="94">
        <v>173</v>
      </c>
      <c r="EQ158" s="94">
        <v>92</v>
      </c>
      <c r="ER158" s="118">
        <f>EQ158/(EP158*EP158*0.01*0.01)</f>
        <v>30.73941661933242</v>
      </c>
      <c r="ES158" s="592">
        <v>0</v>
      </c>
      <c r="ET158" s="592">
        <v>40</v>
      </c>
      <c r="EU158" s="592">
        <v>50</v>
      </c>
      <c r="EV158" s="590">
        <v>3</v>
      </c>
      <c r="EW158" s="588">
        <v>2</v>
      </c>
      <c r="EX158" s="430">
        <v>6358</v>
      </c>
      <c r="EY158" s="144"/>
      <c r="EZ158" s="144"/>
      <c r="FA158" s="144"/>
      <c r="FB158" s="144"/>
      <c r="FC158" s="144"/>
      <c r="FD158" s="759"/>
      <c r="FE158" s="141"/>
      <c r="FF158" s="370"/>
      <c r="FG158" s="370"/>
      <c r="FH158" s="370"/>
      <c r="FI158" s="370"/>
      <c r="FJ158" s="371"/>
      <c r="FK158" s="371"/>
      <c r="FL158" s="371"/>
      <c r="FM158" s="218"/>
      <c r="FN158" s="451"/>
      <c r="FO158" s="460"/>
      <c r="FP158" s="462">
        <v>514</v>
      </c>
      <c r="FQ158" s="401" t="s">
        <v>333</v>
      </c>
      <c r="FR158" s="394"/>
      <c r="FS158" s="56"/>
      <c r="FV158" s="149"/>
      <c r="FW158" s="125">
        <f>DZ158/1000</f>
        <v>0.51400000000000001</v>
      </c>
      <c r="FY158" s="394"/>
      <c r="FZ158" s="605">
        <v>1</v>
      </c>
      <c r="GA158" s="605">
        <v>1</v>
      </c>
      <c r="GB158" s="628">
        <v>1</v>
      </c>
      <c r="GC158" s="605">
        <v>3</v>
      </c>
      <c r="GD158" s="605">
        <v>1</v>
      </c>
      <c r="GE158" s="606"/>
      <c r="GF158" s="605">
        <v>1</v>
      </c>
      <c r="GG158" s="861" t="s">
        <v>1123</v>
      </c>
      <c r="GH158" s="862" t="s">
        <v>1124</v>
      </c>
      <c r="GI158" s="605">
        <v>1</v>
      </c>
      <c r="GJ158" s="861" t="s">
        <v>1125</v>
      </c>
      <c r="GK158" s="861" t="s">
        <v>1124</v>
      </c>
      <c r="GL158" s="862" t="s">
        <v>973</v>
      </c>
    </row>
    <row r="159" spans="1:198" ht="14.45" customHeight="1" x14ac:dyDescent="0.25">
      <c r="A159" s="56">
        <v>254</v>
      </c>
      <c r="B159" s="859">
        <v>1</v>
      </c>
      <c r="C159" s="566">
        <v>11451</v>
      </c>
      <c r="D159" s="595" t="s">
        <v>772</v>
      </c>
      <c r="E159" s="597" t="s">
        <v>227</v>
      </c>
      <c r="F159" s="597">
        <v>451009406</v>
      </c>
      <c r="G159" s="57">
        <f>LEFT(H159,4)-CONCATENATE(19,LEFT(F159,2))</f>
        <v>74</v>
      </c>
      <c r="H159" s="584" t="s">
        <v>769</v>
      </c>
      <c r="I159" s="313" t="s">
        <v>773</v>
      </c>
      <c r="J159" s="572" t="s">
        <v>215</v>
      </c>
      <c r="K159" s="59" t="s">
        <v>156</v>
      </c>
      <c r="L159" s="57">
        <v>19</v>
      </c>
      <c r="M159" s="59" t="s">
        <v>282</v>
      </c>
      <c r="N159" s="59" t="s">
        <v>157</v>
      </c>
      <c r="O159" s="370"/>
      <c r="P159" s="57" t="s">
        <v>767</v>
      </c>
      <c r="Q159" s="378"/>
      <c r="R159" s="378"/>
      <c r="S159" s="171"/>
      <c r="T159" s="360" t="s">
        <v>765</v>
      </c>
      <c r="U159" s="358"/>
      <c r="V159" s="359" t="s">
        <v>768</v>
      </c>
      <c r="W159" s="382"/>
      <c r="X159" s="359" t="s">
        <v>763</v>
      </c>
      <c r="Y159" s="164"/>
      <c r="Z159" s="374"/>
      <c r="AA159" s="370" t="s">
        <v>771</v>
      </c>
      <c r="AC159" s="403">
        <v>945</v>
      </c>
      <c r="AD159" s="403">
        <v>17900</v>
      </c>
      <c r="AE159" s="404"/>
      <c r="AF159" s="404"/>
      <c r="AG159" s="374" t="s">
        <v>307</v>
      </c>
      <c r="AH159" s="111">
        <v>1500</v>
      </c>
      <c r="AI159"/>
      <c r="AO159" s="145">
        <v>37.5</v>
      </c>
      <c r="AP159" s="69">
        <v>51.5</v>
      </c>
      <c r="AQ159" s="127">
        <v>8.99</v>
      </c>
      <c r="AR159" s="71">
        <f t="shared" si="72"/>
        <v>97.99</v>
      </c>
      <c r="AS159" s="72">
        <f t="shared" si="73"/>
        <v>0.72815533980582525</v>
      </c>
      <c r="AT159" s="73">
        <f t="shared" si="74"/>
        <v>6.5461165048543695</v>
      </c>
      <c r="AU159" s="74">
        <f t="shared" si="75"/>
        <v>0.61993717969912376</v>
      </c>
      <c r="AV159" s="75">
        <v>33.933750000000003</v>
      </c>
      <c r="AW159" s="75">
        <f t="shared" si="76"/>
        <v>90.49</v>
      </c>
      <c r="AX159" s="76">
        <v>1.6912499999999999</v>
      </c>
      <c r="AY159" s="75">
        <v>4.51</v>
      </c>
      <c r="AZ159" s="56" t="s">
        <v>158</v>
      </c>
      <c r="BA159" s="77">
        <v>54.5</v>
      </c>
      <c r="BB159" s="84" t="s">
        <v>158</v>
      </c>
      <c r="BC159" s="115" t="s">
        <v>158</v>
      </c>
      <c r="BI159" s="81">
        <v>0.95</v>
      </c>
      <c r="BJ159" s="56">
        <v>45.7</v>
      </c>
      <c r="BK159" s="56">
        <v>54.3</v>
      </c>
      <c r="BL159" s="82">
        <f>BJ159/BK159</f>
        <v>0.84162062615101296</v>
      </c>
      <c r="BM159" s="83">
        <v>1.18</v>
      </c>
      <c r="BN159" s="79">
        <f>BM159*100/AO159</f>
        <v>3.1466666666666665</v>
      </c>
      <c r="BO159" s="56" t="s">
        <v>158</v>
      </c>
      <c r="BP159" s="56">
        <v>64.099999999999994</v>
      </c>
      <c r="BQ159" s="84">
        <v>59.1</v>
      </c>
      <c r="BS159" s="79">
        <f>BX159+BZ159</f>
        <v>77.099999999999994</v>
      </c>
      <c r="BT159" s="115">
        <v>93.7</v>
      </c>
      <c r="BU159" s="115">
        <v>11881</v>
      </c>
      <c r="BV159" s="79">
        <f>100-BT159</f>
        <v>6.2999999999999972</v>
      </c>
      <c r="BW159" s="79">
        <f>BY159+CA159+CC159</f>
        <v>50.624499999999991</v>
      </c>
      <c r="BX159" s="115">
        <v>36.799999999999997</v>
      </c>
      <c r="BY159" s="66">
        <f>BX159*AP159/100</f>
        <v>18.951999999999998</v>
      </c>
      <c r="BZ159" s="115">
        <v>40.299999999999997</v>
      </c>
      <c r="CA159" s="66">
        <f>BZ159*AP159/100</f>
        <v>20.754499999999997</v>
      </c>
      <c r="CB159" s="115">
        <v>21.2</v>
      </c>
      <c r="CC159" s="66">
        <f>CB159*AP159/100</f>
        <v>10.917999999999999</v>
      </c>
      <c r="CD159" s="79">
        <v>0.18</v>
      </c>
      <c r="CE159" s="153"/>
      <c r="CF159" s="153"/>
      <c r="CG159" s="153"/>
      <c r="CH159" s="153"/>
      <c r="CI159" s="153"/>
      <c r="CJ159" s="153">
        <v>88.1</v>
      </c>
      <c r="CK159" s="153">
        <v>6186</v>
      </c>
      <c r="CL159" s="75">
        <f>BX159/BZ159</f>
        <v>0.91315136476426795</v>
      </c>
      <c r="CZ159" s="142">
        <v>4</v>
      </c>
      <c r="DA159" s="90" t="s">
        <v>168</v>
      </c>
      <c r="DB159" s="195" t="s">
        <v>168</v>
      </c>
      <c r="DD159" s="266" t="s">
        <v>774</v>
      </c>
      <c r="DE159" s="370"/>
      <c r="DF159" s="370"/>
      <c r="DG159" s="370"/>
      <c r="DH159" s="370"/>
      <c r="DI159" s="57" t="s">
        <v>162</v>
      </c>
      <c r="DJ159" s="557" t="s">
        <v>230</v>
      </c>
      <c r="DK159" s="92">
        <v>2</v>
      </c>
      <c r="DL159" s="581" t="s">
        <v>880</v>
      </c>
      <c r="DM159" s="581" t="s">
        <v>967</v>
      </c>
      <c r="DN159" s="92"/>
      <c r="DO159" s="629">
        <v>1</v>
      </c>
      <c r="DP159" s="873" t="s">
        <v>1049</v>
      </c>
      <c r="DQ159" s="604">
        <v>43900</v>
      </c>
      <c r="DR159" s="581"/>
      <c r="DS159" s="619" t="s">
        <v>961</v>
      </c>
      <c r="DT159" s="623">
        <v>38841</v>
      </c>
      <c r="DU159" s="581"/>
      <c r="DV159" s="581"/>
      <c r="DW159" s="92"/>
      <c r="DX159" s="57">
        <v>3.8</v>
      </c>
      <c r="DY159" s="57">
        <v>3.3</v>
      </c>
      <c r="DZ159" s="57">
        <v>2050</v>
      </c>
      <c r="EA159" s="57">
        <v>39.6</v>
      </c>
      <c r="EB159" s="57">
        <v>60.4</v>
      </c>
      <c r="EC159" s="57" t="s">
        <v>775</v>
      </c>
      <c r="ED159" s="57"/>
      <c r="EE159" s="57"/>
      <c r="EF159" s="57"/>
      <c r="EG159" s="57">
        <v>0</v>
      </c>
      <c r="EH159" s="850" t="s">
        <v>741</v>
      </c>
      <c r="EI159" s="117"/>
      <c r="EJ159" s="117"/>
      <c r="EK159" s="117"/>
      <c r="EL159" s="619"/>
      <c r="EM159" s="589"/>
      <c r="EN159" s="117"/>
      <c r="EO159" s="589">
        <v>0</v>
      </c>
      <c r="EP159" s="589">
        <v>168</v>
      </c>
      <c r="EQ159" s="589">
        <v>78</v>
      </c>
      <c r="ER159" s="582">
        <f>EQ159/(EP159*EP159*0.01*0.01)</f>
        <v>27.636054421768709</v>
      </c>
      <c r="ES159" s="592">
        <v>0</v>
      </c>
      <c r="ET159" s="592">
        <v>43</v>
      </c>
      <c r="EU159" s="592">
        <v>40</v>
      </c>
      <c r="EV159" s="589"/>
      <c r="EW159" s="589"/>
      <c r="EX159" s="432">
        <v>11451</v>
      </c>
      <c r="EY159" s="349">
        <v>75</v>
      </c>
      <c r="EZ159" s="349">
        <v>54836</v>
      </c>
      <c r="FA159" s="349">
        <v>4000</v>
      </c>
      <c r="FB159" s="349">
        <v>38220</v>
      </c>
      <c r="FC159" s="349">
        <v>6925</v>
      </c>
      <c r="FD159" s="350">
        <f>FC159/FA159*FB159/EY159</f>
        <v>882.245</v>
      </c>
      <c r="FE159" s="281">
        <f>L159*FD159</f>
        <v>16762.654999999999</v>
      </c>
      <c r="FF159" s="394"/>
      <c r="FG159" s="394"/>
      <c r="FH159" s="394"/>
      <c r="FI159" s="394"/>
      <c r="FJ159" s="442"/>
      <c r="FK159" s="442"/>
      <c r="FL159" s="442"/>
      <c r="FM159" s="197"/>
      <c r="FN159" s="450"/>
      <c r="FO159" s="450"/>
      <c r="FP159" s="459"/>
      <c r="FQ159" s="398"/>
      <c r="FR159" s="65"/>
      <c r="FS159" s="56"/>
      <c r="FT159" s="242">
        <f>AC159/1000</f>
        <v>0.94499999999999995</v>
      </c>
      <c r="FV159" s="73">
        <f>FC159*100/EZ159</f>
        <v>12.628565176161645</v>
      </c>
      <c r="FW159" s="351">
        <f>FD159/1000</f>
        <v>0.88224500000000006</v>
      </c>
      <c r="FX159" s="278"/>
      <c r="FY159" s="394"/>
      <c r="FZ159" s="605">
        <v>1</v>
      </c>
      <c r="GA159" s="605">
        <v>0</v>
      </c>
      <c r="GB159" s="627">
        <v>1</v>
      </c>
      <c r="GC159" s="605">
        <v>2</v>
      </c>
      <c r="GD159" s="605">
        <v>0</v>
      </c>
      <c r="GE159" s="606"/>
      <c r="GF159" s="605">
        <v>0</v>
      </c>
      <c r="GG159" s="605"/>
      <c r="GH159" s="606"/>
      <c r="GI159" s="605">
        <v>1</v>
      </c>
      <c r="GJ159" s="857">
        <v>43900</v>
      </c>
      <c r="GK159" s="854" t="s">
        <v>928</v>
      </c>
      <c r="GL159" s="855" t="s">
        <v>973</v>
      </c>
    </row>
    <row r="160" spans="1:198" ht="14.45" customHeight="1" x14ac:dyDescent="0.25">
      <c r="A160" s="56">
        <v>101</v>
      </c>
      <c r="B160" s="859">
        <v>2</v>
      </c>
      <c r="C160" s="566">
        <v>12539</v>
      </c>
      <c r="D160" s="595" t="s">
        <v>772</v>
      </c>
      <c r="E160" s="597" t="s">
        <v>227</v>
      </c>
      <c r="F160" s="597">
        <v>451009406</v>
      </c>
      <c r="G160" s="57">
        <f>LEFT(H160,4)-CONCATENATE(IF(LEFT(F160, 2)&lt;MID(H160, 3, 4), 20, 19),LEFT(F160,2))</f>
        <v>75</v>
      </c>
      <c r="H160" s="584" t="s">
        <v>846</v>
      </c>
      <c r="I160" s="313" t="s">
        <v>773</v>
      </c>
      <c r="J160" s="572" t="s">
        <v>215</v>
      </c>
      <c r="K160" s="59" t="s">
        <v>156</v>
      </c>
      <c r="L160" s="57">
        <v>6</v>
      </c>
      <c r="M160" s="59">
        <v>1</v>
      </c>
      <c r="N160" s="59" t="s">
        <v>157</v>
      </c>
      <c r="O160" s="370"/>
      <c r="P160" s="57" t="s">
        <v>843</v>
      </c>
      <c r="Q160" s="378"/>
      <c r="R160" s="378"/>
      <c r="S160" s="59"/>
      <c r="T160" s="299"/>
      <c r="U160" s="299"/>
      <c r="V160" s="365" t="s">
        <v>835</v>
      </c>
      <c r="W160" s="480"/>
      <c r="X160" s="365"/>
      <c r="Y160" s="365"/>
      <c r="Z160" s="374" t="s">
        <v>834</v>
      </c>
      <c r="AA160" s="370" t="s">
        <v>786</v>
      </c>
      <c r="AC160" s="403">
        <v>2337</v>
      </c>
      <c r="AD160" s="403">
        <v>14000</v>
      </c>
      <c r="AE160" s="404"/>
      <c r="AF160" s="404"/>
      <c r="AG160" s="374" t="s">
        <v>307</v>
      </c>
      <c r="AH160" s="111">
        <v>1000</v>
      </c>
      <c r="AI160"/>
      <c r="AJ160"/>
      <c r="AM160"/>
      <c r="AO160" s="410">
        <v>61.4</v>
      </c>
      <c r="AP160" s="69">
        <v>31.8</v>
      </c>
      <c r="AQ160" s="127">
        <v>6.18</v>
      </c>
      <c r="AR160" s="71">
        <f t="shared" si="72"/>
        <v>99.38</v>
      </c>
      <c r="AS160" s="72">
        <f t="shared" si="73"/>
        <v>1.9308176100628931</v>
      </c>
      <c r="AT160" s="73">
        <f t="shared" si="74"/>
        <v>11.932452830188678</v>
      </c>
      <c r="AU160" s="74">
        <f t="shared" si="75"/>
        <v>1.6166403370194837</v>
      </c>
      <c r="AV160" s="75">
        <f>AW160*AO160/100</f>
        <v>51.171800000000005</v>
      </c>
      <c r="AW160" s="75">
        <f>97-AY160-(CD160*100/AO160)</f>
        <v>83.341693811074919</v>
      </c>
      <c r="AX160" s="137">
        <v>8.1661999999999999</v>
      </c>
      <c r="AY160" s="75">
        <f>AX160*100/AO160</f>
        <v>13.3</v>
      </c>
      <c r="AZ160" s="56" t="s">
        <v>158</v>
      </c>
      <c r="BA160" s="234">
        <v>31.3</v>
      </c>
      <c r="BB160" s="84" t="s">
        <v>158</v>
      </c>
      <c r="BC160" s="79">
        <v>0.67</v>
      </c>
      <c r="BD160" s="79"/>
      <c r="BE160" s="75"/>
      <c r="BF160" s="75"/>
      <c r="BG160" s="75"/>
      <c r="BH160" s="75"/>
      <c r="BI160" s="81">
        <v>2.02</v>
      </c>
      <c r="BJ160" s="75">
        <v>46</v>
      </c>
      <c r="BK160" s="56">
        <v>54</v>
      </c>
      <c r="BL160" s="82">
        <f>BJ160/BK160</f>
        <v>0.85185185185185186</v>
      </c>
      <c r="BM160" s="83">
        <v>0.62</v>
      </c>
      <c r="BN160" s="79">
        <f>BM160*100/AO160</f>
        <v>1.009771986970684</v>
      </c>
      <c r="BO160" s="56" t="s">
        <v>158</v>
      </c>
      <c r="BP160" s="56">
        <v>56.9</v>
      </c>
      <c r="BQ160" s="84">
        <v>65.2</v>
      </c>
      <c r="BS160" s="79">
        <f>BX160+BZ160</f>
        <v>71.8</v>
      </c>
      <c r="BT160" s="115">
        <v>88.4</v>
      </c>
      <c r="BU160" s="115">
        <v>9979</v>
      </c>
      <c r="BV160" s="79">
        <f>100-BT160</f>
        <v>11.599999999999994</v>
      </c>
      <c r="BW160" s="416">
        <f>BY160+CA160+CC160</f>
        <v>31.609200000000001</v>
      </c>
      <c r="BX160" s="115">
        <v>26.3</v>
      </c>
      <c r="BY160" s="66">
        <f>BX160*AP160/100</f>
        <v>8.3634000000000004</v>
      </c>
      <c r="BZ160" s="115">
        <v>45.5</v>
      </c>
      <c r="CA160" s="66">
        <f>BZ160*AP160/100</f>
        <v>14.469000000000001</v>
      </c>
      <c r="CB160" s="115">
        <v>27.6</v>
      </c>
      <c r="CC160" s="66">
        <f>CB160*AP160/100</f>
        <v>8.7768000000000015</v>
      </c>
      <c r="CD160" s="66">
        <v>0.22</v>
      </c>
      <c r="CE160" s="153">
        <v>99.9</v>
      </c>
      <c r="CF160" s="153">
        <v>6455</v>
      </c>
      <c r="CG160" s="153">
        <v>99.8</v>
      </c>
      <c r="CH160" s="153">
        <v>5715</v>
      </c>
      <c r="CI160" s="153">
        <v>97</v>
      </c>
      <c r="CJ160" s="153">
        <v>99</v>
      </c>
      <c r="CK160" s="153">
        <v>5232</v>
      </c>
      <c r="CL160" s="75">
        <f>BX160/BZ160</f>
        <v>0.57802197802197808</v>
      </c>
      <c r="CZ160" s="142">
        <v>4</v>
      </c>
      <c r="DB160" s="195" t="s">
        <v>171</v>
      </c>
      <c r="DC160" s="288"/>
      <c r="DD160" s="340" t="s">
        <v>847</v>
      </c>
      <c r="DE160" s="370"/>
      <c r="DF160" s="370"/>
      <c r="DG160" s="370"/>
      <c r="DH160" s="370"/>
      <c r="DI160" s="57" t="s">
        <v>162</v>
      </c>
      <c r="DJ160" s="557" t="s">
        <v>230</v>
      </c>
      <c r="DK160" s="92">
        <v>2</v>
      </c>
      <c r="DL160" s="581" t="s">
        <v>880</v>
      </c>
      <c r="DM160" s="581" t="s">
        <v>967</v>
      </c>
      <c r="DN160" s="92"/>
      <c r="DO160" s="629">
        <v>1</v>
      </c>
      <c r="DP160" s="873" t="s">
        <v>1049</v>
      </c>
      <c r="DQ160" s="604">
        <v>43900</v>
      </c>
      <c r="DR160" s="581"/>
      <c r="DS160" s="619" t="s">
        <v>961</v>
      </c>
      <c r="DT160" s="623">
        <v>38841</v>
      </c>
      <c r="DU160" s="581"/>
      <c r="DV160" s="581"/>
      <c r="DW160" s="92"/>
      <c r="DX160" s="57">
        <v>108</v>
      </c>
      <c r="DY160" s="57" t="s">
        <v>157</v>
      </c>
      <c r="DZ160" s="57">
        <v>1388</v>
      </c>
      <c r="EA160" s="57">
        <v>24.2</v>
      </c>
      <c r="EB160" s="57">
        <v>75.8</v>
      </c>
      <c r="EC160" s="57" t="s">
        <v>166</v>
      </c>
      <c r="ED160" s="57" t="s">
        <v>848</v>
      </c>
      <c r="EE160" s="57" t="s">
        <v>157</v>
      </c>
      <c r="EF160" s="57">
        <v>6.15</v>
      </c>
      <c r="EG160" s="57">
        <v>0</v>
      </c>
      <c r="EH160" s="850" t="s">
        <v>741</v>
      </c>
      <c r="EI160" s="117"/>
      <c r="EJ160" s="117"/>
      <c r="EK160" s="117"/>
      <c r="EL160" s="619"/>
      <c r="EM160" s="589">
        <v>20</v>
      </c>
      <c r="EN160" s="117"/>
      <c r="EO160" s="589">
        <v>0</v>
      </c>
      <c r="EP160" s="589">
        <v>168</v>
      </c>
      <c r="EQ160" s="589">
        <v>78</v>
      </c>
      <c r="ER160" s="582">
        <v>27.6</v>
      </c>
      <c r="ES160" s="592">
        <v>0</v>
      </c>
      <c r="ET160" s="592">
        <v>43</v>
      </c>
      <c r="EU160" s="592">
        <v>40</v>
      </c>
      <c r="EV160" s="589"/>
      <c r="EW160" s="589"/>
      <c r="EX160" s="432">
        <v>12539</v>
      </c>
      <c r="EY160" s="349">
        <v>75</v>
      </c>
      <c r="EZ160" s="349">
        <v>38758</v>
      </c>
      <c r="FA160" s="349">
        <v>4000</v>
      </c>
      <c r="FB160" s="349">
        <v>40560</v>
      </c>
      <c r="FC160" s="349">
        <v>15489</v>
      </c>
      <c r="FD160" s="350">
        <f>FC160/FA160*FB160/EY160</f>
        <v>2094.1128000000003</v>
      </c>
      <c r="FE160" s="281">
        <f>L160*FD160</f>
        <v>12564.676800000001</v>
      </c>
      <c r="FF160" s="394"/>
      <c r="FG160" s="394"/>
      <c r="FH160" s="394"/>
      <c r="FI160" s="394"/>
      <c r="FJ160" s="442"/>
      <c r="FK160" s="442"/>
      <c r="FL160" s="442"/>
      <c r="FM160" s="197"/>
      <c r="FN160" s="450"/>
      <c r="FO160" s="450"/>
      <c r="FP160" s="459"/>
      <c r="FQ160" s="398"/>
      <c r="FR160" s="65"/>
      <c r="FS160" s="56"/>
      <c r="FT160" s="242">
        <f>AC160/1000</f>
        <v>2.3370000000000002</v>
      </c>
      <c r="FV160" s="73">
        <f>FC160*100/EZ160</f>
        <v>39.963362402600751</v>
      </c>
      <c r="FW160" s="351">
        <f>FD160/1000</f>
        <v>2.0941128000000004</v>
      </c>
      <c r="FY160" s="394"/>
      <c r="FZ160" s="605">
        <v>0</v>
      </c>
      <c r="GA160" s="605">
        <v>0</v>
      </c>
      <c r="GB160" s="627">
        <v>1</v>
      </c>
      <c r="GC160" s="605">
        <v>3</v>
      </c>
      <c r="GD160" s="605">
        <v>0</v>
      </c>
      <c r="GE160" s="606"/>
      <c r="GF160" s="605">
        <v>0</v>
      </c>
      <c r="GG160" s="605"/>
      <c r="GH160" s="606"/>
      <c r="GI160" s="605">
        <v>1</v>
      </c>
      <c r="GJ160" s="857">
        <v>43900</v>
      </c>
      <c r="GK160" s="854" t="s">
        <v>928</v>
      </c>
      <c r="GL160" s="855" t="s">
        <v>973</v>
      </c>
      <c r="GN160" s="135" t="s">
        <v>166</v>
      </c>
    </row>
    <row r="161" spans="1:198" x14ac:dyDescent="0.25">
      <c r="A161" s="56">
        <v>287</v>
      </c>
      <c r="B161" s="859">
        <v>1</v>
      </c>
      <c r="C161" s="560">
        <v>9672</v>
      </c>
      <c r="D161" s="561" t="s">
        <v>559</v>
      </c>
      <c r="E161" s="513" t="s">
        <v>560</v>
      </c>
      <c r="F161" s="59">
        <v>5408090941</v>
      </c>
      <c r="G161" s="57">
        <v>64</v>
      </c>
      <c r="H161" s="584" t="s">
        <v>561</v>
      </c>
      <c r="I161" s="150" t="s">
        <v>312</v>
      </c>
      <c r="J161" s="572" t="s">
        <v>244</v>
      </c>
      <c r="K161" s="102" t="s">
        <v>156</v>
      </c>
      <c r="L161" s="57">
        <v>4</v>
      </c>
      <c r="M161" s="57">
        <v>1</v>
      </c>
      <c r="N161" s="59" t="s">
        <v>435</v>
      </c>
      <c r="O161" s="57"/>
      <c r="P161" s="59" t="s">
        <v>550</v>
      </c>
      <c r="Q161" s="57"/>
      <c r="R161" s="370"/>
      <c r="S161" s="231" t="s">
        <v>353</v>
      </c>
      <c r="T161" s="236" t="s">
        <v>353</v>
      </c>
      <c r="U161" s="231" t="s">
        <v>353</v>
      </c>
      <c r="V161" s="315" t="s">
        <v>526</v>
      </c>
      <c r="W161" s="231" t="s">
        <v>353</v>
      </c>
      <c r="X161" s="231" t="s">
        <v>353</v>
      </c>
      <c r="Y161" s="231" t="s">
        <v>353</v>
      </c>
      <c r="Z161" s="387"/>
      <c r="AA161" s="370"/>
      <c r="AB161" s="370"/>
      <c r="AC161" s="396" t="s">
        <v>353</v>
      </c>
      <c r="AD161" s="396" t="s">
        <v>353</v>
      </c>
      <c r="AE161" s="399" t="s">
        <v>353</v>
      </c>
      <c r="AF161" s="370" t="s">
        <v>353</v>
      </c>
      <c r="AG161" s="194" t="s">
        <v>562</v>
      </c>
      <c r="AH161" s="56"/>
      <c r="AK161" s="56"/>
      <c r="AL161" s="65"/>
      <c r="AM161" s="65"/>
      <c r="AN161" s="65"/>
      <c r="AO161" s="410">
        <v>64.8</v>
      </c>
      <c r="AP161" s="69">
        <v>17.5</v>
      </c>
      <c r="AQ161" s="127">
        <v>12.8</v>
      </c>
      <c r="AR161" s="71">
        <f t="shared" si="72"/>
        <v>95.1</v>
      </c>
      <c r="AS161" s="72">
        <f t="shared" si="73"/>
        <v>3.7028571428571428</v>
      </c>
      <c r="AT161" s="73">
        <f t="shared" si="74"/>
        <v>47.396571428571434</v>
      </c>
      <c r="AU161" s="74">
        <f t="shared" si="75"/>
        <v>2.1386138613861383</v>
      </c>
      <c r="AV161" s="75">
        <v>60.523199999999996</v>
      </c>
      <c r="AW161" s="75">
        <f>95-AY161</f>
        <v>93.4</v>
      </c>
      <c r="AX161" s="76">
        <v>1.0368000000000002</v>
      </c>
      <c r="AY161" s="321">
        <v>1.6</v>
      </c>
      <c r="AZ161" s="323" t="s">
        <v>158</v>
      </c>
      <c r="BA161" s="66">
        <v>40.5</v>
      </c>
      <c r="BB161" s="473" t="s">
        <v>158</v>
      </c>
      <c r="BC161" s="100"/>
      <c r="BD161" s="100"/>
      <c r="BE161" s="100"/>
      <c r="BF161" s="100"/>
      <c r="BG161" s="100"/>
      <c r="BH161" s="100"/>
      <c r="BI161" s="473"/>
      <c r="BJ161" s="66">
        <v>48.7</v>
      </c>
      <c r="BK161" s="66">
        <v>51.3</v>
      </c>
      <c r="BL161" s="82">
        <v>0.94931773879142312</v>
      </c>
      <c r="BM161" s="83" t="s">
        <v>158</v>
      </c>
      <c r="BN161" s="56" t="s">
        <v>158</v>
      </c>
      <c r="BO161" s="314" t="s">
        <v>158</v>
      </c>
      <c r="BP161" s="66">
        <v>2.6</v>
      </c>
      <c r="BQ161" s="405">
        <v>3.1</v>
      </c>
      <c r="BR161" s="115"/>
      <c r="BS161" s="115" t="s">
        <v>158</v>
      </c>
      <c r="BT161" s="115" t="s">
        <v>158</v>
      </c>
      <c r="BU161" s="249" t="s">
        <v>158</v>
      </c>
      <c r="BV161" s="79" t="s">
        <v>158</v>
      </c>
      <c r="BW161" s="79" t="s">
        <v>158</v>
      </c>
      <c r="BX161" s="115" t="s">
        <v>158</v>
      </c>
      <c r="BY161" s="115" t="s">
        <v>158</v>
      </c>
      <c r="BZ161" s="115" t="s">
        <v>158</v>
      </c>
      <c r="CA161" s="115" t="s">
        <v>158</v>
      </c>
      <c r="CB161" s="115" t="s">
        <v>158</v>
      </c>
      <c r="CC161" s="115" t="s">
        <v>158</v>
      </c>
      <c r="CD161" s="115" t="s">
        <v>158</v>
      </c>
      <c r="CN161" s="60"/>
      <c r="CO161" s="378"/>
      <c r="CV161" s="56"/>
      <c r="CW161" s="370"/>
      <c r="CX161" s="142"/>
      <c r="CY161" s="142"/>
      <c r="CZ161" s="142">
        <v>4</v>
      </c>
      <c r="DA161" s="90" t="s">
        <v>171</v>
      </c>
      <c r="DB161" s="195" t="s">
        <v>171</v>
      </c>
      <c r="DC161" s="56"/>
      <c r="DE161" s="370"/>
      <c r="DF161" s="370"/>
      <c r="DG161" s="370"/>
      <c r="DH161" s="371"/>
      <c r="DI161" s="57" t="s">
        <v>162</v>
      </c>
      <c r="DJ161" s="576" t="s">
        <v>230</v>
      </c>
      <c r="DK161" s="92">
        <v>2</v>
      </c>
      <c r="DL161" s="581" t="s">
        <v>880</v>
      </c>
      <c r="DM161" s="581" t="s">
        <v>169</v>
      </c>
      <c r="DN161" s="92"/>
      <c r="DO161" s="629">
        <v>0</v>
      </c>
      <c r="DP161" s="623">
        <v>43402</v>
      </c>
      <c r="DQ161" s="581"/>
      <c r="DR161" s="581" t="s">
        <v>899</v>
      </c>
      <c r="DS161" s="619"/>
      <c r="DT161" s="623">
        <v>40617</v>
      </c>
      <c r="DU161" s="604">
        <v>41577</v>
      </c>
      <c r="DV161" s="581" t="s">
        <v>899</v>
      </c>
      <c r="DW161" s="92"/>
      <c r="DX161" s="57" t="s">
        <v>157</v>
      </c>
      <c r="DY161" s="57" t="s">
        <v>157</v>
      </c>
      <c r="DZ161" s="57">
        <v>184</v>
      </c>
      <c r="EA161" s="57">
        <v>17.399999999999999</v>
      </c>
      <c r="EB161" s="57">
        <v>82.6</v>
      </c>
      <c r="EC161" s="57">
        <v>6.1</v>
      </c>
      <c r="ED161" s="57" t="s">
        <v>157</v>
      </c>
      <c r="EE161" s="57" t="s">
        <v>157</v>
      </c>
      <c r="EF161" s="57">
        <v>2.2599999999999998</v>
      </c>
      <c r="EG161" s="57" t="s">
        <v>157</v>
      </c>
      <c r="EH161" s="850"/>
      <c r="EI161" s="92"/>
      <c r="EJ161" s="92">
        <v>4</v>
      </c>
      <c r="EK161" s="92">
        <v>1</v>
      </c>
      <c r="EL161" s="619" t="s">
        <v>961</v>
      </c>
      <c r="EM161" s="581">
        <v>20</v>
      </c>
      <c r="EN161" s="92"/>
      <c r="EO161" s="581">
        <v>0</v>
      </c>
      <c r="EP161" s="581">
        <v>182</v>
      </c>
      <c r="EQ161" s="581">
        <v>86</v>
      </c>
      <c r="ER161" s="582">
        <v>26</v>
      </c>
      <c r="ES161" s="592">
        <v>1</v>
      </c>
      <c r="ET161" s="592">
        <v>62</v>
      </c>
      <c r="EU161" s="592">
        <v>60</v>
      </c>
      <c r="EV161" s="581">
        <v>3</v>
      </c>
      <c r="EW161" s="581">
        <v>2</v>
      </c>
      <c r="EX161" s="320">
        <v>9672</v>
      </c>
      <c r="EY161" s="304">
        <v>75</v>
      </c>
      <c r="EZ161" s="270">
        <v>10805</v>
      </c>
      <c r="FA161" s="270">
        <v>2</v>
      </c>
      <c r="FB161" s="240">
        <f>EZ161/EY161*FA161</f>
        <v>288.13333333333333</v>
      </c>
      <c r="FC161" s="270">
        <v>950</v>
      </c>
      <c r="FD161" s="281">
        <f>FC161/EY161*FA161</f>
        <v>25.333333333333332</v>
      </c>
      <c r="FE161" s="438">
        <f>L161*FD161</f>
        <v>101.33333333333333</v>
      </c>
      <c r="FF161" s="305" t="s">
        <v>158</v>
      </c>
      <c r="FG161" s="301" t="s">
        <v>158</v>
      </c>
      <c r="FH161" s="301">
        <v>100</v>
      </c>
      <c r="FJ161" s="302" t="s">
        <v>158</v>
      </c>
      <c r="FK161" s="302" t="s">
        <v>158</v>
      </c>
      <c r="FL161" s="73" t="s">
        <v>158</v>
      </c>
      <c r="FM161" s="197"/>
      <c r="FN161" s="450"/>
      <c r="FO161" s="459"/>
      <c r="FP161" s="398"/>
      <c r="FQ161" s="65"/>
      <c r="FR161" s="56"/>
      <c r="FS161" s="149">
        <f>FC161*100/EZ161</f>
        <v>8.7922258213789917</v>
      </c>
      <c r="FT161" s="242">
        <f>FD161/1000</f>
        <v>2.5333333333333333E-2</v>
      </c>
      <c r="FV161" s="149">
        <v>8.7922258213789917</v>
      </c>
      <c r="FW161" s="242">
        <v>2.5333333333333333E-2</v>
      </c>
      <c r="FX161" s="466">
        <f>DZ161/FD161</f>
        <v>7.2631578947368425</v>
      </c>
      <c r="FY161" s="204"/>
      <c r="FZ161" s="224">
        <v>0</v>
      </c>
      <c r="GA161" s="224">
        <v>0</v>
      </c>
      <c r="GB161" s="626">
        <v>2</v>
      </c>
      <c r="GC161" s="224">
        <v>5</v>
      </c>
      <c r="GD161" s="224">
        <v>0</v>
      </c>
      <c r="GE161" s="606"/>
      <c r="GF161" s="224">
        <v>0</v>
      </c>
      <c r="GG161" s="224"/>
      <c r="GH161" s="606"/>
      <c r="GI161" s="224">
        <v>1</v>
      </c>
      <c r="GJ161" s="876">
        <v>43402</v>
      </c>
      <c r="GK161" s="877" t="s">
        <v>917</v>
      </c>
      <c r="GL161" s="855" t="s">
        <v>982</v>
      </c>
      <c r="GN161" s="135">
        <v>6.1</v>
      </c>
      <c r="GP161" s="62"/>
    </row>
    <row r="162" spans="1:198" x14ac:dyDescent="0.25">
      <c r="A162" s="56">
        <v>212</v>
      </c>
      <c r="B162" s="859">
        <v>1</v>
      </c>
      <c r="C162" s="560">
        <v>11097</v>
      </c>
      <c r="D162" s="561" t="s">
        <v>737</v>
      </c>
      <c r="E162" s="513" t="s">
        <v>738</v>
      </c>
      <c r="F162" s="59">
        <v>520117084</v>
      </c>
      <c r="G162" s="57">
        <v>67</v>
      </c>
      <c r="H162" s="584" t="s">
        <v>735</v>
      </c>
      <c r="I162" s="313" t="s">
        <v>169</v>
      </c>
      <c r="J162" s="572" t="s">
        <v>244</v>
      </c>
      <c r="K162" s="59" t="s">
        <v>156</v>
      </c>
      <c r="L162" s="57">
        <v>7</v>
      </c>
      <c r="M162" s="59" t="s">
        <v>372</v>
      </c>
      <c r="N162" s="59" t="s">
        <v>157</v>
      </c>
      <c r="O162" s="57"/>
      <c r="P162" s="57" t="s">
        <v>726</v>
      </c>
      <c r="Q162" s="151"/>
      <c r="R162" s="151"/>
      <c r="S162" s="171"/>
      <c r="T162" s="171"/>
      <c r="U162" s="171"/>
      <c r="V162" s="352" t="s">
        <v>728</v>
      </c>
      <c r="W162" s="352"/>
      <c r="X162" s="171"/>
      <c r="Y162" s="164"/>
      <c r="Z162" s="387"/>
      <c r="AA162" s="370" t="s">
        <v>709</v>
      </c>
      <c r="AB162" s="370"/>
      <c r="AC162" s="403">
        <v>103</v>
      </c>
      <c r="AD162" s="403">
        <v>724</v>
      </c>
      <c r="AE162" s="404"/>
      <c r="AF162" s="404"/>
      <c r="AG162" s="313" t="s">
        <v>706</v>
      </c>
      <c r="AH162" s="306" t="s">
        <v>736</v>
      </c>
      <c r="AI162"/>
      <c r="AO162" s="410">
        <v>39.200000000000003</v>
      </c>
      <c r="AP162" s="69">
        <v>57.7</v>
      </c>
      <c r="AQ162" s="127">
        <v>2</v>
      </c>
      <c r="AR162" s="71">
        <f t="shared" si="72"/>
        <v>98.9</v>
      </c>
      <c r="AS162" s="72">
        <f t="shared" si="73"/>
        <v>0.67937608318890819</v>
      </c>
      <c r="AT162" s="73">
        <f t="shared" si="74"/>
        <v>1.3587521663778164</v>
      </c>
      <c r="AU162" s="74">
        <f t="shared" si="75"/>
        <v>0.65661641541038529</v>
      </c>
      <c r="AV162" s="75">
        <v>36.064</v>
      </c>
      <c r="AW162" s="75">
        <f>95-AY162</f>
        <v>92</v>
      </c>
      <c r="AX162" s="76">
        <v>1.1760000000000002</v>
      </c>
      <c r="AY162" s="75">
        <v>3</v>
      </c>
      <c r="AZ162" s="56" t="s">
        <v>158</v>
      </c>
      <c r="BA162" s="77">
        <v>27.1</v>
      </c>
      <c r="BB162" s="370" t="s">
        <v>158</v>
      </c>
      <c r="BC162" s="115">
        <v>0.01</v>
      </c>
      <c r="BI162" s="370"/>
      <c r="BJ162" s="56">
        <v>43.4</v>
      </c>
      <c r="BK162" s="56">
        <v>56.6</v>
      </c>
      <c r="BL162" s="82">
        <f>BJ162/BK162</f>
        <v>0.7667844522968198</v>
      </c>
      <c r="BM162" s="83">
        <v>1</v>
      </c>
      <c r="BN162" s="79">
        <f>BM162*100/AO162</f>
        <v>2.5510204081632653</v>
      </c>
      <c r="BO162" s="56" t="s">
        <v>158</v>
      </c>
      <c r="BP162" s="56">
        <v>53.8</v>
      </c>
      <c r="BQ162" s="370">
        <v>55.3</v>
      </c>
      <c r="BS162" s="79">
        <f>BX162+BZ162</f>
        <v>54.099999999999994</v>
      </c>
      <c r="BT162" s="115">
        <v>91.1</v>
      </c>
      <c r="BU162" s="115">
        <v>11248</v>
      </c>
      <c r="BV162" s="79">
        <f>100-BT162</f>
        <v>8.9000000000000057</v>
      </c>
      <c r="BW162" s="79">
        <f>BY162+CA162+CC162</f>
        <v>57.180700000000002</v>
      </c>
      <c r="BX162" s="115">
        <v>32.799999999999997</v>
      </c>
      <c r="BY162" s="66">
        <f>BX162*AP162/100</f>
        <v>18.925599999999999</v>
      </c>
      <c r="BZ162" s="115">
        <v>21.3</v>
      </c>
      <c r="CA162" s="66">
        <f>BZ162*AP162/100</f>
        <v>12.290100000000001</v>
      </c>
      <c r="CB162" s="115">
        <v>45</v>
      </c>
      <c r="CC162" s="66">
        <f>CB162*AP162/100</f>
        <v>25.965</v>
      </c>
      <c r="CD162" s="115">
        <v>0.7</v>
      </c>
      <c r="CE162" s="153"/>
      <c r="CF162" s="153"/>
      <c r="CG162" s="153"/>
      <c r="CH162" s="153"/>
      <c r="CI162" s="153"/>
      <c r="CJ162" s="153"/>
      <c r="CK162" s="153"/>
      <c r="CL162" s="75">
        <f>BX162/BZ162</f>
        <v>1.5399061032863848</v>
      </c>
      <c r="CO162" s="378"/>
      <c r="CW162" s="370"/>
      <c r="CZ162" s="142">
        <v>3</v>
      </c>
      <c r="DA162" s="90" t="s">
        <v>168</v>
      </c>
      <c r="DB162" s="195" t="s">
        <v>168</v>
      </c>
      <c r="DC162" s="300"/>
      <c r="DE162" s="370"/>
      <c r="DF162" s="370"/>
      <c r="DG162" s="370"/>
      <c r="DH162" s="370"/>
      <c r="DI162" s="57" t="s">
        <v>162</v>
      </c>
      <c r="DJ162" s="554" t="s">
        <v>226</v>
      </c>
      <c r="DK162" s="92">
        <v>2</v>
      </c>
      <c r="DL162" s="581" t="s">
        <v>880</v>
      </c>
      <c r="DM162" s="581" t="s">
        <v>169</v>
      </c>
      <c r="DN162" s="92"/>
      <c r="DO162" s="629">
        <v>0</v>
      </c>
      <c r="DP162" s="623"/>
      <c r="DQ162" s="581"/>
      <c r="DR162" s="581"/>
      <c r="DS162" s="619"/>
      <c r="DT162" s="623">
        <v>43630</v>
      </c>
      <c r="DU162" s="581"/>
      <c r="DV162" s="581" t="s">
        <v>899</v>
      </c>
      <c r="DW162" s="92"/>
      <c r="DX162" s="57" t="s">
        <v>157</v>
      </c>
      <c r="DY162" s="57" t="s">
        <v>157</v>
      </c>
      <c r="DZ162" s="57" t="s">
        <v>157</v>
      </c>
      <c r="EA162" s="57" t="s">
        <v>157</v>
      </c>
      <c r="EB162" s="57" t="s">
        <v>157</v>
      </c>
      <c r="EC162" s="57" t="s">
        <v>157</v>
      </c>
      <c r="ED162" s="57" t="s">
        <v>157</v>
      </c>
      <c r="EE162" s="57" t="s">
        <v>157</v>
      </c>
      <c r="EF162" s="57" t="s">
        <v>157</v>
      </c>
      <c r="EG162" s="57" t="s">
        <v>157</v>
      </c>
      <c r="EH162" s="850" t="s">
        <v>157</v>
      </c>
      <c r="EI162" s="117"/>
      <c r="EJ162" s="117"/>
      <c r="EK162" s="117"/>
      <c r="EL162" s="619"/>
      <c r="EM162" s="581">
        <v>20</v>
      </c>
      <c r="EN162" s="92"/>
      <c r="EO162" s="581">
        <v>0</v>
      </c>
      <c r="EP162" s="581">
        <v>172</v>
      </c>
      <c r="EQ162" s="581">
        <v>86</v>
      </c>
      <c r="ER162" s="582">
        <v>29.1</v>
      </c>
      <c r="ES162" s="592">
        <v>0</v>
      </c>
      <c r="ET162" s="592">
        <v>29</v>
      </c>
      <c r="EU162" s="592">
        <v>90</v>
      </c>
      <c r="EV162" s="581">
        <v>3</v>
      </c>
      <c r="EW162" s="581">
        <v>2</v>
      </c>
      <c r="EX162" s="158">
        <v>11097</v>
      </c>
      <c r="EY162" s="434">
        <v>75</v>
      </c>
      <c r="EZ162" s="434"/>
      <c r="FA162" s="434">
        <v>4000</v>
      </c>
      <c r="FB162" s="434">
        <v>38220</v>
      </c>
      <c r="FC162" s="434"/>
      <c r="FD162" s="437"/>
      <c r="FE162" s="438"/>
      <c r="FF162" s="394"/>
      <c r="FG162" s="394"/>
      <c r="FH162" s="394"/>
      <c r="FI162" s="394"/>
      <c r="FJ162" s="442"/>
      <c r="FK162" s="196"/>
      <c r="FM162" s="197"/>
      <c r="FN162" s="198"/>
      <c r="FO162" s="450"/>
      <c r="FP162" s="459"/>
      <c r="FQ162" s="398"/>
      <c r="FR162" s="65"/>
      <c r="FS162" s="56"/>
      <c r="FT162" s="242">
        <f>AC162/1000</f>
        <v>0.10299999999999999</v>
      </c>
      <c r="FV162" s="73"/>
      <c r="FW162" s="100" t="s">
        <v>158</v>
      </c>
      <c r="FX162" s="278"/>
      <c r="FY162" s="503"/>
      <c r="FZ162" s="581">
        <v>0</v>
      </c>
      <c r="GA162" s="581">
        <v>0</v>
      </c>
      <c r="GB162" s="626">
        <v>2</v>
      </c>
      <c r="GC162" s="581">
        <v>4</v>
      </c>
      <c r="GD162" s="581">
        <v>0</v>
      </c>
      <c r="GE162" s="607"/>
      <c r="GF162" s="581">
        <v>0</v>
      </c>
      <c r="GG162" s="581"/>
      <c r="GH162" s="607"/>
      <c r="GI162" s="581">
        <v>1</v>
      </c>
      <c r="GJ162" s="604">
        <v>43630</v>
      </c>
      <c r="GK162" s="581" t="s">
        <v>917</v>
      </c>
      <c r="GL162" s="610" t="s">
        <v>982</v>
      </c>
      <c r="GM162" s="357"/>
      <c r="GN162" s="357"/>
      <c r="GO162" s="357"/>
      <c r="GP162" s="356"/>
    </row>
    <row r="163" spans="1:198" ht="14.45" customHeight="1" x14ac:dyDescent="0.25">
      <c r="A163" s="56">
        <v>183</v>
      </c>
      <c r="B163" s="859">
        <v>1</v>
      </c>
      <c r="C163" s="560">
        <v>10839</v>
      </c>
      <c r="D163" s="561" t="s">
        <v>714</v>
      </c>
      <c r="E163" s="562" t="s">
        <v>231</v>
      </c>
      <c r="F163" s="130">
        <v>385828463</v>
      </c>
      <c r="G163" s="57">
        <f>LEFT(H163,4)-CONCATENATE(IF(LEFT(F163, 2)&lt;MID(H163, 3, 4), 20, 19),LEFT(F163,2))</f>
        <v>81</v>
      </c>
      <c r="H163" s="585" t="s">
        <v>713</v>
      </c>
      <c r="I163" s="347" t="s">
        <v>715</v>
      </c>
      <c r="J163" s="571" t="s">
        <v>244</v>
      </c>
      <c r="K163" s="130" t="s">
        <v>156</v>
      </c>
      <c r="L163" s="103">
        <v>4</v>
      </c>
      <c r="M163" s="130">
        <v>10</v>
      </c>
      <c r="N163" s="130" t="s">
        <v>435</v>
      </c>
      <c r="O163" s="370"/>
      <c r="P163" s="103" t="s">
        <v>711</v>
      </c>
      <c r="Q163" s="378"/>
      <c r="R163" s="378"/>
      <c r="S163" s="171"/>
      <c r="T163" s="171"/>
      <c r="U163" s="171"/>
      <c r="V163" s="352" t="s">
        <v>692</v>
      </c>
      <c r="W163" s="352"/>
      <c r="X163" s="171"/>
      <c r="Y163" s="164"/>
      <c r="Z163" s="387"/>
      <c r="AA163" s="370" t="s">
        <v>686</v>
      </c>
      <c r="AB163" s="370"/>
      <c r="AC163" s="483">
        <v>586</v>
      </c>
      <c r="AD163" s="403">
        <v>2300</v>
      </c>
      <c r="AE163" s="370"/>
      <c r="AF163" s="370"/>
      <c r="AG163" s="399" t="s">
        <v>359</v>
      </c>
      <c r="AH163" s="111">
        <v>300</v>
      </c>
      <c r="AI163"/>
      <c r="AO163" s="410">
        <v>48</v>
      </c>
      <c r="AP163" s="69">
        <v>34.700000000000003</v>
      </c>
      <c r="AQ163" s="127">
        <v>15.4</v>
      </c>
      <c r="AR163" s="71">
        <f t="shared" si="72"/>
        <v>98.100000000000009</v>
      </c>
      <c r="AS163" s="72">
        <f t="shared" si="73"/>
        <v>1.3832853025936598</v>
      </c>
      <c r="AT163" s="73">
        <f t="shared" si="74"/>
        <v>21.30259365994236</v>
      </c>
      <c r="AU163" s="74">
        <f t="shared" si="75"/>
        <v>0.95808383233532934</v>
      </c>
      <c r="AV163" s="75">
        <v>43.632000000000005</v>
      </c>
      <c r="AW163" s="75">
        <f>95-AY163</f>
        <v>90.9</v>
      </c>
      <c r="AX163" s="76">
        <v>1.9679999999999997</v>
      </c>
      <c r="AY163" s="75">
        <v>4.0999999999999996</v>
      </c>
      <c r="AZ163" s="56" t="s">
        <v>158</v>
      </c>
      <c r="BA163" s="77">
        <v>38.5</v>
      </c>
      <c r="BB163" s="370" t="s">
        <v>158</v>
      </c>
      <c r="BC163" s="115">
        <v>0.45</v>
      </c>
      <c r="BI163" s="370"/>
      <c r="BJ163" s="56">
        <v>56.7</v>
      </c>
      <c r="BK163" s="56">
        <v>43.3</v>
      </c>
      <c r="BL163" s="82">
        <f>BJ163/BK163</f>
        <v>1.3094688221709008</v>
      </c>
      <c r="BM163" s="83">
        <v>1.5</v>
      </c>
      <c r="BN163" s="79">
        <f>BM163*100/AO163</f>
        <v>3.125</v>
      </c>
      <c r="BO163" s="56" t="s">
        <v>158</v>
      </c>
      <c r="BP163" s="56">
        <v>45.9</v>
      </c>
      <c r="BQ163" s="370">
        <v>57.2</v>
      </c>
      <c r="BS163" s="79">
        <f>BX163+BZ163</f>
        <v>49.6</v>
      </c>
      <c r="BT163" s="115">
        <v>82.4</v>
      </c>
      <c r="BU163" s="115">
        <v>7381</v>
      </c>
      <c r="BV163" s="79">
        <f>100-BT163</f>
        <v>17.599999999999994</v>
      </c>
      <c r="BW163" s="79">
        <f>BY163+CA163+CC163</f>
        <v>33.763100000000009</v>
      </c>
      <c r="BX163" s="115">
        <v>23.8</v>
      </c>
      <c r="BY163" s="66">
        <f>BX163*AP163/100</f>
        <v>8.2586000000000013</v>
      </c>
      <c r="BZ163" s="115">
        <v>25.8</v>
      </c>
      <c r="CA163" s="66">
        <f>BZ163*AP163/100</f>
        <v>8.9526000000000003</v>
      </c>
      <c r="CB163" s="115">
        <v>47.7</v>
      </c>
      <c r="CC163" s="66">
        <f>CB163*AP163/100</f>
        <v>16.551900000000003</v>
      </c>
      <c r="CD163" s="115">
        <v>1.4</v>
      </c>
      <c r="CL163" s="75">
        <f>BX163/BZ163</f>
        <v>0.92248062015503873</v>
      </c>
      <c r="CO163" s="378"/>
      <c r="CW163" s="370"/>
      <c r="CZ163" s="142">
        <v>4</v>
      </c>
      <c r="DA163" s="90" t="s">
        <v>155</v>
      </c>
      <c r="DB163" s="195" t="s">
        <v>155</v>
      </c>
      <c r="DC163" s="300"/>
      <c r="DE163" s="370"/>
      <c r="DF163" s="370"/>
      <c r="DG163" s="370"/>
      <c r="DH163" s="370"/>
      <c r="DI163" s="57" t="s">
        <v>163</v>
      </c>
      <c r="DJ163" s="576" t="s">
        <v>226</v>
      </c>
      <c r="DK163" s="92">
        <v>2</v>
      </c>
      <c r="DL163" s="581" t="s">
        <v>880</v>
      </c>
      <c r="DM163" s="581" t="s">
        <v>206</v>
      </c>
      <c r="DN163" s="92"/>
      <c r="DO163" s="629">
        <v>1</v>
      </c>
      <c r="DP163" s="623">
        <v>38110</v>
      </c>
      <c r="DQ163" s="581"/>
      <c r="DR163" s="581"/>
      <c r="DS163" s="619"/>
      <c r="DT163" s="873" t="s">
        <v>1126</v>
      </c>
      <c r="DU163" s="604">
        <v>43607</v>
      </c>
      <c r="DV163" s="581" t="s">
        <v>915</v>
      </c>
      <c r="DW163" s="92"/>
      <c r="DX163" s="57">
        <v>1.9</v>
      </c>
      <c r="DY163" s="57">
        <v>2.1</v>
      </c>
      <c r="DZ163" s="57">
        <v>1439</v>
      </c>
      <c r="EA163" s="57">
        <v>47.9</v>
      </c>
      <c r="EB163" s="57">
        <v>52.1</v>
      </c>
      <c r="EC163" s="57" t="s">
        <v>157</v>
      </c>
      <c r="ED163" s="57" t="s">
        <v>157</v>
      </c>
      <c r="EE163" s="57" t="s">
        <v>157</v>
      </c>
      <c r="EF163" s="57" t="s">
        <v>157</v>
      </c>
      <c r="EG163" s="57">
        <v>0</v>
      </c>
      <c r="EH163" s="850"/>
      <c r="EI163" s="117"/>
      <c r="EJ163" s="117"/>
      <c r="EK163" s="117"/>
      <c r="EL163" s="619" t="s">
        <v>961</v>
      </c>
      <c r="EM163" s="589">
        <v>20</v>
      </c>
      <c r="EN163" s="117"/>
      <c r="EO163" s="589">
        <v>0</v>
      </c>
      <c r="EP163" s="589">
        <v>140</v>
      </c>
      <c r="EQ163" s="589">
        <v>54</v>
      </c>
      <c r="ER163" s="582">
        <v>27.6</v>
      </c>
      <c r="ES163" s="592">
        <v>0</v>
      </c>
      <c r="ET163" s="592">
        <v>65</v>
      </c>
      <c r="EU163" s="592">
        <v>30</v>
      </c>
      <c r="EV163" s="589"/>
      <c r="EW163" s="589"/>
      <c r="EX163" s="158">
        <v>10839</v>
      </c>
      <c r="EY163" s="434">
        <v>75</v>
      </c>
      <c r="EZ163" s="434">
        <v>475000</v>
      </c>
      <c r="FA163" s="434">
        <v>4000</v>
      </c>
      <c r="FB163" s="434">
        <v>38220</v>
      </c>
      <c r="FC163" s="434">
        <v>2976</v>
      </c>
      <c r="FD163" s="437">
        <f>FC163/FA163*FB163/EY163</f>
        <v>379.14240000000001</v>
      </c>
      <c r="FE163" s="438">
        <f>L163*FD163</f>
        <v>1516.5696</v>
      </c>
      <c r="FF163" s="394"/>
      <c r="FG163" s="394"/>
      <c r="FH163" s="394"/>
      <c r="FI163" s="394"/>
      <c r="FJ163" s="442"/>
      <c r="FK163" s="442"/>
      <c r="FL163" s="442"/>
      <c r="FM163" s="450"/>
      <c r="FN163" s="450"/>
      <c r="FO163" s="450"/>
      <c r="FP163" s="459"/>
      <c r="FQ163" s="398"/>
      <c r="FR163" s="65"/>
      <c r="FS163" s="56"/>
      <c r="FT163" s="242">
        <f>AC163/1000</f>
        <v>0.58599999999999997</v>
      </c>
      <c r="FV163" s="73">
        <f>FC163*100/EZ163</f>
        <v>0.62652631578947371</v>
      </c>
      <c r="FW163" s="351">
        <f>FD163/1000</f>
        <v>0.37914239999999999</v>
      </c>
      <c r="FX163" s="278">
        <f>DZ163/FD163</f>
        <v>3.7954077412602758</v>
      </c>
      <c r="FZ163" s="605">
        <v>0</v>
      </c>
      <c r="GA163" s="605">
        <v>0</v>
      </c>
      <c r="GB163" s="627">
        <v>2</v>
      </c>
      <c r="GC163" s="605">
        <v>4</v>
      </c>
      <c r="GD163" s="605">
        <v>0</v>
      </c>
      <c r="GE163" s="606"/>
      <c r="GF163" s="605">
        <v>0</v>
      </c>
      <c r="GG163" s="605"/>
      <c r="GH163" s="606"/>
      <c r="GI163" s="605">
        <v>1</v>
      </c>
      <c r="GJ163" s="857">
        <v>43607</v>
      </c>
      <c r="GK163" s="854" t="s">
        <v>928</v>
      </c>
      <c r="GL163" s="855" t="s">
        <v>973</v>
      </c>
    </row>
    <row r="164" spans="1:198" x14ac:dyDescent="0.25">
      <c r="A164" s="56">
        <v>67</v>
      </c>
      <c r="B164" s="859">
        <v>1</v>
      </c>
      <c r="C164" s="566">
        <v>10334</v>
      </c>
      <c r="D164" s="561" t="s">
        <v>402</v>
      </c>
      <c r="E164" s="569" t="s">
        <v>233</v>
      </c>
      <c r="F164" s="59">
        <v>510411006</v>
      </c>
      <c r="G164" s="57">
        <v>68</v>
      </c>
      <c r="H164" s="584" t="s">
        <v>625</v>
      </c>
      <c r="I164" s="150" t="s">
        <v>626</v>
      </c>
      <c r="J164" s="572" t="s">
        <v>215</v>
      </c>
      <c r="K164" s="59" t="s">
        <v>156</v>
      </c>
      <c r="L164" s="59">
        <v>4</v>
      </c>
      <c r="M164" s="59">
        <v>9</v>
      </c>
      <c r="N164" s="57" t="s">
        <v>436</v>
      </c>
      <c r="O164" s="57"/>
      <c r="P164" s="59" t="s">
        <v>620</v>
      </c>
      <c r="Q164" s="57"/>
      <c r="R164" s="57"/>
      <c r="S164" s="231" t="s">
        <v>483</v>
      </c>
      <c r="T164" s="231" t="s">
        <v>445</v>
      </c>
      <c r="U164" s="231" t="s">
        <v>353</v>
      </c>
      <c r="V164" s="290" t="s">
        <v>467</v>
      </c>
      <c r="W164" s="231" t="s">
        <v>420</v>
      </c>
      <c r="X164" s="270" t="s">
        <v>353</v>
      </c>
      <c r="Y164" s="270" t="s">
        <v>353</v>
      </c>
      <c r="Z164" s="374" t="s">
        <v>216</v>
      </c>
      <c r="AA164" s="370"/>
      <c r="AB164" s="199"/>
      <c r="AC164" s="396">
        <v>53000</v>
      </c>
      <c r="AD164" s="397">
        <v>530</v>
      </c>
      <c r="AE164" s="370"/>
      <c r="AF164" s="370"/>
      <c r="AG164" s="399" t="s">
        <v>304</v>
      </c>
      <c r="AH164" s="396">
        <v>400</v>
      </c>
      <c r="AK164" s="56"/>
      <c r="AM164" s="181"/>
      <c r="AN164" s="126"/>
      <c r="AO164" s="145">
        <v>42.4</v>
      </c>
      <c r="AP164" s="69">
        <v>7.4</v>
      </c>
      <c r="AQ164" s="127">
        <v>49</v>
      </c>
      <c r="AR164" s="71">
        <v>98.8</v>
      </c>
      <c r="AS164" s="72">
        <v>5.7297297297297289</v>
      </c>
      <c r="AT164" s="73">
        <v>280.75675675675672</v>
      </c>
      <c r="AU164" s="74">
        <v>0.75177304964539005</v>
      </c>
      <c r="AV164" s="321">
        <v>37.778399999999998</v>
      </c>
      <c r="AW164" s="75">
        <v>89.1</v>
      </c>
      <c r="AX164" s="76">
        <v>2.5015999999999998</v>
      </c>
      <c r="AY164" s="330">
        <v>5.9</v>
      </c>
      <c r="AZ164" s="326" t="s">
        <v>158</v>
      </c>
      <c r="BA164" s="329">
        <v>6.2</v>
      </c>
      <c r="BB164" s="412">
        <v>0.03</v>
      </c>
      <c r="BC164" s="319"/>
      <c r="BD164" s="319"/>
      <c r="BE164" s="319"/>
      <c r="BF164" s="319"/>
      <c r="BG164" s="319"/>
      <c r="BI164" s="345">
        <v>1.53</v>
      </c>
      <c r="BJ164" s="56">
        <v>63.2</v>
      </c>
      <c r="BK164" s="66">
        <v>37.299999999999997</v>
      </c>
      <c r="BL164" s="82">
        <v>1.6943699731903488</v>
      </c>
      <c r="BM164" s="83">
        <v>0.4</v>
      </c>
      <c r="BN164" s="79">
        <v>0.94339622641509435</v>
      </c>
      <c r="BO164" s="89" t="s">
        <v>158</v>
      </c>
      <c r="BP164" s="56">
        <v>6.2</v>
      </c>
      <c r="BQ164" s="417">
        <v>12.4</v>
      </c>
      <c r="BR164" s="115"/>
      <c r="BS164" s="79">
        <v>14</v>
      </c>
      <c r="BT164" s="89">
        <v>91.4</v>
      </c>
      <c r="BU164" s="249">
        <v>40588</v>
      </c>
      <c r="BV164" s="79">
        <v>8.5999999999999943</v>
      </c>
      <c r="BW164" s="79">
        <v>6.1724087431694006</v>
      </c>
      <c r="BX164" s="66">
        <v>5.5</v>
      </c>
      <c r="BY164" s="66">
        <v>0.44480874316939895</v>
      </c>
      <c r="BZ164" s="66">
        <v>8.5</v>
      </c>
      <c r="CA164" s="66">
        <v>0.629</v>
      </c>
      <c r="CB164" s="66">
        <v>68.900000000000006</v>
      </c>
      <c r="CC164" s="66">
        <v>5.0986000000000011</v>
      </c>
      <c r="CD164" s="100">
        <v>0.36</v>
      </c>
      <c r="CJ164" s="249">
        <v>31.8</v>
      </c>
      <c r="CK164" s="249">
        <v>42087</v>
      </c>
      <c r="CL164" s="75">
        <v>0.6470588235294118</v>
      </c>
      <c r="CM164" s="60"/>
      <c r="CN164" s="60"/>
      <c r="CU164" s="56"/>
      <c r="CV164" s="56"/>
      <c r="CW164" s="425"/>
      <c r="CX164" s="142"/>
      <c r="CY164" s="75"/>
      <c r="CZ164" s="115"/>
      <c r="DA164" s="90" t="s">
        <v>161</v>
      </c>
      <c r="DB164" s="89" t="s">
        <v>161</v>
      </c>
      <c r="DC164" s="56"/>
      <c r="DD164" s="266" t="s">
        <v>627</v>
      </c>
      <c r="DE164" s="370"/>
      <c r="DF164" s="370"/>
      <c r="DG164" s="371"/>
      <c r="DH164" s="370"/>
      <c r="DI164" s="57" t="s">
        <v>162</v>
      </c>
      <c r="DJ164" s="554" t="s">
        <v>226</v>
      </c>
      <c r="DK164" s="92">
        <v>2</v>
      </c>
      <c r="DL164" s="581" t="s">
        <v>880</v>
      </c>
      <c r="DM164" s="581" t="s">
        <v>316</v>
      </c>
      <c r="DN164" s="92"/>
      <c r="DO164" s="629">
        <v>1</v>
      </c>
      <c r="DP164" s="614"/>
      <c r="DQ164" s="581"/>
      <c r="DR164" s="581"/>
      <c r="DS164" s="619"/>
      <c r="DT164" s="623">
        <v>43437</v>
      </c>
      <c r="DU164" s="581"/>
      <c r="DV164" s="581" t="s">
        <v>1026</v>
      </c>
      <c r="DW164" s="92"/>
      <c r="DX164" s="57">
        <v>2.2999999999999998</v>
      </c>
      <c r="DY164" s="57">
        <v>2.2000000000000002</v>
      </c>
      <c r="DZ164" s="57">
        <v>761</v>
      </c>
      <c r="EA164" s="57">
        <v>47.3</v>
      </c>
      <c r="EB164" s="57">
        <v>52.7</v>
      </c>
      <c r="EC164" s="57">
        <v>0.7</v>
      </c>
      <c r="ED164" s="57">
        <v>733</v>
      </c>
      <c r="EE164" s="57" t="s">
        <v>157</v>
      </c>
      <c r="EF164" s="57">
        <v>4.03</v>
      </c>
      <c r="EG164" s="57">
        <v>0</v>
      </c>
      <c r="EH164" s="850"/>
      <c r="EI164" s="92" t="s">
        <v>516</v>
      </c>
      <c r="EJ164" s="92"/>
      <c r="EK164" s="92"/>
      <c r="EL164" s="619"/>
      <c r="EM164" s="581">
        <v>40</v>
      </c>
      <c r="EN164" s="92"/>
      <c r="EO164" s="581">
        <v>0</v>
      </c>
      <c r="EP164" s="581">
        <v>178</v>
      </c>
      <c r="EQ164" s="581">
        <v>98</v>
      </c>
      <c r="ER164" s="582">
        <v>30.9</v>
      </c>
      <c r="ES164" s="592">
        <v>0</v>
      </c>
      <c r="ET164" s="592">
        <v>50</v>
      </c>
      <c r="EU164" s="592">
        <v>60</v>
      </c>
      <c r="EV164" s="92">
        <v>2</v>
      </c>
      <c r="EW164" s="92">
        <v>2</v>
      </c>
      <c r="EX164" s="320">
        <v>10334</v>
      </c>
      <c r="EY164" s="304">
        <v>72</v>
      </c>
      <c r="EZ164" s="270">
        <v>2624536</v>
      </c>
      <c r="FA164" s="270">
        <v>2</v>
      </c>
      <c r="FB164" s="240">
        <v>72903.777777777781</v>
      </c>
      <c r="FC164" s="270">
        <v>8943</v>
      </c>
      <c r="FD164" s="281">
        <v>248.41666666666666</v>
      </c>
      <c r="FE164" s="438">
        <v>993.66666666666663</v>
      </c>
      <c r="FF164" s="444">
        <v>32</v>
      </c>
      <c r="FG164" s="445">
        <v>58764</v>
      </c>
      <c r="FH164" s="445">
        <v>400</v>
      </c>
      <c r="FI164" s="442"/>
      <c r="FJ164" s="447">
        <v>1836.375</v>
      </c>
      <c r="FK164" s="447">
        <v>734.55</v>
      </c>
      <c r="FL164" s="449">
        <v>1.3527556553899214</v>
      </c>
      <c r="FM164" s="197"/>
      <c r="FN164" s="459"/>
      <c r="FO164" s="398"/>
      <c r="FP164" s="394"/>
      <c r="FQ164" s="370"/>
      <c r="FR164" s="65"/>
      <c r="FS164" s="149">
        <v>0.34074594518802559</v>
      </c>
      <c r="FT164" s="242">
        <v>0.24841666666666665</v>
      </c>
      <c r="FV164" s="149">
        <v>0.34074594518802559</v>
      </c>
      <c r="FW164" s="242">
        <v>0.24841666666666665</v>
      </c>
      <c r="FX164" s="278">
        <v>3.0634015431063402</v>
      </c>
      <c r="FY164" s="394"/>
      <c r="FZ164" s="605">
        <v>1</v>
      </c>
      <c r="GA164" s="605">
        <v>0</v>
      </c>
      <c r="GB164" s="626">
        <v>1</v>
      </c>
      <c r="GC164" s="605">
        <v>2</v>
      </c>
      <c r="GD164" s="605">
        <v>1</v>
      </c>
      <c r="GE164" s="606"/>
      <c r="GF164" s="605">
        <v>0</v>
      </c>
      <c r="GG164" s="605"/>
      <c r="GH164" s="606"/>
      <c r="GI164" s="605">
        <v>0</v>
      </c>
      <c r="GJ164" s="605"/>
      <c r="GK164" s="605"/>
      <c r="GL164" s="855" t="s">
        <v>973</v>
      </c>
      <c r="GN164" s="135">
        <v>0.7</v>
      </c>
    </row>
    <row r="165" spans="1:198" x14ac:dyDescent="0.25">
      <c r="A165" s="56">
        <v>293</v>
      </c>
      <c r="B165" s="859">
        <v>1</v>
      </c>
      <c r="C165" s="560">
        <v>7456</v>
      </c>
      <c r="D165" s="561" t="s">
        <v>439</v>
      </c>
      <c r="E165" s="513" t="s">
        <v>219</v>
      </c>
      <c r="F165" s="59">
        <v>515505061</v>
      </c>
      <c r="G165" s="57">
        <v>66</v>
      </c>
      <c r="H165" s="584" t="s">
        <v>440</v>
      </c>
      <c r="I165" s="255" t="s">
        <v>375</v>
      </c>
      <c r="J165" s="572" t="s">
        <v>244</v>
      </c>
      <c r="K165" s="101" t="s">
        <v>156</v>
      </c>
      <c r="L165" s="57">
        <v>2</v>
      </c>
      <c r="M165" s="59">
        <v>9</v>
      </c>
      <c r="N165" s="59"/>
      <c r="O165" s="59" t="s">
        <v>242</v>
      </c>
      <c r="P165" s="151" t="s">
        <v>432</v>
      </c>
      <c r="Q165" s="378"/>
      <c r="R165" s="378"/>
      <c r="S165" s="231" t="s">
        <v>418</v>
      </c>
      <c r="T165" s="236" t="s">
        <v>428</v>
      </c>
      <c r="U165" s="247" t="s">
        <v>353</v>
      </c>
      <c r="V165" s="231" t="s">
        <v>419</v>
      </c>
      <c r="W165" s="232" t="s">
        <v>420</v>
      </c>
      <c r="X165" s="231" t="s">
        <v>353</v>
      </c>
      <c r="Y165" s="231" t="s">
        <v>353</v>
      </c>
      <c r="Z165" s="386"/>
      <c r="AA165" s="389"/>
      <c r="AB165" s="390"/>
      <c r="AC165" s="390"/>
      <c r="AD165" s="390"/>
      <c r="AE165" s="390"/>
      <c r="AF165" s="390"/>
      <c r="AG165" s="479" t="s">
        <v>359</v>
      </c>
      <c r="AH165" s="394"/>
      <c r="AI165" s="56">
        <v>0.62</v>
      </c>
      <c r="AJ165" s="56">
        <v>85.6</v>
      </c>
      <c r="AK165" s="67">
        <v>0.53071999999999997</v>
      </c>
      <c r="AL165" s="56">
        <v>5177</v>
      </c>
      <c r="AM165" s="68">
        <v>10.353999999999999</v>
      </c>
      <c r="AN165" s="56">
        <v>4</v>
      </c>
      <c r="AO165" s="410">
        <v>16.8</v>
      </c>
      <c r="AP165" s="69">
        <v>9.66</v>
      </c>
      <c r="AQ165" s="127">
        <v>71.5</v>
      </c>
      <c r="AR165" s="71">
        <f t="shared" ref="AR165:AR179" si="85">AO165+AP165+AQ165</f>
        <v>97.960000000000008</v>
      </c>
      <c r="AS165" s="72">
        <f t="shared" ref="AS165:AS179" si="86">AO165/AP165</f>
        <v>1.7391304347826086</v>
      </c>
      <c r="AT165" s="73">
        <f t="shared" ref="AT165:AT179" si="87">AO165/AP165*AQ165</f>
        <v>124.34782608695652</v>
      </c>
      <c r="AU165" s="74">
        <f t="shared" ref="AU165:AU179" si="88">AO165/(AP165+AQ165)</f>
        <v>0.20699852143913258</v>
      </c>
      <c r="AV165" s="75">
        <v>15.180479999999999</v>
      </c>
      <c r="AW165" s="75">
        <f t="shared" ref="AW165:AW179" si="89">95-AY165</f>
        <v>90.36</v>
      </c>
      <c r="AX165" s="76">
        <v>0.77951999999999999</v>
      </c>
      <c r="AY165" s="66">
        <v>4.6399999999999997</v>
      </c>
      <c r="AZ165" s="89" t="s">
        <v>158</v>
      </c>
      <c r="BA165" s="234">
        <v>0</v>
      </c>
      <c r="BB165" s="78">
        <v>0.70206511908350921</v>
      </c>
      <c r="BC165" s="80">
        <v>2.2400000000000002</v>
      </c>
      <c r="BD165" s="79"/>
      <c r="BE165" s="89" t="s">
        <v>158</v>
      </c>
      <c r="BF165" s="89" t="s">
        <v>158</v>
      </c>
      <c r="BG165" s="89" t="s">
        <v>158</v>
      </c>
      <c r="BH165" s="89" t="s">
        <v>158</v>
      </c>
      <c r="BJ165" s="89">
        <v>77.400000000000006</v>
      </c>
      <c r="BK165" s="89">
        <v>22.6</v>
      </c>
      <c r="BL165" s="129">
        <v>3.4247787610619471</v>
      </c>
      <c r="BM165" s="83">
        <v>0.2</v>
      </c>
      <c r="BN165" s="79">
        <f>BM165*100/AO165</f>
        <v>1.1904761904761905</v>
      </c>
      <c r="BO165" s="89" t="s">
        <v>158</v>
      </c>
      <c r="BP165" s="89">
        <v>5.44</v>
      </c>
      <c r="BQ165" s="154">
        <v>14</v>
      </c>
      <c r="BR165" s="85">
        <v>2.5735294117647056</v>
      </c>
      <c r="BS165" s="79">
        <f t="shared" ref="BS165:BS171" si="90">BX165+BZ165</f>
        <v>84.12</v>
      </c>
      <c r="BT165" s="87">
        <v>96.4</v>
      </c>
      <c r="BU165" s="271">
        <v>19429</v>
      </c>
      <c r="BV165" s="87">
        <f>100-BT165</f>
        <v>3.5999999999999943</v>
      </c>
      <c r="BW165" s="416">
        <f>BY165+CA165+CC165</f>
        <v>9.0514200000000002</v>
      </c>
      <c r="BX165" s="87">
        <v>7.92</v>
      </c>
      <c r="BY165" s="66">
        <f>BX165*AP165/100</f>
        <v>0.76507199999999997</v>
      </c>
      <c r="BZ165" s="87">
        <v>76.2</v>
      </c>
      <c r="CA165" s="66">
        <f>BZ165*AP165/100</f>
        <v>7.3609200000000001</v>
      </c>
      <c r="CB165" s="87">
        <v>9.58</v>
      </c>
      <c r="CC165" s="66">
        <f>CB165*AP165/100</f>
        <v>0.92542800000000003</v>
      </c>
      <c r="CD165" s="120"/>
      <c r="CL165" s="75">
        <f t="shared" ref="CL165:CL170" si="91">BX165/BZ165</f>
        <v>0.10393700787401575</v>
      </c>
      <c r="CO165" s="269">
        <v>7.7000000000000011</v>
      </c>
      <c r="CP165" s="268">
        <v>46</v>
      </c>
      <c r="CQ165" s="268">
        <v>3.7</v>
      </c>
      <c r="CR165" s="268">
        <v>36.5</v>
      </c>
      <c r="CS165" s="268">
        <v>2.94</v>
      </c>
      <c r="CT165" s="268">
        <v>13.2</v>
      </c>
      <c r="CU165" s="268">
        <v>1.06</v>
      </c>
      <c r="CV165" s="272">
        <v>0</v>
      </c>
      <c r="CY165" s="142" t="s">
        <v>165</v>
      </c>
      <c r="CZ165" s="142">
        <v>4</v>
      </c>
      <c r="DA165" s="90" t="s">
        <v>179</v>
      </c>
      <c r="DB165" s="89" t="s">
        <v>180</v>
      </c>
      <c r="DE165" s="428"/>
      <c r="DF165" s="428"/>
      <c r="DG165" s="428"/>
      <c r="DH165" s="428"/>
      <c r="DI165" s="116" t="s">
        <v>163</v>
      </c>
      <c r="DJ165" s="576" t="s">
        <v>230</v>
      </c>
      <c r="DK165" s="92">
        <v>2</v>
      </c>
      <c r="DL165" s="581" t="s">
        <v>880</v>
      </c>
      <c r="DM165" s="581" t="s">
        <v>343</v>
      </c>
      <c r="DN165" s="92"/>
      <c r="DO165" s="629">
        <v>1</v>
      </c>
      <c r="DP165" s="614"/>
      <c r="DQ165" s="603"/>
      <c r="DR165" s="581"/>
      <c r="DS165" s="619"/>
      <c r="DT165" s="623">
        <v>42103</v>
      </c>
      <c r="DU165" s="603">
        <v>43062</v>
      </c>
      <c r="DV165" s="581" t="s">
        <v>899</v>
      </c>
      <c r="DW165" s="92"/>
      <c r="DX165" s="57">
        <v>88</v>
      </c>
      <c r="DY165" s="57" t="s">
        <v>157</v>
      </c>
      <c r="DZ165" s="57" t="s">
        <v>157</v>
      </c>
      <c r="EA165" s="57" t="s">
        <v>157</v>
      </c>
      <c r="EB165" s="57" t="s">
        <v>157</v>
      </c>
      <c r="EC165" s="57" t="s">
        <v>157</v>
      </c>
      <c r="ED165" s="57" t="s">
        <v>157</v>
      </c>
      <c r="EE165" s="57" t="s">
        <v>157</v>
      </c>
      <c r="EF165" s="57" t="s">
        <v>157</v>
      </c>
      <c r="EG165" s="57">
        <v>0</v>
      </c>
      <c r="EH165" s="850"/>
      <c r="EI165" s="92"/>
      <c r="EJ165" s="92">
        <v>9</v>
      </c>
      <c r="EK165" s="92">
        <v>2</v>
      </c>
      <c r="EL165" s="619" t="s">
        <v>1128</v>
      </c>
      <c r="EM165" s="581">
        <v>10</v>
      </c>
      <c r="EN165" s="92">
        <v>1</v>
      </c>
      <c r="EO165" s="92">
        <v>0</v>
      </c>
      <c r="EP165" s="92">
        <v>151</v>
      </c>
      <c r="EQ165" s="92">
        <v>60</v>
      </c>
      <c r="ER165" s="118">
        <f>EQ165/(EP165*EP165*0.01*0.01)</f>
        <v>26.314635323012148</v>
      </c>
      <c r="ES165" s="592">
        <v>0</v>
      </c>
      <c r="ET165" s="592">
        <v>54</v>
      </c>
      <c r="EU165" s="592">
        <v>30</v>
      </c>
      <c r="EV165" s="92"/>
      <c r="EW165" s="92"/>
      <c r="EX165" s="216">
        <v>7456</v>
      </c>
      <c r="EY165" s="237"/>
      <c r="EZ165" s="237"/>
      <c r="FA165" s="237"/>
      <c r="FB165" s="237"/>
      <c r="FC165" s="237"/>
      <c r="FD165" s="440"/>
      <c r="FE165" s="443"/>
      <c r="FF165" s="389">
        <v>13</v>
      </c>
      <c r="FG165" s="389">
        <v>970435</v>
      </c>
      <c r="FH165" s="389">
        <v>3.3</v>
      </c>
      <c r="FI165" s="436">
        <v>22620.862470862474</v>
      </c>
      <c r="FJ165" s="446">
        <v>140.24934731934735</v>
      </c>
      <c r="FK165" s="446"/>
      <c r="FL165" s="448"/>
      <c r="FM165" s="453"/>
      <c r="FN165" s="457"/>
      <c r="FO165" s="460"/>
      <c r="FP165" s="465" t="s">
        <v>353</v>
      </c>
      <c r="FQ165" s="479" t="s">
        <v>359</v>
      </c>
      <c r="FR165" s="65"/>
      <c r="FS165" s="56">
        <v>0.62</v>
      </c>
      <c r="FV165" s="149">
        <v>0.62</v>
      </c>
      <c r="FW165" s="242">
        <f>FJ165/1000</f>
        <v>0.14024934731934735</v>
      </c>
      <c r="FY165" s="394"/>
      <c r="FZ165" s="605"/>
      <c r="GA165" s="605"/>
      <c r="GB165" s="626">
        <v>2</v>
      </c>
      <c r="GC165" s="605">
        <v>4</v>
      </c>
      <c r="GD165" s="605">
        <v>0</v>
      </c>
      <c r="GE165" s="606"/>
      <c r="GF165" s="605">
        <v>0</v>
      </c>
      <c r="GG165" s="605"/>
      <c r="GH165" s="606"/>
      <c r="GI165" s="605">
        <v>1</v>
      </c>
      <c r="GJ165" s="857">
        <v>43062</v>
      </c>
      <c r="GK165" s="854" t="s">
        <v>1127</v>
      </c>
      <c r="GL165" s="855" t="s">
        <v>973</v>
      </c>
    </row>
    <row r="166" spans="1:198" ht="15.6" customHeight="1" x14ac:dyDescent="0.25">
      <c r="A166" s="56">
        <v>219</v>
      </c>
      <c r="B166" s="859">
        <v>1</v>
      </c>
      <c r="C166" s="560">
        <v>9355</v>
      </c>
      <c r="D166" s="595" t="s">
        <v>537</v>
      </c>
      <c r="E166" s="600" t="s">
        <v>175</v>
      </c>
      <c r="F166" s="597">
        <v>490406010</v>
      </c>
      <c r="G166" s="57">
        <v>69</v>
      </c>
      <c r="H166" s="584" t="s">
        <v>538</v>
      </c>
      <c r="I166" s="150" t="s">
        <v>169</v>
      </c>
      <c r="J166" s="572" t="s">
        <v>244</v>
      </c>
      <c r="K166" s="59" t="s">
        <v>156</v>
      </c>
      <c r="L166" s="57">
        <v>10</v>
      </c>
      <c r="M166" s="57">
        <v>1</v>
      </c>
      <c r="N166" s="59" t="s">
        <v>157</v>
      </c>
      <c r="O166" s="370"/>
      <c r="P166" s="59" t="s">
        <v>519</v>
      </c>
      <c r="Q166" s="370"/>
      <c r="R166" s="370"/>
      <c r="S166" s="231" t="s">
        <v>353</v>
      </c>
      <c r="T166" s="236" t="s">
        <v>353</v>
      </c>
      <c r="U166" s="231" t="s">
        <v>353</v>
      </c>
      <c r="V166" s="315" t="s">
        <v>526</v>
      </c>
      <c r="W166" s="231" t="s">
        <v>353</v>
      </c>
      <c r="X166" s="231" t="s">
        <v>353</v>
      </c>
      <c r="Y166" s="231" t="s">
        <v>353</v>
      </c>
      <c r="Z166" s="387"/>
      <c r="AA166" s="370"/>
      <c r="AB166" s="199"/>
      <c r="AC166" s="396" t="s">
        <v>353</v>
      </c>
      <c r="AD166" s="396" t="s">
        <v>353</v>
      </c>
      <c r="AE166" s="396" t="s">
        <v>353</v>
      </c>
      <c r="AF166" s="396" t="s">
        <v>353</v>
      </c>
      <c r="AG166" s="401" t="s">
        <v>226</v>
      </c>
      <c r="AH166" s="404"/>
      <c r="AI166" s="65"/>
      <c r="AJ166" s="65"/>
      <c r="AK166" s="65"/>
      <c r="AL166" s="65"/>
      <c r="AM166" s="65"/>
      <c r="AN166" s="65"/>
      <c r="AO166" s="145">
        <v>29.6</v>
      </c>
      <c r="AP166" s="69">
        <v>41.3</v>
      </c>
      <c r="AQ166" s="127">
        <v>22.5</v>
      </c>
      <c r="AR166" s="71">
        <f t="shared" si="85"/>
        <v>93.4</v>
      </c>
      <c r="AS166" s="72">
        <f t="shared" si="86"/>
        <v>0.7167070217917676</v>
      </c>
      <c r="AT166" s="73">
        <f t="shared" si="87"/>
        <v>16.125907990314772</v>
      </c>
      <c r="AU166" s="74">
        <f t="shared" si="88"/>
        <v>0.46394984326018812</v>
      </c>
      <c r="AV166" s="75">
        <v>25.763840000000005</v>
      </c>
      <c r="AW166" s="75">
        <f t="shared" si="89"/>
        <v>87.04</v>
      </c>
      <c r="AX166" s="76">
        <v>2.35616</v>
      </c>
      <c r="AY166" s="75">
        <v>7.96</v>
      </c>
      <c r="AZ166" s="66" t="s">
        <v>158</v>
      </c>
      <c r="BA166" s="234">
        <v>16.399999999999999</v>
      </c>
      <c r="BB166" s="154" t="s">
        <v>158</v>
      </c>
      <c r="BC166" s="65"/>
      <c r="BD166" s="65"/>
      <c r="BE166" s="65"/>
      <c r="BF166" s="65"/>
      <c r="BG166" s="65"/>
      <c r="BH166" s="65"/>
      <c r="BI166" s="721"/>
      <c r="BJ166" s="89">
        <v>50.3</v>
      </c>
      <c r="BK166" s="89">
        <v>49.7</v>
      </c>
      <c r="BL166" s="82">
        <v>1.0120724346076457</v>
      </c>
      <c r="BM166" s="83" t="s">
        <v>158</v>
      </c>
      <c r="BN166" s="56" t="s">
        <v>158</v>
      </c>
      <c r="BO166" s="89" t="s">
        <v>158</v>
      </c>
      <c r="BP166" s="66">
        <v>9.93</v>
      </c>
      <c r="BQ166" s="279">
        <v>8.92</v>
      </c>
      <c r="BR166" s="66"/>
      <c r="BS166" s="79">
        <f t="shared" si="90"/>
        <v>45.1</v>
      </c>
      <c r="BT166" s="285" t="s">
        <v>158</v>
      </c>
      <c r="BU166" s="286" t="s">
        <v>158</v>
      </c>
      <c r="BV166" s="285" t="s">
        <v>158</v>
      </c>
      <c r="BW166" s="66">
        <v>40.94</v>
      </c>
      <c r="BX166" s="66">
        <v>16.100000000000001</v>
      </c>
      <c r="BY166" s="66">
        <v>6.64</v>
      </c>
      <c r="BZ166" s="66">
        <v>29</v>
      </c>
      <c r="CA166" s="66">
        <v>12</v>
      </c>
      <c r="CB166" s="66">
        <v>53.9</v>
      </c>
      <c r="CC166" s="66">
        <v>22.3</v>
      </c>
      <c r="CD166" s="75" t="s">
        <v>158</v>
      </c>
      <c r="CE166" s="65"/>
      <c r="CF166" s="65"/>
      <c r="CG166" s="65"/>
      <c r="CH166" s="65"/>
      <c r="CI166" s="65"/>
      <c r="CJ166" s="65"/>
      <c r="CK166" s="65"/>
      <c r="CL166" s="75">
        <f t="shared" si="91"/>
        <v>0.55517241379310345</v>
      </c>
      <c r="CM166" s="65"/>
      <c r="CN166" s="65"/>
      <c r="CO166" s="199"/>
      <c r="CP166" s="65"/>
      <c r="CQ166" s="65"/>
      <c r="CR166" s="65"/>
      <c r="CS166" s="65"/>
      <c r="CT166" s="65"/>
      <c r="CU166" s="65"/>
      <c r="CV166" s="65"/>
      <c r="CW166" s="199"/>
      <c r="CX166" s="65"/>
      <c r="CY166" s="65"/>
      <c r="CZ166" s="142">
        <v>3</v>
      </c>
      <c r="DA166" s="90" t="s">
        <v>168</v>
      </c>
      <c r="DB166" s="195" t="s">
        <v>168</v>
      </c>
      <c r="DC166" s="65"/>
      <c r="DE166" s="394"/>
      <c r="DF166" s="394"/>
      <c r="DG166" s="394"/>
      <c r="DH166" s="394"/>
      <c r="DI166" s="91" t="s">
        <v>162</v>
      </c>
      <c r="DJ166" s="554" t="s">
        <v>226</v>
      </c>
      <c r="DK166" s="162">
        <v>2</v>
      </c>
      <c r="DL166" s="581" t="s">
        <v>880</v>
      </c>
      <c r="DM166" s="92" t="s">
        <v>169</v>
      </c>
      <c r="DN166" s="92"/>
      <c r="DO166" s="629">
        <v>0</v>
      </c>
      <c r="DP166" s="613">
        <v>43612</v>
      </c>
      <c r="DQ166" s="581"/>
      <c r="DR166" s="603" t="s">
        <v>899</v>
      </c>
      <c r="DS166" s="618"/>
      <c r="DT166" s="615">
        <v>43356</v>
      </c>
      <c r="DU166" s="581"/>
      <c r="DV166" s="603" t="s">
        <v>899</v>
      </c>
      <c r="DW166" s="92">
        <v>1</v>
      </c>
      <c r="DX166" s="57" t="s">
        <v>157</v>
      </c>
      <c r="DY166" s="57" t="s">
        <v>157</v>
      </c>
      <c r="DZ166" s="57">
        <v>53</v>
      </c>
      <c r="EA166" s="57">
        <v>0</v>
      </c>
      <c r="EB166" s="57">
        <v>100</v>
      </c>
      <c r="EC166" s="57" t="s">
        <v>157</v>
      </c>
      <c r="ED166" s="57" t="s">
        <v>157</v>
      </c>
      <c r="EE166" s="57" t="s">
        <v>157</v>
      </c>
      <c r="EF166" s="57" t="s">
        <v>157</v>
      </c>
      <c r="EG166" s="57" t="s">
        <v>157</v>
      </c>
      <c r="EH166" s="850"/>
      <c r="EI166" s="92"/>
      <c r="EJ166" s="92"/>
      <c r="EK166" s="92"/>
      <c r="EL166" s="618"/>
      <c r="EM166" s="581">
        <v>20</v>
      </c>
      <c r="EN166" s="92"/>
      <c r="EO166" s="92">
        <v>0</v>
      </c>
      <c r="EP166" s="92">
        <v>173</v>
      </c>
      <c r="EQ166" s="92">
        <v>83</v>
      </c>
      <c r="ER166" s="118">
        <f>EQ166/(EP166*EP166*0.01*0.01)</f>
        <v>27.732299776136855</v>
      </c>
      <c r="ES166" s="592">
        <v>0</v>
      </c>
      <c r="ET166" s="592">
        <v>66</v>
      </c>
      <c r="EU166" s="592">
        <v>50</v>
      </c>
      <c r="EV166" s="92">
        <v>3</v>
      </c>
      <c r="EW166" s="92">
        <v>2</v>
      </c>
      <c r="EX166" s="729">
        <v>9355</v>
      </c>
      <c r="EY166" s="333">
        <v>59</v>
      </c>
      <c r="EZ166" s="334">
        <v>5327</v>
      </c>
      <c r="FA166" s="334">
        <v>2</v>
      </c>
      <c r="FB166" s="335">
        <v>180.57627118644066</v>
      </c>
      <c r="FC166" s="334">
        <v>1292</v>
      </c>
      <c r="FD166" s="336">
        <v>43.796610169491522</v>
      </c>
      <c r="FE166" s="281">
        <v>437.96610169491521</v>
      </c>
      <c r="FF166" s="444" t="s">
        <v>158</v>
      </c>
      <c r="FG166" s="445" t="s">
        <v>158</v>
      </c>
      <c r="FH166" s="426">
        <v>200</v>
      </c>
      <c r="FI166" s="394"/>
      <c r="FJ166" s="447" t="s">
        <v>158</v>
      </c>
      <c r="FK166" s="447" t="s">
        <v>158</v>
      </c>
      <c r="FL166" s="449" t="s">
        <v>158</v>
      </c>
      <c r="FM166" s="197"/>
      <c r="FN166" s="394"/>
      <c r="FO166" s="394"/>
      <c r="FP166" s="394"/>
      <c r="FQ166" s="394"/>
      <c r="FR166" s="65"/>
      <c r="FS166" s="149">
        <v>24.253801389149615</v>
      </c>
      <c r="FT166" s="242">
        <f>FD166/1000</f>
        <v>4.3796610169491525E-2</v>
      </c>
      <c r="FV166" s="149">
        <v>24.253801389149615</v>
      </c>
      <c r="FW166" s="242">
        <v>4.3796610169491525E-2</v>
      </c>
      <c r="FX166" s="278">
        <f>DZ166/FD166</f>
        <v>1.210139318885449</v>
      </c>
      <c r="FY166" s="394"/>
      <c r="FZ166" s="605">
        <v>0</v>
      </c>
      <c r="GA166" s="605">
        <v>0</v>
      </c>
      <c r="GB166" s="626">
        <v>2</v>
      </c>
      <c r="GC166" s="605">
        <v>6</v>
      </c>
      <c r="GD166" s="605">
        <v>0</v>
      </c>
      <c r="GE166" s="606"/>
      <c r="GF166" s="605">
        <v>0</v>
      </c>
      <c r="GG166" s="605"/>
      <c r="GH166" s="606"/>
      <c r="GI166" s="605">
        <v>1</v>
      </c>
      <c r="GJ166" s="857">
        <v>43356</v>
      </c>
      <c r="GK166" s="854" t="s">
        <v>917</v>
      </c>
      <c r="GL166" s="855" t="s">
        <v>982</v>
      </c>
      <c r="GN166" s="160">
        <v>0.17031670980000002</v>
      </c>
    </row>
    <row r="167" spans="1:198" ht="15.6" customHeight="1" x14ac:dyDescent="0.25">
      <c r="A167" s="56">
        <v>142</v>
      </c>
      <c r="B167" s="859">
        <v>2</v>
      </c>
      <c r="C167" s="566">
        <v>10631</v>
      </c>
      <c r="D167" s="595" t="s">
        <v>537</v>
      </c>
      <c r="E167" s="597" t="s">
        <v>175</v>
      </c>
      <c r="F167" s="597">
        <v>490406010</v>
      </c>
      <c r="G167" s="57">
        <v>70</v>
      </c>
      <c r="H167" s="584" t="s">
        <v>682</v>
      </c>
      <c r="I167" s="313" t="s">
        <v>684</v>
      </c>
      <c r="J167" s="572" t="s">
        <v>215</v>
      </c>
      <c r="K167" s="59" t="s">
        <v>156</v>
      </c>
      <c r="L167" s="57">
        <v>8</v>
      </c>
      <c r="M167" s="59" t="s">
        <v>448</v>
      </c>
      <c r="N167" s="59" t="s">
        <v>435</v>
      </c>
      <c r="O167" s="370"/>
      <c r="P167" s="57" t="s">
        <v>683</v>
      </c>
      <c r="Q167" s="370"/>
      <c r="R167" s="370"/>
      <c r="S167" s="231" t="s">
        <v>353</v>
      </c>
      <c r="T167" s="231" t="s">
        <v>353</v>
      </c>
      <c r="U167" s="231" t="s">
        <v>353</v>
      </c>
      <c r="V167" s="315" t="s">
        <v>526</v>
      </c>
      <c r="W167" s="381" t="s">
        <v>353</v>
      </c>
      <c r="X167" s="270" t="s">
        <v>353</v>
      </c>
      <c r="Y167" s="270" t="s">
        <v>353</v>
      </c>
      <c r="Z167" s="387"/>
      <c r="AA167" s="370" t="s">
        <v>678</v>
      </c>
      <c r="AC167" s="396">
        <v>7524</v>
      </c>
      <c r="AD167" s="397">
        <v>376</v>
      </c>
      <c r="AE167" s="396" t="s">
        <v>353</v>
      </c>
      <c r="AF167" s="396" t="s">
        <v>353</v>
      </c>
      <c r="AG167" s="399" t="s">
        <v>307</v>
      </c>
      <c r="AH167" s="306">
        <v>200</v>
      </c>
      <c r="AO167" s="145">
        <v>44.3</v>
      </c>
      <c r="AP167" s="69">
        <v>15.8</v>
      </c>
      <c r="AQ167" s="127">
        <v>36.5</v>
      </c>
      <c r="AR167" s="71">
        <f t="shared" si="85"/>
        <v>96.6</v>
      </c>
      <c r="AS167" s="72">
        <f t="shared" si="86"/>
        <v>2.8037974683544302</v>
      </c>
      <c r="AT167" s="73">
        <f t="shared" si="87"/>
        <v>102.3386075949367</v>
      </c>
      <c r="AU167" s="74">
        <f t="shared" si="88"/>
        <v>0.84703632887189295</v>
      </c>
      <c r="AV167" s="75">
        <v>39.205500000000001</v>
      </c>
      <c r="AW167" s="75">
        <f t="shared" si="89"/>
        <v>88.5</v>
      </c>
      <c r="AX167" s="76">
        <v>2.8794999999999997</v>
      </c>
      <c r="AY167" s="75">
        <v>6.5</v>
      </c>
      <c r="AZ167" s="89" t="s">
        <v>158</v>
      </c>
      <c r="BA167" s="77">
        <v>0.7</v>
      </c>
      <c r="BB167" s="154" t="s">
        <v>158</v>
      </c>
      <c r="BC167" s="298" t="s">
        <v>158</v>
      </c>
      <c r="BJ167" s="56">
        <v>57.4</v>
      </c>
      <c r="BK167" s="56">
        <v>42.6</v>
      </c>
      <c r="BL167" s="82">
        <f>BJ167/BK167</f>
        <v>1.3474178403755868</v>
      </c>
      <c r="BM167" s="153" t="s">
        <v>158</v>
      </c>
      <c r="BN167" s="56" t="s">
        <v>158</v>
      </c>
      <c r="BO167" s="89" t="s">
        <v>158</v>
      </c>
      <c r="BP167" s="56">
        <v>2.2999999999999998</v>
      </c>
      <c r="BQ167" s="84">
        <v>2.5</v>
      </c>
      <c r="BS167" s="79">
        <f t="shared" si="90"/>
        <v>53.6</v>
      </c>
      <c r="BT167" s="314" t="s">
        <v>158</v>
      </c>
      <c r="BU167" s="339" t="s">
        <v>158</v>
      </c>
      <c r="BV167" s="314" t="s">
        <v>158</v>
      </c>
      <c r="BW167" s="416">
        <f>BY167+CA167+CC167</f>
        <v>15.8</v>
      </c>
      <c r="BX167" s="115">
        <v>10.5</v>
      </c>
      <c r="BY167" s="66">
        <f>BX167*AP167/(CB167+BZ167+BX167)</f>
        <v>1.6963190184049077</v>
      </c>
      <c r="BZ167" s="115">
        <v>43.1</v>
      </c>
      <c r="CA167" s="66">
        <f>BZ167*AP167/(CB167+BZ167+BX167)</f>
        <v>6.9629856850715743</v>
      </c>
      <c r="CB167" s="115">
        <v>44.2</v>
      </c>
      <c r="CC167" s="66">
        <f>CB167*AP167/(CB167+BZ167+BX167)</f>
        <v>7.1406952965235178</v>
      </c>
      <c r="CD167" s="314" t="s">
        <v>158</v>
      </c>
      <c r="CL167" s="75">
        <f t="shared" si="91"/>
        <v>0.24361948955916474</v>
      </c>
      <c r="CZ167" s="142">
        <v>4</v>
      </c>
      <c r="DA167" s="90" t="s">
        <v>161</v>
      </c>
      <c r="DB167" s="89" t="s">
        <v>161</v>
      </c>
      <c r="DC167" s="300">
        <f>AP167-(BY167+CA167+CC167)</f>
        <v>0</v>
      </c>
      <c r="DD167" s="340" t="s">
        <v>685</v>
      </c>
      <c r="DE167" s="370"/>
      <c r="DF167" s="370"/>
      <c r="DG167" s="370"/>
      <c r="DH167" s="370"/>
      <c r="DI167" s="57" t="s">
        <v>162</v>
      </c>
      <c r="DJ167" s="557" t="s">
        <v>230</v>
      </c>
      <c r="DK167" s="92">
        <v>2</v>
      </c>
      <c r="DL167" s="581" t="s">
        <v>880</v>
      </c>
      <c r="DM167" s="581" t="s">
        <v>169</v>
      </c>
      <c r="DN167" s="92"/>
      <c r="DO167" s="629">
        <v>0</v>
      </c>
      <c r="DP167" s="613">
        <v>43612</v>
      </c>
      <c r="DQ167" s="581"/>
      <c r="DR167" s="603" t="s">
        <v>899</v>
      </c>
      <c r="DS167" s="619"/>
      <c r="DT167" s="615">
        <v>43356</v>
      </c>
      <c r="DU167" s="581"/>
      <c r="DV167" s="581" t="s">
        <v>899</v>
      </c>
      <c r="DW167" s="92"/>
      <c r="DX167" s="57" t="s">
        <v>157</v>
      </c>
      <c r="DY167" s="57" t="s">
        <v>157</v>
      </c>
      <c r="DZ167" s="57">
        <v>294</v>
      </c>
      <c r="EA167" s="57">
        <v>66.3</v>
      </c>
      <c r="EB167" s="57">
        <v>33.700000000000003</v>
      </c>
      <c r="EC167" s="57">
        <v>0.6</v>
      </c>
      <c r="ED167" s="57" t="s">
        <v>426</v>
      </c>
      <c r="EE167" s="57" t="s">
        <v>157</v>
      </c>
      <c r="EF167" s="57">
        <v>3.54</v>
      </c>
      <c r="EG167" s="57">
        <v>0</v>
      </c>
      <c r="EH167" s="850"/>
      <c r="EI167" s="117"/>
      <c r="EJ167" s="117"/>
      <c r="EK167" s="117"/>
      <c r="EL167" s="619"/>
      <c r="EM167" s="581">
        <v>25</v>
      </c>
      <c r="EN167" s="92"/>
      <c r="EO167" s="581">
        <v>1</v>
      </c>
      <c r="EP167" s="581">
        <v>173</v>
      </c>
      <c r="EQ167" s="581">
        <v>83</v>
      </c>
      <c r="ER167" s="582">
        <v>27.7</v>
      </c>
      <c r="ES167" s="592">
        <v>0</v>
      </c>
      <c r="ET167" s="592">
        <v>58</v>
      </c>
      <c r="EU167" s="592">
        <v>70</v>
      </c>
      <c r="EV167" s="581">
        <v>3</v>
      </c>
      <c r="EW167" s="581">
        <v>2</v>
      </c>
      <c r="EX167" s="427">
        <v>10631</v>
      </c>
      <c r="EY167" s="333">
        <v>53</v>
      </c>
      <c r="EZ167" s="334">
        <v>240651</v>
      </c>
      <c r="FA167" s="334">
        <v>2</v>
      </c>
      <c r="FB167" s="335">
        <v>9081.1698113207549</v>
      </c>
      <c r="FC167" s="334">
        <v>1428</v>
      </c>
      <c r="FD167" s="336">
        <v>53.886792452830186</v>
      </c>
      <c r="FE167" s="281">
        <v>431.09433962264148</v>
      </c>
      <c r="FF167" s="394"/>
      <c r="FG167" s="394"/>
      <c r="FH167" s="394"/>
      <c r="FI167" s="394"/>
      <c r="FJ167" s="442"/>
      <c r="FK167" s="442"/>
      <c r="FL167" s="442"/>
      <c r="FM167" s="197"/>
      <c r="FN167" s="450"/>
      <c r="FO167" s="450"/>
      <c r="FP167" s="459"/>
      <c r="FQ167" s="398"/>
      <c r="FR167" s="65"/>
      <c r="FS167" s="149">
        <f>FC167*100/EZ167</f>
        <v>0.59339042846279466</v>
      </c>
      <c r="FT167" s="242">
        <f>FD167/1000</f>
        <v>5.3886792452830186E-2</v>
      </c>
      <c r="FV167" s="149">
        <v>0.59339042846279466</v>
      </c>
      <c r="FW167" s="242">
        <v>5.3886792452830186E-2</v>
      </c>
      <c r="FX167" s="278">
        <f>DZ167/FD167</f>
        <v>5.4558823529411766</v>
      </c>
      <c r="FY167" s="467"/>
      <c r="FZ167" s="581">
        <v>0</v>
      </c>
      <c r="GA167" s="581">
        <v>0</v>
      </c>
      <c r="GB167" s="626">
        <v>2</v>
      </c>
      <c r="GC167" s="581">
        <v>4</v>
      </c>
      <c r="GD167" s="581">
        <v>0</v>
      </c>
      <c r="GE167" s="607"/>
      <c r="GF167" s="581">
        <v>0</v>
      </c>
      <c r="GG167" s="581"/>
      <c r="GH167" s="607"/>
      <c r="GI167" s="581">
        <v>1</v>
      </c>
      <c r="GJ167" s="604">
        <v>43612</v>
      </c>
      <c r="GK167" s="581" t="s">
        <v>917</v>
      </c>
      <c r="GL167" s="607" t="s">
        <v>973</v>
      </c>
      <c r="GM167" s="308"/>
      <c r="GN167" s="135">
        <v>0.6</v>
      </c>
      <c r="GO167" s="308"/>
      <c r="GP167" s="309"/>
    </row>
    <row r="168" spans="1:198" ht="15.6" customHeight="1" x14ac:dyDescent="0.25">
      <c r="A168" s="56">
        <v>279</v>
      </c>
      <c r="B168" s="859">
        <v>3</v>
      </c>
      <c r="C168" s="566">
        <v>11682</v>
      </c>
      <c r="D168" s="595" t="s">
        <v>537</v>
      </c>
      <c r="E168" s="597" t="s">
        <v>175</v>
      </c>
      <c r="F168" s="597" t="s">
        <v>797</v>
      </c>
      <c r="G168" s="57">
        <f>LEFT(H168,4)-CONCATENATE(IF(LEFT(F168, 2)&lt;MID(H168, 3, 4), 20, 19),LEFT(F168,2))</f>
        <v>70</v>
      </c>
      <c r="H168" s="584" t="s">
        <v>795</v>
      </c>
      <c r="I168" s="313" t="s">
        <v>575</v>
      </c>
      <c r="J168" s="572" t="s">
        <v>215</v>
      </c>
      <c r="K168" s="59" t="s">
        <v>156</v>
      </c>
      <c r="L168" s="57">
        <v>12</v>
      </c>
      <c r="M168" s="59" t="s">
        <v>448</v>
      </c>
      <c r="N168" s="59" t="s">
        <v>157</v>
      </c>
      <c r="O168" s="370"/>
      <c r="P168" s="57" t="s">
        <v>796</v>
      </c>
      <c r="Q168" s="378"/>
      <c r="R168" s="378"/>
      <c r="S168" s="59"/>
      <c r="T168" s="361" t="s">
        <v>780</v>
      </c>
      <c r="U168" s="361"/>
      <c r="V168" s="362" t="s">
        <v>792</v>
      </c>
      <c r="W168" s="469"/>
      <c r="X168" s="362"/>
      <c r="Y168" s="362"/>
      <c r="Z168" s="374"/>
      <c r="AA168" s="370" t="s">
        <v>788</v>
      </c>
      <c r="AC168" s="403">
        <v>47</v>
      </c>
      <c r="AD168" s="403">
        <v>562</v>
      </c>
      <c r="AE168" s="404"/>
      <c r="AF168" s="404"/>
      <c r="AG168" s="374" t="s">
        <v>307</v>
      </c>
      <c r="AH168" s="111">
        <v>50</v>
      </c>
      <c r="AI168"/>
      <c r="AO168" s="410">
        <v>77.3</v>
      </c>
      <c r="AP168" s="69">
        <v>16.399999999999999</v>
      </c>
      <c r="AQ168" s="127">
        <v>5.5</v>
      </c>
      <c r="AR168" s="71">
        <f t="shared" si="85"/>
        <v>99.199999999999989</v>
      </c>
      <c r="AS168" s="72">
        <f t="shared" si="86"/>
        <v>4.7134146341463419</v>
      </c>
      <c r="AT168" s="73">
        <f t="shared" si="87"/>
        <v>25.92378048780488</v>
      </c>
      <c r="AU168" s="74">
        <f t="shared" si="88"/>
        <v>3.5296803652968038</v>
      </c>
      <c r="AV168" s="75">
        <v>70.729500000000002</v>
      </c>
      <c r="AW168" s="75">
        <f t="shared" si="89"/>
        <v>91.5</v>
      </c>
      <c r="AX168" s="76">
        <v>2.7055000000000002</v>
      </c>
      <c r="AY168" s="75">
        <v>3.5</v>
      </c>
      <c r="AZ168" s="56" t="s">
        <v>158</v>
      </c>
      <c r="BA168" s="77">
        <v>23.2</v>
      </c>
      <c r="BB168" s="84" t="s">
        <v>158</v>
      </c>
      <c r="BC168" s="79">
        <v>1.1000000000000001</v>
      </c>
      <c r="BD168" s="79"/>
      <c r="BE168" s="75"/>
      <c r="BF168" s="75"/>
      <c r="BG168" s="75"/>
      <c r="BH168" s="75"/>
      <c r="BI168" s="81">
        <v>0</v>
      </c>
      <c r="BJ168" s="75">
        <v>50.9</v>
      </c>
      <c r="BK168" s="56">
        <v>49.1</v>
      </c>
      <c r="BL168" s="82">
        <f>BJ168/BK168</f>
        <v>1.0366598778004072</v>
      </c>
      <c r="BM168" s="83">
        <v>1.1000000000000001</v>
      </c>
      <c r="BN168" s="79">
        <f>BM168*100/AO168</f>
        <v>1.4230271668822772</v>
      </c>
      <c r="BO168" s="56" t="s">
        <v>158</v>
      </c>
      <c r="BP168" s="56">
        <v>49.4</v>
      </c>
      <c r="BQ168" s="84">
        <v>45.2</v>
      </c>
      <c r="BS168" s="79">
        <f t="shared" si="90"/>
        <v>33.6</v>
      </c>
      <c r="BT168" s="115">
        <v>91</v>
      </c>
      <c r="BU168" s="115">
        <v>3384</v>
      </c>
      <c r="BV168" s="79">
        <f>100-BT168</f>
        <v>9</v>
      </c>
      <c r="BW168" s="79">
        <f>BY168+CA168+CC168</f>
        <v>15.908000000000001</v>
      </c>
      <c r="BX168" s="115">
        <v>6.5</v>
      </c>
      <c r="BY168" s="66">
        <f>BX168*AP168/100</f>
        <v>1.0659999999999998</v>
      </c>
      <c r="BZ168" s="115">
        <v>27.1</v>
      </c>
      <c r="CA168" s="66">
        <f>BZ168*AP168/100</f>
        <v>4.4443999999999999</v>
      </c>
      <c r="CB168" s="115">
        <v>63.4</v>
      </c>
      <c r="CC168" s="66">
        <f>CB168*AP168/100</f>
        <v>10.397600000000001</v>
      </c>
      <c r="CD168" s="79">
        <v>0.8</v>
      </c>
      <c r="CE168" s="153">
        <v>93.1</v>
      </c>
      <c r="CF168" s="153">
        <v>5628</v>
      </c>
      <c r="CG168" s="153">
        <v>84.5</v>
      </c>
      <c r="CH168" s="153">
        <v>4331</v>
      </c>
      <c r="CI168" s="153">
        <v>64</v>
      </c>
      <c r="CJ168" s="153">
        <v>72.400000000000006</v>
      </c>
      <c r="CK168" s="153">
        <v>3742</v>
      </c>
      <c r="CL168" s="75">
        <f t="shared" si="91"/>
        <v>0.23985239852398524</v>
      </c>
      <c r="CZ168" s="142">
        <v>4</v>
      </c>
      <c r="DA168" s="90" t="s">
        <v>171</v>
      </c>
      <c r="DB168" s="195" t="s">
        <v>171</v>
      </c>
      <c r="DC168" s="288"/>
      <c r="DD168" s="340" t="s">
        <v>754</v>
      </c>
      <c r="DE168" s="370"/>
      <c r="DF168" s="370"/>
      <c r="DG168" s="370"/>
      <c r="DH168" s="370"/>
      <c r="DI168" s="57" t="s">
        <v>162</v>
      </c>
      <c r="DJ168" s="557" t="s">
        <v>230</v>
      </c>
      <c r="DK168" s="92">
        <v>2</v>
      </c>
      <c r="DL168" s="581" t="s">
        <v>880</v>
      </c>
      <c r="DM168" s="581" t="s">
        <v>316</v>
      </c>
      <c r="DN168" s="92"/>
      <c r="DO168" s="629">
        <v>1</v>
      </c>
      <c r="DP168" s="613">
        <v>43612</v>
      </c>
      <c r="DQ168" s="581"/>
      <c r="DR168" s="603" t="s">
        <v>899</v>
      </c>
      <c r="DS168" s="619"/>
      <c r="DT168" s="615">
        <v>43356</v>
      </c>
      <c r="DU168" s="581"/>
      <c r="DV168" s="581" t="s">
        <v>899</v>
      </c>
      <c r="DW168" s="92"/>
      <c r="DX168" s="57">
        <v>0.8</v>
      </c>
      <c r="DY168" s="57" t="s">
        <v>157</v>
      </c>
      <c r="DZ168" s="57">
        <v>505</v>
      </c>
      <c r="EA168" s="57">
        <v>59</v>
      </c>
      <c r="EB168" s="57">
        <v>41</v>
      </c>
      <c r="EC168" s="57">
        <v>0.3</v>
      </c>
      <c r="ED168" s="57">
        <v>220.8</v>
      </c>
      <c r="EE168" s="57" t="s">
        <v>157</v>
      </c>
      <c r="EF168" s="57">
        <v>3.63</v>
      </c>
      <c r="EG168" s="57">
        <v>0</v>
      </c>
      <c r="EH168" s="850" t="s">
        <v>741</v>
      </c>
      <c r="EI168" s="92"/>
      <c r="EJ168" s="92"/>
      <c r="EK168" s="92"/>
      <c r="EL168" s="619"/>
      <c r="EM168" s="581">
        <v>30</v>
      </c>
      <c r="EN168" s="92"/>
      <c r="EO168" s="581">
        <v>1</v>
      </c>
      <c r="EP168" s="581">
        <v>173</v>
      </c>
      <c r="EQ168" s="581">
        <v>75</v>
      </c>
      <c r="ER168" s="582">
        <v>23.6</v>
      </c>
      <c r="ES168" s="592">
        <v>0</v>
      </c>
      <c r="ET168" s="592">
        <v>65</v>
      </c>
      <c r="EU168" s="592">
        <v>70</v>
      </c>
      <c r="EV168" s="581"/>
      <c r="EW168" s="581"/>
      <c r="EX168" s="432">
        <v>11682</v>
      </c>
      <c r="EY168" s="349">
        <v>75</v>
      </c>
      <c r="EZ168" s="349">
        <v>28912</v>
      </c>
      <c r="FA168" s="349">
        <v>4000</v>
      </c>
      <c r="FB168" s="349">
        <v>42120</v>
      </c>
      <c r="FC168" s="349">
        <v>280</v>
      </c>
      <c r="FD168" s="350">
        <f>FC168/FA168*FB168/EY168</f>
        <v>39.312000000000005</v>
      </c>
      <c r="FE168" s="281">
        <f>L168*FD168</f>
        <v>471.74400000000003</v>
      </c>
      <c r="FF168" s="394"/>
      <c r="FG168" s="394"/>
      <c r="FH168" s="394"/>
      <c r="FI168" s="394"/>
      <c r="FJ168" s="442"/>
      <c r="FK168" s="442"/>
      <c r="FL168" s="442"/>
      <c r="FM168" s="197"/>
      <c r="FN168" s="450"/>
      <c r="FO168" s="450"/>
      <c r="FP168" s="459"/>
      <c r="FQ168" s="398"/>
      <c r="FR168" s="65"/>
      <c r="FS168" s="56"/>
      <c r="FT168" s="242">
        <f>AC168/1000</f>
        <v>4.7E-2</v>
      </c>
      <c r="FV168" s="73">
        <f>FC168*100/EZ168</f>
        <v>0.96845600442722746</v>
      </c>
      <c r="FW168" s="351">
        <f>FD168/1000</f>
        <v>3.9312000000000007E-2</v>
      </c>
      <c r="FY168" s="394"/>
      <c r="FZ168" s="605">
        <v>0</v>
      </c>
      <c r="GA168" s="605">
        <v>0</v>
      </c>
      <c r="GB168" s="626">
        <v>1</v>
      </c>
      <c r="GC168" s="605">
        <v>1</v>
      </c>
      <c r="GD168" s="605">
        <v>0</v>
      </c>
      <c r="GE168" s="606"/>
      <c r="GF168" s="605">
        <v>0</v>
      </c>
      <c r="GG168" s="605"/>
      <c r="GH168" s="606"/>
      <c r="GI168" s="605">
        <v>0</v>
      </c>
      <c r="GJ168" s="605"/>
      <c r="GK168" s="605"/>
      <c r="GL168" s="855" t="s">
        <v>1044</v>
      </c>
      <c r="GN168" s="135">
        <v>0.3</v>
      </c>
    </row>
    <row r="169" spans="1:198" ht="15.6" customHeight="1" x14ac:dyDescent="0.25">
      <c r="A169" s="56">
        <v>299</v>
      </c>
      <c r="B169" s="859">
        <v>1</v>
      </c>
      <c r="C169" s="566">
        <v>9755</v>
      </c>
      <c r="D169" s="595" t="s">
        <v>574</v>
      </c>
      <c r="E169" s="597" t="s">
        <v>269</v>
      </c>
      <c r="F169" s="597">
        <v>385916420</v>
      </c>
      <c r="G169" s="57">
        <f>LEFT(H169,4)-CONCATENATE(IF(LEFT(F169, 2)&lt;MID(H169, 3, 4), 20, 19),LEFT(F169,2))</f>
        <v>80</v>
      </c>
      <c r="H169" s="584" t="s">
        <v>573</v>
      </c>
      <c r="I169" s="150" t="s">
        <v>575</v>
      </c>
      <c r="J169" s="572" t="s">
        <v>215</v>
      </c>
      <c r="K169" s="59" t="s">
        <v>156</v>
      </c>
      <c r="L169" s="57">
        <v>22</v>
      </c>
      <c r="M169" s="59" t="s">
        <v>282</v>
      </c>
      <c r="N169" s="59" t="s">
        <v>157</v>
      </c>
      <c r="O169" s="370"/>
      <c r="P169" s="59" t="s">
        <v>563</v>
      </c>
      <c r="Q169" s="370"/>
      <c r="R169" s="370"/>
      <c r="S169" s="231" t="s">
        <v>483</v>
      </c>
      <c r="T169" s="236" t="s">
        <v>445</v>
      </c>
      <c r="U169" s="231" t="s">
        <v>353</v>
      </c>
      <c r="V169" s="290" t="s">
        <v>467</v>
      </c>
      <c r="W169" s="381" t="s">
        <v>420</v>
      </c>
      <c r="X169" s="270" t="s">
        <v>353</v>
      </c>
      <c r="Y169" s="270" t="s">
        <v>353</v>
      </c>
      <c r="Z169" s="387"/>
      <c r="AA169" s="370"/>
      <c r="AB169" s="199"/>
      <c r="AC169" s="396"/>
      <c r="AD169" s="397"/>
      <c r="AE169" s="396" t="s">
        <v>353</v>
      </c>
      <c r="AF169" s="396" t="s">
        <v>353</v>
      </c>
      <c r="AG169" s="399" t="s">
        <v>304</v>
      </c>
      <c r="AH169" s="398"/>
      <c r="AK169" s="65"/>
      <c r="AL169" s="65"/>
      <c r="AM169" s="65"/>
      <c r="AN169" s="65"/>
      <c r="AO169" s="410">
        <v>1.8</v>
      </c>
      <c r="AP169" s="69">
        <v>2.1</v>
      </c>
      <c r="AQ169" s="127">
        <v>94</v>
      </c>
      <c r="AR169" s="71">
        <f t="shared" si="85"/>
        <v>97.9</v>
      </c>
      <c r="AS169" s="72">
        <f t="shared" si="86"/>
        <v>0.8571428571428571</v>
      </c>
      <c r="AT169" s="73">
        <f t="shared" si="87"/>
        <v>80.571428571428569</v>
      </c>
      <c r="AU169" s="74">
        <f t="shared" si="88"/>
        <v>1.8730489073881376E-2</v>
      </c>
      <c r="AV169" s="327">
        <v>1.6092000000000002</v>
      </c>
      <c r="AW169" s="75">
        <f t="shared" si="89"/>
        <v>89.4</v>
      </c>
      <c r="AX169" s="76">
        <v>0.1008</v>
      </c>
      <c r="AY169" s="321">
        <v>5.6</v>
      </c>
      <c r="AZ169" s="323" t="s">
        <v>158</v>
      </c>
      <c r="BA169" s="326">
        <v>3.25</v>
      </c>
      <c r="BB169" s="514">
        <v>0.02</v>
      </c>
      <c r="BC169" s="328"/>
      <c r="BD169" s="319"/>
      <c r="BE169" s="319"/>
      <c r="BF169" s="319"/>
      <c r="BG169" s="319"/>
      <c r="BH169" s="319"/>
      <c r="BJ169" s="56">
        <v>67.900000000000006</v>
      </c>
      <c r="BK169" s="66">
        <v>32.799999999999997</v>
      </c>
      <c r="BL169" s="82">
        <f>BJ169/BK169</f>
        <v>2.0701219512195124</v>
      </c>
      <c r="BM169" s="83">
        <v>0.09</v>
      </c>
      <c r="BN169" s="79">
        <f>BM169*100/AO169</f>
        <v>5</v>
      </c>
      <c r="BO169" s="314" t="s">
        <v>158</v>
      </c>
      <c r="BP169" s="56">
        <v>13.6</v>
      </c>
      <c r="BQ169" s="418">
        <v>8.4</v>
      </c>
      <c r="BR169" s="115"/>
      <c r="BS169" s="79">
        <f t="shared" si="90"/>
        <v>73.400000000000006</v>
      </c>
      <c r="BT169" s="115">
        <v>97.8</v>
      </c>
      <c r="BU169" s="249">
        <v>117113</v>
      </c>
      <c r="BV169" s="79">
        <f>100-BT169</f>
        <v>2.2000000000000028</v>
      </c>
      <c r="BW169" s="416">
        <f>BY169+CA169+CC169</f>
        <v>1.8599999999999999</v>
      </c>
      <c r="BX169" s="115">
        <v>38.4</v>
      </c>
      <c r="BY169" s="115">
        <v>0.82</v>
      </c>
      <c r="BZ169" s="115">
        <v>35</v>
      </c>
      <c r="CA169" s="115">
        <v>0.75</v>
      </c>
      <c r="CB169" s="115">
        <v>13.6</v>
      </c>
      <c r="CC169" s="115">
        <v>0.28999999999999998</v>
      </c>
      <c r="CD169" s="56">
        <v>7.0000000000000007E-2</v>
      </c>
      <c r="CL169" s="75">
        <f t="shared" si="91"/>
        <v>1.0971428571428572</v>
      </c>
      <c r="CN169" s="60"/>
      <c r="CV169" s="56"/>
      <c r="CX169" s="142"/>
      <c r="CY169" s="142"/>
      <c r="CZ169" s="142">
        <v>6</v>
      </c>
      <c r="DA169" s="90" t="s">
        <v>179</v>
      </c>
      <c r="DB169" s="195" t="s">
        <v>179</v>
      </c>
      <c r="DC169" s="56"/>
      <c r="DE169" s="370"/>
      <c r="DF169" s="370"/>
      <c r="DG169" s="370"/>
      <c r="DH169" s="371"/>
      <c r="DI169" s="57" t="s">
        <v>163</v>
      </c>
      <c r="DJ169" s="554" t="s">
        <v>226</v>
      </c>
      <c r="DK169" s="162">
        <v>2</v>
      </c>
      <c r="DL169" s="581" t="s">
        <v>880</v>
      </c>
      <c r="DM169" s="92" t="s">
        <v>322</v>
      </c>
      <c r="DN169" s="92">
        <v>1</v>
      </c>
      <c r="DO169" s="629">
        <v>1</v>
      </c>
      <c r="DP169" s="613"/>
      <c r="DQ169" s="603"/>
      <c r="DR169" s="603"/>
      <c r="DS169" s="618"/>
      <c r="DT169" s="615">
        <v>35686</v>
      </c>
      <c r="DU169" s="123">
        <v>41866</v>
      </c>
      <c r="DV169" s="603"/>
      <c r="DW169" s="92">
        <v>1</v>
      </c>
      <c r="DX169" s="57">
        <v>167.1</v>
      </c>
      <c r="DY169" s="57">
        <v>82.1</v>
      </c>
      <c r="DZ169" s="57">
        <v>21511</v>
      </c>
      <c r="EA169" s="57">
        <v>94.6</v>
      </c>
      <c r="EB169" s="57">
        <v>5.4</v>
      </c>
      <c r="EC169" s="57">
        <v>74.599999999999994</v>
      </c>
      <c r="ED169" s="57" t="s">
        <v>176</v>
      </c>
      <c r="EE169" s="57" t="s">
        <v>157</v>
      </c>
      <c r="EF169" s="57">
        <v>15.24</v>
      </c>
      <c r="EG169" s="57" t="s">
        <v>576</v>
      </c>
      <c r="EH169" s="850"/>
      <c r="EI169" s="92"/>
      <c r="EJ169" s="92"/>
      <c r="EK169" s="92"/>
      <c r="EL169" s="618" t="s">
        <v>984</v>
      </c>
      <c r="EM169" s="581">
        <v>40</v>
      </c>
      <c r="EN169" s="92"/>
      <c r="EO169" s="92">
        <v>1</v>
      </c>
      <c r="EP169" s="92">
        <v>158</v>
      </c>
      <c r="EQ169" s="92">
        <v>95</v>
      </c>
      <c r="ER169" s="118">
        <f>EQ169/(EP169*EP169*0.01*0.01)</f>
        <v>38.054798910431018</v>
      </c>
      <c r="ES169" s="592">
        <v>0</v>
      </c>
      <c r="ET169" s="592">
        <v>45</v>
      </c>
      <c r="EU169" s="592">
        <v>50</v>
      </c>
      <c r="EV169" s="92"/>
      <c r="EW169" s="92"/>
      <c r="EX169" s="427">
        <v>9755</v>
      </c>
      <c r="EY169" s="333">
        <v>53</v>
      </c>
      <c r="EZ169" s="334">
        <v>268944</v>
      </c>
      <c r="FA169" s="334">
        <v>2</v>
      </c>
      <c r="FB169" s="335">
        <f>EZ169/EY169*FA169</f>
        <v>10148.830188679245</v>
      </c>
      <c r="FC169" s="334">
        <v>158281</v>
      </c>
      <c r="FD169" s="336">
        <f>FC169/EY169*FA169</f>
        <v>5972.867924528302</v>
      </c>
      <c r="FE169" s="281">
        <f>L169*FD169</f>
        <v>131403.09433962265</v>
      </c>
      <c r="FF169" s="444">
        <v>28</v>
      </c>
      <c r="FG169" s="445">
        <v>550622</v>
      </c>
      <c r="FH169" s="445">
        <v>10000</v>
      </c>
      <c r="FI169" s="442"/>
      <c r="FJ169" s="447">
        <f>FG169/FF169</f>
        <v>19665.071428571428</v>
      </c>
      <c r="FK169" s="447">
        <f>FH169*FJ169/1000</f>
        <v>196650.71428571426</v>
      </c>
      <c r="FL169" s="449">
        <f>FE169/FK169</f>
        <v>0.66820552784113874</v>
      </c>
      <c r="FM169" s="197"/>
      <c r="FN169" s="450"/>
      <c r="FO169" s="459"/>
      <c r="FP169" s="398"/>
      <c r="FQ169" s="394"/>
      <c r="FR169" s="370"/>
      <c r="FS169" s="149">
        <f>FC169*100/EZ169</f>
        <v>58.852772324350049</v>
      </c>
      <c r="FT169" s="242">
        <f>FD169/1000</f>
        <v>5.9728679245283018</v>
      </c>
      <c r="FV169" s="149">
        <v>58.852772324350049</v>
      </c>
      <c r="FW169" s="242">
        <v>5.9728679245283018</v>
      </c>
      <c r="FX169" s="278">
        <f>DZ169/FD169</f>
        <v>3.6014524800828904</v>
      </c>
      <c r="FY169" s="394"/>
      <c r="FZ169" s="605">
        <v>1</v>
      </c>
      <c r="GA169" s="605">
        <v>1</v>
      </c>
      <c r="GB169" s="626">
        <v>2</v>
      </c>
      <c r="GC169" s="605">
        <v>6</v>
      </c>
      <c r="GD169" s="605">
        <v>1</v>
      </c>
      <c r="GE169" s="606"/>
      <c r="GF169" s="605">
        <v>1</v>
      </c>
      <c r="GG169" s="605" t="s">
        <v>1129</v>
      </c>
      <c r="GH169" s="855" t="s">
        <v>1130</v>
      </c>
      <c r="GI169" s="605">
        <v>1</v>
      </c>
      <c r="GJ169" s="854" t="s">
        <v>1131</v>
      </c>
      <c r="GK169" s="854" t="s">
        <v>1132</v>
      </c>
      <c r="GL169" s="855" t="s">
        <v>1133</v>
      </c>
      <c r="GN169" s="135">
        <v>74.599999999999994</v>
      </c>
    </row>
    <row r="170" spans="1:198" ht="14.45" customHeight="1" x14ac:dyDescent="0.25">
      <c r="A170" s="56">
        <v>50</v>
      </c>
      <c r="B170" s="859">
        <v>2</v>
      </c>
      <c r="C170" s="566">
        <v>10249</v>
      </c>
      <c r="D170" s="595" t="s">
        <v>574</v>
      </c>
      <c r="E170" s="597" t="s">
        <v>269</v>
      </c>
      <c r="F170" s="597">
        <v>385916420</v>
      </c>
      <c r="G170" s="57">
        <f>LEFT(H170,4)-CONCATENATE(IF(LEFT(F170, 2)&lt;MID(H170, 3, 4), 20, 19),LEFT(F170,2))</f>
        <v>81</v>
      </c>
      <c r="H170" s="584" t="s">
        <v>615</v>
      </c>
      <c r="I170" s="150" t="s">
        <v>617</v>
      </c>
      <c r="J170" s="572" t="s">
        <v>215</v>
      </c>
      <c r="K170" s="59" t="s">
        <v>156</v>
      </c>
      <c r="L170" s="57">
        <v>6</v>
      </c>
      <c r="M170" s="59" t="s">
        <v>356</v>
      </c>
      <c r="N170" s="59" t="s">
        <v>157</v>
      </c>
      <c r="O170" s="370"/>
      <c r="P170" s="59" t="s">
        <v>609</v>
      </c>
      <c r="Q170" s="370"/>
      <c r="R170" s="370"/>
      <c r="S170" s="231" t="s">
        <v>483</v>
      </c>
      <c r="T170" s="236" t="s">
        <v>445</v>
      </c>
      <c r="U170" s="231" t="s">
        <v>353</v>
      </c>
      <c r="V170" s="290" t="s">
        <v>467</v>
      </c>
      <c r="W170" s="381" t="s">
        <v>420</v>
      </c>
      <c r="X170" s="270" t="s">
        <v>353</v>
      </c>
      <c r="Y170" s="270" t="s">
        <v>353</v>
      </c>
      <c r="Z170" s="387"/>
      <c r="AA170" s="370"/>
      <c r="AB170" s="199"/>
      <c r="AC170" s="396">
        <v>243015</v>
      </c>
      <c r="AD170" s="396">
        <v>60</v>
      </c>
      <c r="AE170" s="404"/>
      <c r="AF170" s="404"/>
      <c r="AG170" s="399" t="s">
        <v>226</v>
      </c>
      <c r="AH170" s="396">
        <v>10000</v>
      </c>
      <c r="AI170" s="65"/>
      <c r="AK170" s="56"/>
      <c r="AM170" s="181"/>
      <c r="AN170" s="126"/>
      <c r="AO170" s="410">
        <v>1.44</v>
      </c>
      <c r="AP170" s="69">
        <v>4.59</v>
      </c>
      <c r="AQ170" s="127">
        <v>93.3</v>
      </c>
      <c r="AR170" s="71">
        <f t="shared" si="85"/>
        <v>99.33</v>
      </c>
      <c r="AS170" s="72">
        <f t="shared" si="86"/>
        <v>0.31372549019607843</v>
      </c>
      <c r="AT170" s="73">
        <f t="shared" si="87"/>
        <v>29.270588235294117</v>
      </c>
      <c r="AU170" s="74">
        <f t="shared" si="88"/>
        <v>1.4710389212381244E-2</v>
      </c>
      <c r="AV170" s="76">
        <v>1.2700799999999999</v>
      </c>
      <c r="AW170" s="75">
        <f t="shared" si="89"/>
        <v>88.2</v>
      </c>
      <c r="AX170" s="76">
        <v>9.7919999999999993E-2</v>
      </c>
      <c r="AY170" s="330">
        <v>6.8</v>
      </c>
      <c r="AZ170" s="314" t="s">
        <v>158</v>
      </c>
      <c r="BA170" s="329">
        <v>0.3</v>
      </c>
      <c r="BB170" s="412">
        <v>0</v>
      </c>
      <c r="BC170" s="319"/>
      <c r="BD170" s="319"/>
      <c r="BE170" s="319"/>
      <c r="BF170" s="319"/>
      <c r="BG170" s="319"/>
      <c r="BI170" s="345">
        <v>7.84</v>
      </c>
      <c r="BJ170" s="56">
        <v>56.8</v>
      </c>
      <c r="BK170" s="66">
        <v>44.2</v>
      </c>
      <c r="BL170" s="82">
        <f>BJ170/BK170</f>
        <v>1.2850678733031673</v>
      </c>
      <c r="BM170" s="83">
        <v>0</v>
      </c>
      <c r="BN170" s="79">
        <f>BM170*100/AO170</f>
        <v>0</v>
      </c>
      <c r="BO170" s="314" t="s">
        <v>158</v>
      </c>
      <c r="BP170" s="56">
        <v>9.5</v>
      </c>
      <c r="BQ170" s="417">
        <v>12.4</v>
      </c>
      <c r="BR170" s="115"/>
      <c r="BS170" s="79">
        <f t="shared" si="90"/>
        <v>27.8</v>
      </c>
      <c r="BT170" s="89">
        <v>99.5</v>
      </c>
      <c r="BU170" s="249">
        <v>91450</v>
      </c>
      <c r="BV170" s="79">
        <f>100-BT170</f>
        <v>0.5</v>
      </c>
      <c r="BW170" s="416">
        <f>BY170+CA170+CC170</f>
        <v>4.214519901423877</v>
      </c>
      <c r="BX170" s="66">
        <v>10.7</v>
      </c>
      <c r="BY170" s="66">
        <f>BX170*AP170/(CB170+BZ170+BX170+BV170)</f>
        <v>0.53792990142387731</v>
      </c>
      <c r="BZ170" s="66">
        <v>17.100000000000001</v>
      </c>
      <c r="CA170" s="66">
        <f>BZ170*AP170/100</f>
        <v>0.78489000000000009</v>
      </c>
      <c r="CB170" s="66">
        <v>63</v>
      </c>
      <c r="CC170" s="66">
        <f>CB170*AP170/100</f>
        <v>2.8917000000000002</v>
      </c>
      <c r="CD170" s="100">
        <v>3.5999999999999997E-2</v>
      </c>
      <c r="CJ170" s="249">
        <v>93.6</v>
      </c>
      <c r="CK170" s="249">
        <v>61752</v>
      </c>
      <c r="CL170" s="75">
        <f t="shared" si="91"/>
        <v>0.62573099415204669</v>
      </c>
      <c r="CM170" s="60"/>
      <c r="CN170" s="60"/>
      <c r="CU170" s="56"/>
      <c r="CV170" s="56"/>
      <c r="CW170" s="425"/>
      <c r="CX170" s="142"/>
      <c r="CY170" s="75"/>
      <c r="CZ170" s="142">
        <v>6</v>
      </c>
      <c r="DA170" s="90" t="s">
        <v>179</v>
      </c>
      <c r="DB170" s="89" t="s">
        <v>179</v>
      </c>
      <c r="DC170" s="56"/>
      <c r="DD170" s="266" t="s">
        <v>594</v>
      </c>
      <c r="DE170" s="370"/>
      <c r="DF170" s="370"/>
      <c r="DG170" s="371"/>
      <c r="DH170" s="370"/>
      <c r="DI170" s="57" t="s">
        <v>163</v>
      </c>
      <c r="DJ170" s="554" t="s">
        <v>226</v>
      </c>
      <c r="DK170" s="92">
        <v>2</v>
      </c>
      <c r="DL170" s="581" t="s">
        <v>880</v>
      </c>
      <c r="DM170" s="581" t="s">
        <v>322</v>
      </c>
      <c r="DN170" s="92"/>
      <c r="DO170" s="629">
        <v>1</v>
      </c>
      <c r="DP170" s="614"/>
      <c r="DQ170" s="581"/>
      <c r="DR170" s="581"/>
      <c r="DS170" s="619"/>
      <c r="DT170" s="615">
        <v>35686</v>
      </c>
      <c r="DU170" s="123">
        <v>41866</v>
      </c>
      <c r="DV170" s="581"/>
      <c r="DW170" s="92"/>
      <c r="DX170" s="57" t="s">
        <v>157</v>
      </c>
      <c r="DY170" s="57" t="s">
        <v>157</v>
      </c>
      <c r="DZ170" s="57">
        <v>157480</v>
      </c>
      <c r="EA170" s="57">
        <v>83.1</v>
      </c>
      <c r="EB170" s="57">
        <v>16.899999999999999</v>
      </c>
      <c r="EC170" s="57">
        <v>20.399999999999999</v>
      </c>
      <c r="ED170" s="57">
        <v>18135</v>
      </c>
      <c r="EE170" s="57">
        <v>4472.7</v>
      </c>
      <c r="EF170" s="57">
        <v>15.73</v>
      </c>
      <c r="EG170" s="57">
        <v>0</v>
      </c>
      <c r="EH170" s="850"/>
      <c r="EI170" s="92"/>
      <c r="EJ170" s="92"/>
      <c r="EK170" s="92"/>
      <c r="EL170" s="618" t="s">
        <v>984</v>
      </c>
      <c r="EM170" s="581"/>
      <c r="EN170" s="92"/>
      <c r="EO170" s="581">
        <v>1</v>
      </c>
      <c r="EP170" s="581">
        <v>158</v>
      </c>
      <c r="EQ170" s="581">
        <v>95</v>
      </c>
      <c r="ER170" s="582">
        <v>38.1</v>
      </c>
      <c r="ES170" s="592">
        <v>0</v>
      </c>
      <c r="ET170" s="592">
        <v>45</v>
      </c>
      <c r="EU170" s="592">
        <v>50</v>
      </c>
      <c r="EV170" s="581"/>
      <c r="EW170" s="581"/>
      <c r="EX170" s="427">
        <v>10249</v>
      </c>
      <c r="EY170" s="333">
        <v>75</v>
      </c>
      <c r="EZ170" s="334">
        <v>823336</v>
      </c>
      <c r="FA170" s="334">
        <v>2</v>
      </c>
      <c r="FB170" s="335">
        <f>EZ170/EY170*FA170</f>
        <v>21955.626666666667</v>
      </c>
      <c r="FC170" s="505">
        <v>733348</v>
      </c>
      <c r="FD170" s="336">
        <f>FC170/EY170*FA170</f>
        <v>19555.946666666667</v>
      </c>
      <c r="FE170" s="281">
        <f>L171*FD170</f>
        <v>58667.839999999997</v>
      </c>
      <c r="FF170" s="444">
        <v>30</v>
      </c>
      <c r="FG170" s="445">
        <v>293926</v>
      </c>
      <c r="FH170" s="445">
        <v>10000</v>
      </c>
      <c r="FI170" s="442"/>
      <c r="FJ170" s="447">
        <f>FG170/FF170</f>
        <v>9797.5333333333328</v>
      </c>
      <c r="FK170" s="447">
        <f>FH170*FJ170/1000</f>
        <v>97975.333333333328</v>
      </c>
      <c r="FL170" s="449">
        <f>FE170/FK170</f>
        <v>0.5988021474792975</v>
      </c>
      <c r="FM170" s="197"/>
      <c r="FN170" s="459"/>
      <c r="FO170" s="398"/>
      <c r="FP170" s="394"/>
      <c r="FQ170" s="56"/>
      <c r="FR170" s="394"/>
      <c r="FS170" s="149">
        <f>FC170*100/EZ170</f>
        <v>89.070318800586875</v>
      </c>
      <c r="FT170" s="242">
        <f>FD170/1000</f>
        <v>19.555946666666667</v>
      </c>
      <c r="FV170" s="149">
        <v>89.070318800586875</v>
      </c>
      <c r="FW170" s="242">
        <v>19.555946666666667</v>
      </c>
      <c r="FX170" s="278">
        <f>DZ170/FD170</f>
        <v>8.0527934895847544</v>
      </c>
      <c r="FY170" s="377"/>
      <c r="FZ170" s="581">
        <v>1</v>
      </c>
      <c r="GA170" s="581">
        <v>1</v>
      </c>
      <c r="GB170" s="626">
        <v>2</v>
      </c>
      <c r="GC170" s="581">
        <v>3</v>
      </c>
      <c r="GD170" s="581">
        <v>1</v>
      </c>
      <c r="GE170" s="607"/>
      <c r="GF170" s="581">
        <v>1</v>
      </c>
      <c r="GG170" s="581" t="s">
        <v>1136</v>
      </c>
      <c r="GH170" s="607" t="s">
        <v>1137</v>
      </c>
      <c r="GI170" s="581">
        <v>1</v>
      </c>
      <c r="GJ170" s="581" t="s">
        <v>1134</v>
      </c>
      <c r="GK170" s="607" t="s">
        <v>1135</v>
      </c>
      <c r="GL170" s="607" t="s">
        <v>1138</v>
      </c>
      <c r="GM170" s="92"/>
      <c r="GN170" s="135">
        <v>20.399999999999999</v>
      </c>
      <c r="GO170" s="92"/>
      <c r="GP170" s="266"/>
    </row>
    <row r="171" spans="1:198" ht="14.45" customHeight="1" x14ac:dyDescent="0.25">
      <c r="A171" s="56">
        <v>20</v>
      </c>
      <c r="B171" s="859">
        <v>1</v>
      </c>
      <c r="C171" s="568">
        <v>4813</v>
      </c>
      <c r="D171" s="649" t="s">
        <v>174</v>
      </c>
      <c r="E171" s="596" t="s">
        <v>175</v>
      </c>
      <c r="F171" s="602">
        <v>481007231</v>
      </c>
      <c r="G171" s="57">
        <v>68</v>
      </c>
      <c r="H171" s="587" t="s">
        <v>172</v>
      </c>
      <c r="I171" s="104" t="s">
        <v>223</v>
      </c>
      <c r="J171" s="571" t="s">
        <v>244</v>
      </c>
      <c r="K171" s="105" t="s">
        <v>156</v>
      </c>
      <c r="L171" s="132">
        <v>3</v>
      </c>
      <c r="M171" s="59">
        <v>7</v>
      </c>
      <c r="N171" s="106"/>
      <c r="O171" s="103"/>
      <c r="P171" s="107"/>
      <c r="Q171" s="107"/>
      <c r="R171" s="108"/>
      <c r="S171" s="658"/>
      <c r="T171" s="109"/>
      <c r="U171" s="119"/>
      <c r="V171" s="109"/>
      <c r="W171" s="635"/>
      <c r="X171" s="109"/>
      <c r="Y171" s="109"/>
      <c r="Z171" s="110"/>
      <c r="AA171" s="103"/>
      <c r="AB171" s="57"/>
      <c r="AC171" s="103"/>
      <c r="AD171" s="103"/>
      <c r="AE171" s="103"/>
      <c r="AF171" s="103"/>
      <c r="AG171" s="714"/>
      <c r="AH171" s="394"/>
      <c r="AJ171" s="66" t="s">
        <v>158</v>
      </c>
      <c r="AK171" s="67"/>
      <c r="AM171" s="68"/>
      <c r="AO171" s="716">
        <v>1.17</v>
      </c>
      <c r="AP171" s="69">
        <v>5.47</v>
      </c>
      <c r="AQ171" s="70">
        <v>91.5</v>
      </c>
      <c r="AR171" s="71">
        <f t="shared" si="85"/>
        <v>98.14</v>
      </c>
      <c r="AS171" s="72">
        <f t="shared" si="86"/>
        <v>0.21389396709323583</v>
      </c>
      <c r="AT171" s="73">
        <f t="shared" si="87"/>
        <v>19.571297989031077</v>
      </c>
      <c r="AU171" s="74">
        <f t="shared" si="88"/>
        <v>1.2065587295039702E-2</v>
      </c>
      <c r="AV171" s="76">
        <v>1.0554999999999999</v>
      </c>
      <c r="AW171" s="75">
        <f t="shared" si="89"/>
        <v>90.213675213675216</v>
      </c>
      <c r="AX171" s="76">
        <v>5.6000000000000008E-2</v>
      </c>
      <c r="AY171" s="75">
        <f>AX171*100/AO171</f>
        <v>4.7863247863247871</v>
      </c>
      <c r="AZ171" s="75">
        <v>0.98</v>
      </c>
      <c r="BA171" s="77" t="s">
        <v>158</v>
      </c>
      <c r="BB171" s="78">
        <v>0</v>
      </c>
      <c r="BC171" s="80" t="s">
        <v>158</v>
      </c>
      <c r="BD171" s="80"/>
      <c r="BE171" s="56" t="s">
        <v>158</v>
      </c>
      <c r="BG171" s="66" t="s">
        <v>158</v>
      </c>
      <c r="BH171" s="75"/>
      <c r="BI171" s="81" t="s">
        <v>158</v>
      </c>
      <c r="BJ171" s="75" t="s">
        <v>158</v>
      </c>
      <c r="BK171" s="75" t="s">
        <v>158</v>
      </c>
      <c r="BL171" s="82" t="s">
        <v>158</v>
      </c>
      <c r="BM171" s="83" t="s">
        <v>158</v>
      </c>
      <c r="BN171" s="56" t="s">
        <v>158</v>
      </c>
      <c r="BO171" s="56" t="s">
        <v>158</v>
      </c>
      <c r="BP171" s="56" t="s">
        <v>158</v>
      </c>
      <c r="BQ171" s="84" t="s">
        <v>158</v>
      </c>
      <c r="BR171" s="85"/>
      <c r="BS171" s="79">
        <f t="shared" si="90"/>
        <v>35.200000000000003</v>
      </c>
      <c r="BT171" s="128">
        <v>92.6</v>
      </c>
      <c r="BU171" s="128" t="s">
        <v>158</v>
      </c>
      <c r="BV171" s="128">
        <f>100-BT171</f>
        <v>7.4000000000000057</v>
      </c>
      <c r="BW171" s="79">
        <f>BY171+CA171+CC171</f>
        <v>5.4098300000000004</v>
      </c>
      <c r="BX171" s="128">
        <v>10.3</v>
      </c>
      <c r="BY171" s="133">
        <f>BX171*AP171/100</f>
        <v>0.56340999999999997</v>
      </c>
      <c r="BZ171" s="128">
        <v>24.9</v>
      </c>
      <c r="CA171" s="133">
        <f>BZ171*AP171/100</f>
        <v>1.3620299999999999</v>
      </c>
      <c r="CB171" s="128">
        <v>63.7</v>
      </c>
      <c r="CC171" s="133">
        <f>CB171*AP171/100</f>
        <v>3.4843900000000003</v>
      </c>
      <c r="CD171" s="128"/>
      <c r="CE171" s="75"/>
      <c r="CF171"/>
      <c r="CV171" s="60"/>
      <c r="CX171" s="89"/>
      <c r="CY171" s="89" t="s">
        <v>170</v>
      </c>
      <c r="CZ171" s="89">
        <v>6</v>
      </c>
      <c r="DA171" s="90" t="s">
        <v>160</v>
      </c>
      <c r="DB171" s="89" t="s">
        <v>160</v>
      </c>
      <c r="DE171" s="370"/>
      <c r="DF171" s="370"/>
      <c r="DG171" s="370"/>
      <c r="DH171" s="370"/>
      <c r="DI171" s="91" t="s">
        <v>162</v>
      </c>
      <c r="DJ171" s="580" t="s">
        <v>230</v>
      </c>
      <c r="DK171" s="92">
        <v>2</v>
      </c>
      <c r="DL171" s="581" t="s">
        <v>880</v>
      </c>
      <c r="DM171" s="581" t="s">
        <v>322</v>
      </c>
      <c r="DN171" s="92">
        <v>1</v>
      </c>
      <c r="DO171" s="629">
        <v>1</v>
      </c>
      <c r="DP171" s="613" t="s">
        <v>1139</v>
      </c>
      <c r="DQ171" s="603">
        <v>42621</v>
      </c>
      <c r="DR171" s="603" t="s">
        <v>899</v>
      </c>
      <c r="DS171" s="618" t="s">
        <v>984</v>
      </c>
      <c r="DT171" s="613">
        <v>42310</v>
      </c>
      <c r="DU171" s="603"/>
      <c r="DV171" s="603" t="s">
        <v>899</v>
      </c>
      <c r="DW171" s="92">
        <v>1</v>
      </c>
      <c r="DX171" s="57">
        <v>116</v>
      </c>
      <c r="DY171" s="57">
        <v>47.6</v>
      </c>
      <c r="DZ171" s="57">
        <v>36278</v>
      </c>
      <c r="EA171" s="57">
        <v>93.9</v>
      </c>
      <c r="EB171" s="57">
        <v>6.1</v>
      </c>
      <c r="EC171" s="93">
        <v>49.6</v>
      </c>
      <c r="ED171" s="57" t="s">
        <v>176</v>
      </c>
      <c r="EE171" s="57">
        <v>3148.4</v>
      </c>
      <c r="EF171" s="57">
        <v>9.9</v>
      </c>
      <c r="EG171" s="57">
        <v>2</v>
      </c>
      <c r="EH171" s="850" t="s">
        <v>177</v>
      </c>
      <c r="EI171" s="92">
        <v>6</v>
      </c>
      <c r="EJ171" s="92">
        <v>7</v>
      </c>
      <c r="EK171" s="134">
        <v>3</v>
      </c>
      <c r="EL171" s="618"/>
      <c r="EM171" s="590">
        <v>40</v>
      </c>
      <c r="EN171" s="94"/>
      <c r="EO171" s="134">
        <v>1</v>
      </c>
      <c r="EP171" s="134">
        <v>180</v>
      </c>
      <c r="EQ171" s="134">
        <v>120</v>
      </c>
      <c r="ER171" s="118">
        <f>EQ171/(EP171*EP171*0.01*0.01)</f>
        <v>37.037037037037038</v>
      </c>
      <c r="ES171" s="592">
        <v>2</v>
      </c>
      <c r="ET171" s="592">
        <v>61</v>
      </c>
      <c r="EU171" s="592">
        <v>60</v>
      </c>
      <c r="EV171" s="581"/>
      <c r="EW171" s="581"/>
      <c r="EX171" s="730">
        <v>4813</v>
      </c>
      <c r="EY171" s="475"/>
      <c r="EZ171" s="475"/>
      <c r="FA171" s="475"/>
      <c r="FB171" s="475"/>
      <c r="FC171" s="476"/>
      <c r="FD171" s="475"/>
      <c r="FE171" s="475"/>
      <c r="FF171" s="475"/>
      <c r="FG171" s="475"/>
      <c r="FH171" s="475"/>
      <c r="FI171" s="475"/>
      <c r="FJ171" s="475"/>
      <c r="FK171" s="475"/>
      <c r="FL171" s="477"/>
      <c r="FM171" s="477"/>
      <c r="FN171" s="477"/>
      <c r="FO171" s="477"/>
      <c r="FP171" s="829"/>
      <c r="FQ171" s="478"/>
      <c r="FR171" s="96"/>
      <c r="FS171" s="96"/>
      <c r="FV171" s="66" t="s">
        <v>158</v>
      </c>
      <c r="FW171" s="125">
        <f>DZ171/1000</f>
        <v>36.277999999999999</v>
      </c>
      <c r="FX171" s="394"/>
      <c r="FY171" s="394"/>
      <c r="FZ171" s="605">
        <v>1</v>
      </c>
      <c r="GA171" s="605">
        <v>1</v>
      </c>
      <c r="GB171" s="626">
        <v>2</v>
      </c>
      <c r="GC171" s="605">
        <v>6</v>
      </c>
      <c r="GD171" s="605">
        <v>1</v>
      </c>
      <c r="GE171" s="606"/>
      <c r="GF171" s="605">
        <v>0</v>
      </c>
      <c r="GG171" s="605"/>
      <c r="GH171" s="606"/>
      <c r="GI171" s="605">
        <v>1</v>
      </c>
      <c r="GJ171" s="857">
        <v>42621</v>
      </c>
      <c r="GK171" s="854" t="s">
        <v>943</v>
      </c>
      <c r="GL171" s="855" t="s">
        <v>1140</v>
      </c>
      <c r="GN171" s="135">
        <v>49.6</v>
      </c>
    </row>
    <row r="172" spans="1:198" ht="14.45" customHeight="1" x14ac:dyDescent="0.25">
      <c r="A172" s="56">
        <v>87</v>
      </c>
      <c r="B172" s="859">
        <v>2</v>
      </c>
      <c r="C172" s="560">
        <v>6171</v>
      </c>
      <c r="D172" s="649" t="s">
        <v>174</v>
      </c>
      <c r="E172" s="599" t="s">
        <v>175</v>
      </c>
      <c r="F172" s="597">
        <v>481007231</v>
      </c>
      <c r="G172" s="57">
        <v>69</v>
      </c>
      <c r="H172" s="584" t="s">
        <v>291</v>
      </c>
      <c r="I172" s="104" t="s">
        <v>223</v>
      </c>
      <c r="J172" s="571" t="s">
        <v>215</v>
      </c>
      <c r="K172" s="101" t="s">
        <v>156</v>
      </c>
      <c r="L172" s="57">
        <v>7</v>
      </c>
      <c r="M172" s="57">
        <v>8</v>
      </c>
      <c r="N172" s="106"/>
      <c r="O172" s="103"/>
      <c r="P172" s="107" t="s">
        <v>288</v>
      </c>
      <c r="Q172" s="107"/>
      <c r="R172" s="108"/>
      <c r="S172" s="658" t="s">
        <v>216</v>
      </c>
      <c r="T172" s="109" t="s">
        <v>286</v>
      </c>
      <c r="U172" s="119" t="s">
        <v>217</v>
      </c>
      <c r="V172" s="109" t="s">
        <v>216</v>
      </c>
      <c r="W172" s="635" t="s">
        <v>242</v>
      </c>
      <c r="X172" s="109" t="s">
        <v>242</v>
      </c>
      <c r="Y172" s="109"/>
      <c r="Z172" s="110"/>
      <c r="AA172" s="103"/>
      <c r="AB172" s="170">
        <v>146</v>
      </c>
      <c r="AC172" s="696"/>
      <c r="AD172" s="696"/>
      <c r="AE172" s="696"/>
      <c r="AF172" s="696"/>
      <c r="AG172" s="110" t="s">
        <v>230</v>
      </c>
      <c r="AH172" s="394"/>
      <c r="AI172" s="56">
        <v>0.1</v>
      </c>
      <c r="AJ172" s="56">
        <v>88.9</v>
      </c>
      <c r="AK172" s="67">
        <v>8.8900000000000007E-2</v>
      </c>
      <c r="AL172" s="56">
        <v>1784</v>
      </c>
      <c r="AM172" s="68">
        <v>1.0194285714285714</v>
      </c>
      <c r="AN172" s="56">
        <v>4</v>
      </c>
      <c r="AO172" s="407">
        <v>64</v>
      </c>
      <c r="AP172" s="69">
        <v>8.1999999999999993</v>
      </c>
      <c r="AQ172" s="127">
        <v>25.3</v>
      </c>
      <c r="AR172" s="71">
        <f t="shared" si="85"/>
        <v>97.5</v>
      </c>
      <c r="AS172" s="72">
        <f t="shared" si="86"/>
        <v>7.8048780487804885</v>
      </c>
      <c r="AT172" s="73">
        <f t="shared" si="87"/>
        <v>197.46341463414637</v>
      </c>
      <c r="AU172" s="74">
        <f t="shared" si="88"/>
        <v>1.9104477611940298</v>
      </c>
      <c r="AV172" s="75">
        <v>52.9</v>
      </c>
      <c r="AW172" s="75">
        <f t="shared" si="89"/>
        <v>82.65625</v>
      </c>
      <c r="AX172" s="76">
        <v>7.9</v>
      </c>
      <c r="AY172" s="75">
        <f>AX172*100/AO172</f>
        <v>12.34375</v>
      </c>
      <c r="AZ172" s="56">
        <v>18.399999999999999</v>
      </c>
      <c r="BA172" s="77" t="s">
        <v>158</v>
      </c>
      <c r="BB172" s="84">
        <v>0</v>
      </c>
      <c r="BC172" s="80">
        <v>1.7200000000000002</v>
      </c>
      <c r="BD172" s="80"/>
      <c r="BJ172" s="173" t="s">
        <v>158</v>
      </c>
      <c r="BK172" s="173" t="s">
        <v>158</v>
      </c>
      <c r="BL172" s="202" t="s">
        <v>158</v>
      </c>
      <c r="BM172" s="203" t="s">
        <v>158</v>
      </c>
      <c r="BN172" s="56" t="s">
        <v>158</v>
      </c>
      <c r="BO172" s="173" t="s">
        <v>158</v>
      </c>
      <c r="BP172" s="173" t="s">
        <v>158</v>
      </c>
      <c r="BQ172" s="201" t="s">
        <v>158</v>
      </c>
      <c r="BR172" s="210"/>
      <c r="BS172" s="221" t="s">
        <v>158</v>
      </c>
      <c r="BT172" s="211" t="s">
        <v>158</v>
      </c>
      <c r="BU172" s="211" t="s">
        <v>158</v>
      </c>
      <c r="BV172" s="211" t="s">
        <v>158</v>
      </c>
      <c r="BW172" s="510" t="s">
        <v>158</v>
      </c>
      <c r="BX172" s="211" t="s">
        <v>158</v>
      </c>
      <c r="BY172" s="211" t="s">
        <v>158</v>
      </c>
      <c r="BZ172" s="211" t="s">
        <v>158</v>
      </c>
      <c r="CA172" s="211" t="s">
        <v>158</v>
      </c>
      <c r="CB172" s="211" t="s">
        <v>158</v>
      </c>
      <c r="CC172" s="211" t="s">
        <v>158</v>
      </c>
      <c r="CD172" s="211" t="s">
        <v>158</v>
      </c>
      <c r="CV172" s="60"/>
      <c r="CW172" s="155" t="s">
        <v>158</v>
      </c>
      <c r="CX172" s="89" t="s">
        <v>158</v>
      </c>
      <c r="CY172" s="89" t="s">
        <v>159</v>
      </c>
      <c r="CZ172" s="89">
        <v>4</v>
      </c>
      <c r="DA172" s="90" t="s">
        <v>171</v>
      </c>
      <c r="DB172" s="89" t="s">
        <v>171</v>
      </c>
      <c r="DE172" s="726"/>
      <c r="DF172" s="428"/>
      <c r="DG172" s="428"/>
      <c r="DH172" s="428"/>
      <c r="DI172" s="91" t="s">
        <v>162</v>
      </c>
      <c r="DJ172" s="557" t="s">
        <v>230</v>
      </c>
      <c r="DK172" s="162">
        <v>2</v>
      </c>
      <c r="DL172" s="588" t="s">
        <v>880</v>
      </c>
      <c r="DM172" s="581" t="s">
        <v>322</v>
      </c>
      <c r="DN172" s="94">
        <v>1</v>
      </c>
      <c r="DO172" s="630">
        <v>1</v>
      </c>
      <c r="DP172" s="615">
        <v>42495</v>
      </c>
      <c r="DQ172" s="123">
        <v>42755</v>
      </c>
      <c r="DR172" s="603" t="s">
        <v>899</v>
      </c>
      <c r="DS172" s="618" t="s">
        <v>984</v>
      </c>
      <c r="DT172" s="613">
        <v>42310</v>
      </c>
      <c r="DU172" s="603"/>
      <c r="DV172" s="603" t="s">
        <v>899</v>
      </c>
      <c r="DW172" s="94">
        <v>1</v>
      </c>
      <c r="DX172" s="57">
        <v>24.7</v>
      </c>
      <c r="DY172" s="57" t="s">
        <v>157</v>
      </c>
      <c r="DZ172" s="57">
        <v>146</v>
      </c>
      <c r="EA172" s="57">
        <v>34.9</v>
      </c>
      <c r="EB172" s="57">
        <v>65.099999999999994</v>
      </c>
      <c r="EC172" s="57">
        <v>7.7</v>
      </c>
      <c r="ED172" s="57">
        <v>1659</v>
      </c>
      <c r="EE172" s="57" t="s">
        <v>157</v>
      </c>
      <c r="EF172" s="57">
        <v>3.84</v>
      </c>
      <c r="EG172" s="57">
        <v>0</v>
      </c>
      <c r="EH172" s="850"/>
      <c r="EI172" s="163">
        <v>6</v>
      </c>
      <c r="EJ172" s="163">
        <v>8</v>
      </c>
      <c r="EK172" s="163">
        <v>7</v>
      </c>
      <c r="EL172" s="618"/>
      <c r="EM172" s="588">
        <v>30</v>
      </c>
      <c r="EN172" s="94">
        <v>3</v>
      </c>
      <c r="EO172" s="94">
        <v>1</v>
      </c>
      <c r="EP172" s="94">
        <v>180</v>
      </c>
      <c r="EQ172" s="94">
        <v>125</v>
      </c>
      <c r="ER172" s="118">
        <f>EQ172/(EP172*EP172*0.01*0.01)</f>
        <v>38.580246913580247</v>
      </c>
      <c r="ES172" s="592">
        <v>2</v>
      </c>
      <c r="ET172" s="592">
        <v>50</v>
      </c>
      <c r="EU172" s="592">
        <v>60</v>
      </c>
      <c r="EV172" s="590"/>
      <c r="EW172" s="588"/>
      <c r="EX172" s="430">
        <v>6171</v>
      </c>
      <c r="EY172" s="370"/>
      <c r="EZ172" s="370"/>
      <c r="FA172" s="370"/>
      <c r="FB172" s="370"/>
      <c r="FC172" s="370"/>
      <c r="FD172" s="371"/>
      <c r="FE172" s="371"/>
      <c r="FF172" s="370"/>
      <c r="FG172" s="370"/>
      <c r="FH172" s="370"/>
      <c r="FI172" s="370"/>
      <c r="FJ172" s="371"/>
      <c r="FK172" s="371"/>
      <c r="FL172" s="371"/>
      <c r="FM172" s="451"/>
      <c r="FN172" s="451"/>
      <c r="FO172" s="460" t="e">
        <v>#DIV/0!</v>
      </c>
      <c r="FP172" s="461">
        <v>146</v>
      </c>
      <c r="FQ172" s="387" t="s">
        <v>230</v>
      </c>
      <c r="FR172" s="65"/>
      <c r="FS172" s="56">
        <v>0.1</v>
      </c>
      <c r="FV172" s="149">
        <v>0.1</v>
      </c>
      <c r="FW172" s="125">
        <f>DZ172/1000</f>
        <v>0.14599999999999999</v>
      </c>
      <c r="FX172" s="394"/>
      <c r="FY172" s="394"/>
      <c r="FZ172" s="605">
        <v>1</v>
      </c>
      <c r="GA172" s="605">
        <v>1</v>
      </c>
      <c r="GB172" s="628">
        <v>1</v>
      </c>
      <c r="GC172" s="605">
        <v>2</v>
      </c>
      <c r="GD172" s="605">
        <v>1</v>
      </c>
      <c r="GE172" s="606"/>
      <c r="GF172" s="605">
        <v>1</v>
      </c>
      <c r="GG172" s="605" t="s">
        <v>1141</v>
      </c>
      <c r="GH172" s="855" t="s">
        <v>1124</v>
      </c>
      <c r="GI172" s="605">
        <v>1</v>
      </c>
      <c r="GJ172" s="857">
        <v>43020</v>
      </c>
      <c r="GK172" s="854" t="s">
        <v>928</v>
      </c>
      <c r="GL172" s="855" t="s">
        <v>982</v>
      </c>
      <c r="GN172" s="135">
        <v>7.7</v>
      </c>
    </row>
    <row r="173" spans="1:198" ht="14.45" customHeight="1" x14ac:dyDescent="0.25">
      <c r="A173" s="56">
        <v>255</v>
      </c>
      <c r="B173" s="859">
        <v>3</v>
      </c>
      <c r="C173" s="560">
        <v>7251</v>
      </c>
      <c r="D173" s="595" t="s">
        <v>174</v>
      </c>
      <c r="E173" s="599" t="s">
        <v>175</v>
      </c>
      <c r="F173" s="597">
        <v>481007231</v>
      </c>
      <c r="G173" s="57">
        <v>69</v>
      </c>
      <c r="H173" s="584" t="s">
        <v>414</v>
      </c>
      <c r="I173" s="256" t="s">
        <v>223</v>
      </c>
      <c r="J173" s="571" t="s">
        <v>244</v>
      </c>
      <c r="K173" s="101" t="s">
        <v>156</v>
      </c>
      <c r="L173" s="57">
        <v>6</v>
      </c>
      <c r="M173" s="59">
        <v>8</v>
      </c>
      <c r="N173" s="373"/>
      <c r="O173" s="130"/>
      <c r="P173" s="107" t="s">
        <v>413</v>
      </c>
      <c r="Q173" s="107"/>
      <c r="R173" s="108"/>
      <c r="S173" s="657" t="s">
        <v>216</v>
      </c>
      <c r="T173" s="252" t="s">
        <v>242</v>
      </c>
      <c r="U173" s="253" t="s">
        <v>388</v>
      </c>
      <c r="V173" s="246" t="s">
        <v>242</v>
      </c>
      <c r="W173" s="673" t="s">
        <v>348</v>
      </c>
      <c r="X173" s="246" t="s">
        <v>353</v>
      </c>
      <c r="Y173" s="246" t="s">
        <v>349</v>
      </c>
      <c r="Z173" s="297"/>
      <c r="AA173" s="250"/>
      <c r="AB173" s="691">
        <v>65</v>
      </c>
      <c r="AC173" s="694"/>
      <c r="AD173" s="694"/>
      <c r="AE173" s="694"/>
      <c r="AF173" s="694"/>
      <c r="AG173" s="707" t="s">
        <v>396</v>
      </c>
      <c r="AI173" s="56">
        <v>2.81</v>
      </c>
      <c r="AJ173" s="56">
        <v>76.400000000000006</v>
      </c>
      <c r="AK173" s="67">
        <v>2.1468400000000001</v>
      </c>
      <c r="AL173" s="56">
        <v>17179</v>
      </c>
      <c r="AM173" s="68">
        <v>11.452666666666667</v>
      </c>
      <c r="AN173" s="56">
        <v>4</v>
      </c>
      <c r="AO173" s="407">
        <v>54.1</v>
      </c>
      <c r="AP173" s="69">
        <v>24.3</v>
      </c>
      <c r="AQ173" s="127">
        <v>13.7</v>
      </c>
      <c r="AR173" s="112">
        <f t="shared" si="85"/>
        <v>92.100000000000009</v>
      </c>
      <c r="AS173" s="72">
        <f t="shared" si="86"/>
        <v>2.2263374485596708</v>
      </c>
      <c r="AT173" s="73">
        <f t="shared" si="87"/>
        <v>30.500823045267488</v>
      </c>
      <c r="AU173" s="74">
        <f t="shared" si="88"/>
        <v>1.4236842105263159</v>
      </c>
      <c r="AV173" s="75">
        <v>50.895000000000003</v>
      </c>
      <c r="AW173" s="75">
        <f t="shared" si="89"/>
        <v>94.075785582255079</v>
      </c>
      <c r="AX173" s="76">
        <v>0.5</v>
      </c>
      <c r="AY173" s="66">
        <f>AX173*100/AO173</f>
        <v>0.92421441774491675</v>
      </c>
      <c r="AZ173" s="89" t="s">
        <v>158</v>
      </c>
      <c r="BA173" s="234" t="s">
        <v>158</v>
      </c>
      <c r="BB173" s="78">
        <v>0.37</v>
      </c>
      <c r="BC173" s="80">
        <v>0.5</v>
      </c>
      <c r="BD173" s="79"/>
      <c r="BI173" s="81"/>
      <c r="BJ173" s="56">
        <v>66.8</v>
      </c>
      <c r="BK173" s="56">
        <v>33.1</v>
      </c>
      <c r="BL173" s="82">
        <v>2.0181268882175223</v>
      </c>
      <c r="BM173" s="153" t="s">
        <v>158</v>
      </c>
      <c r="BN173" s="56" t="s">
        <v>158</v>
      </c>
      <c r="BO173" s="89" t="s">
        <v>158</v>
      </c>
      <c r="BS173" s="79" t="s">
        <v>158</v>
      </c>
      <c r="BT173" s="79" t="s">
        <v>158</v>
      </c>
      <c r="BU173" s="79" t="s">
        <v>158</v>
      </c>
      <c r="BV173" s="79" t="s">
        <v>158</v>
      </c>
      <c r="BW173" s="416" t="s">
        <v>158</v>
      </c>
      <c r="BX173" s="79" t="s">
        <v>158</v>
      </c>
      <c r="BY173" s="79" t="s">
        <v>158</v>
      </c>
      <c r="BZ173" s="79" t="s">
        <v>158</v>
      </c>
      <c r="CA173" s="79" t="s">
        <v>158</v>
      </c>
      <c r="CB173" s="79" t="s">
        <v>158</v>
      </c>
      <c r="CC173" s="79" t="s">
        <v>158</v>
      </c>
      <c r="CD173" s="245" t="s">
        <v>158</v>
      </c>
      <c r="CE173" s="249"/>
      <c r="CF173" s="249"/>
      <c r="CG173" s="249"/>
      <c r="CH173" s="249"/>
      <c r="CI173" s="249"/>
      <c r="CJ173" s="249"/>
      <c r="CK173" s="249"/>
      <c r="CY173" s="115" t="s">
        <v>159</v>
      </c>
      <c r="CZ173" s="142">
        <v>4</v>
      </c>
      <c r="DA173" s="90" t="s">
        <v>168</v>
      </c>
      <c r="DB173" s="89" t="s">
        <v>171</v>
      </c>
      <c r="DE173" s="428"/>
      <c r="DF173" s="428"/>
      <c r="DG173" s="428"/>
      <c r="DH173" s="428"/>
      <c r="DI173" s="91" t="s">
        <v>162</v>
      </c>
      <c r="DJ173" s="578" t="s">
        <v>230</v>
      </c>
      <c r="DK173" s="162">
        <v>2</v>
      </c>
      <c r="DL173" s="588" t="s">
        <v>880</v>
      </c>
      <c r="DM173" s="94" t="s">
        <v>322</v>
      </c>
      <c r="DN173" s="94"/>
      <c r="DO173" s="630">
        <v>1</v>
      </c>
      <c r="DP173" s="615">
        <v>42495</v>
      </c>
      <c r="DQ173" s="603">
        <v>43079</v>
      </c>
      <c r="DR173" s="603" t="s">
        <v>899</v>
      </c>
      <c r="DS173" s="618" t="s">
        <v>984</v>
      </c>
      <c r="DT173" s="613">
        <v>42310</v>
      </c>
      <c r="DU173" s="603"/>
      <c r="DV173" s="603" t="s">
        <v>899</v>
      </c>
      <c r="DW173" s="94">
        <v>1</v>
      </c>
      <c r="DX173" s="57">
        <v>13.4</v>
      </c>
      <c r="DY173" s="57">
        <v>7.4</v>
      </c>
      <c r="DZ173" s="57">
        <v>65</v>
      </c>
      <c r="EA173" s="57">
        <v>0.32300000000000001</v>
      </c>
      <c r="EB173" s="57">
        <v>0.67700000000000005</v>
      </c>
      <c r="EC173" s="57">
        <v>6.6</v>
      </c>
      <c r="ED173" s="57">
        <v>1195</v>
      </c>
      <c r="EE173" s="57" t="s">
        <v>415</v>
      </c>
      <c r="EF173" s="57">
        <v>3.99</v>
      </c>
      <c r="EG173" s="57">
        <v>8</v>
      </c>
      <c r="EH173" s="852" t="s">
        <v>416</v>
      </c>
      <c r="EI173" s="94">
        <v>6</v>
      </c>
      <c r="EJ173" s="94">
        <v>8</v>
      </c>
      <c r="EK173" s="94">
        <v>6</v>
      </c>
      <c r="EL173" s="618"/>
      <c r="EM173" s="94">
        <v>10</v>
      </c>
      <c r="EN173" s="94">
        <v>2</v>
      </c>
      <c r="EO173" s="94">
        <v>1</v>
      </c>
      <c r="EP173" s="94">
        <v>180</v>
      </c>
      <c r="EQ173" s="94">
        <v>125</v>
      </c>
      <c r="ER173" s="118">
        <f>EQ173/(EP173*EP173*0.01*0.01)</f>
        <v>38.580246913580247</v>
      </c>
      <c r="ES173" s="592">
        <v>2</v>
      </c>
      <c r="ET173" s="592">
        <v>50</v>
      </c>
      <c r="EU173" s="592">
        <v>60</v>
      </c>
      <c r="EV173" s="588"/>
      <c r="EW173" s="588"/>
      <c r="EX173" s="430">
        <v>7251</v>
      </c>
      <c r="EY173" s="389"/>
      <c r="EZ173" s="389"/>
      <c r="FA173" s="389"/>
      <c r="FB173" s="389"/>
      <c r="FC173" s="389"/>
      <c r="FD173" s="439"/>
      <c r="FE173" s="439"/>
      <c r="FF173" s="389">
        <v>75</v>
      </c>
      <c r="FG173" s="389">
        <v>800000</v>
      </c>
      <c r="FH173" s="389">
        <v>10</v>
      </c>
      <c r="FI173" s="436">
        <v>1066.6666666666665</v>
      </c>
      <c r="FJ173" s="446">
        <v>29.973333333333329</v>
      </c>
      <c r="FK173" s="446"/>
      <c r="FL173" s="439"/>
      <c r="FM173" s="455">
        <v>2.1685943060498225</v>
      </c>
      <c r="FN173" s="455"/>
      <c r="FO173" s="460" t="e">
        <v>#DIV/0!</v>
      </c>
      <c r="FP173" s="461">
        <v>65</v>
      </c>
      <c r="FQ173" s="479" t="s">
        <v>396</v>
      </c>
      <c r="FR173" s="65"/>
      <c r="FS173" s="56">
        <v>2.81</v>
      </c>
      <c r="FV173" s="149">
        <v>2.81</v>
      </c>
      <c r="FW173" s="242">
        <f>FJ173/1000</f>
        <v>2.9973333333333328E-2</v>
      </c>
      <c r="FY173" s="394"/>
      <c r="FZ173" s="605">
        <v>0</v>
      </c>
      <c r="GA173" s="605">
        <v>0</v>
      </c>
      <c r="GB173" s="628">
        <v>1</v>
      </c>
      <c r="GC173" s="605">
        <v>2</v>
      </c>
      <c r="GD173" s="605">
        <v>1</v>
      </c>
      <c r="GE173" s="606"/>
      <c r="GF173" s="605">
        <v>0</v>
      </c>
      <c r="GG173" s="605"/>
      <c r="GH173" s="606"/>
      <c r="GI173" s="605">
        <v>1</v>
      </c>
      <c r="GJ173" s="857">
        <v>43020</v>
      </c>
      <c r="GK173" s="854" t="s">
        <v>928</v>
      </c>
      <c r="GL173" s="855" t="s">
        <v>1142</v>
      </c>
      <c r="GN173" s="135">
        <v>6.6</v>
      </c>
    </row>
    <row r="174" spans="1:198" ht="14.45" customHeight="1" x14ac:dyDescent="0.25">
      <c r="A174" s="56">
        <v>10</v>
      </c>
      <c r="B174" s="859">
        <v>4</v>
      </c>
      <c r="C174" s="566">
        <v>7803</v>
      </c>
      <c r="D174" s="595" t="s">
        <v>174</v>
      </c>
      <c r="E174" s="596" t="s">
        <v>175</v>
      </c>
      <c r="F174" s="597">
        <v>481007231</v>
      </c>
      <c r="G174" s="57">
        <v>70</v>
      </c>
      <c r="H174" s="584" t="s">
        <v>446</v>
      </c>
      <c r="I174" s="256" t="s">
        <v>223</v>
      </c>
      <c r="J174" s="571" t="s">
        <v>215</v>
      </c>
      <c r="K174" s="101" t="s">
        <v>156</v>
      </c>
      <c r="L174" s="57">
        <v>5</v>
      </c>
      <c r="M174" s="59">
        <v>9</v>
      </c>
      <c r="N174" s="373" t="s">
        <v>436</v>
      </c>
      <c r="O174" s="130" t="s">
        <v>242</v>
      </c>
      <c r="P174" s="107" t="s">
        <v>444</v>
      </c>
      <c r="Q174" s="107"/>
      <c r="R174" s="108"/>
      <c r="S174" s="657" t="s">
        <v>418</v>
      </c>
      <c r="T174" s="252" t="s">
        <v>428</v>
      </c>
      <c r="U174" s="253" t="s">
        <v>353</v>
      </c>
      <c r="V174" s="246" t="s">
        <v>419</v>
      </c>
      <c r="W174" s="673" t="s">
        <v>420</v>
      </c>
      <c r="X174" s="246" t="s">
        <v>353</v>
      </c>
      <c r="Y174" s="246" t="s">
        <v>353</v>
      </c>
      <c r="Z174" s="297"/>
      <c r="AA174" s="250"/>
      <c r="AB174" s="131"/>
      <c r="AC174" s="700"/>
      <c r="AD174" s="700"/>
      <c r="AE174" s="700"/>
      <c r="AF174" s="700"/>
      <c r="AG174" s="712" t="s">
        <v>230</v>
      </c>
      <c r="AH174" s="394"/>
      <c r="AK174" s="67"/>
      <c r="AM174" s="68"/>
      <c r="AO174" s="407">
        <v>0.46</v>
      </c>
      <c r="AP174" s="69">
        <v>1.42</v>
      </c>
      <c r="AQ174" s="127">
        <v>96.6</v>
      </c>
      <c r="AR174" s="71">
        <f t="shared" si="85"/>
        <v>98.47999999999999</v>
      </c>
      <c r="AS174" s="72">
        <f t="shared" si="86"/>
        <v>0.323943661971831</v>
      </c>
      <c r="AT174" s="73">
        <f t="shared" si="87"/>
        <v>31.292957746478873</v>
      </c>
      <c r="AU174" s="74">
        <f t="shared" si="88"/>
        <v>4.692919812283208E-3</v>
      </c>
      <c r="AV174" s="76">
        <v>0.26910000000000001</v>
      </c>
      <c r="AW174" s="75">
        <f t="shared" si="89"/>
        <v>58.5</v>
      </c>
      <c r="AX174" s="76">
        <v>0.16789999999999999</v>
      </c>
      <c r="AY174" s="66">
        <v>36.5</v>
      </c>
      <c r="AZ174" s="89" t="s">
        <v>158</v>
      </c>
      <c r="BA174" s="234">
        <v>0.5</v>
      </c>
      <c r="BB174" s="78">
        <v>9.1599999999999997E-3</v>
      </c>
      <c r="BC174" s="80">
        <v>0.05</v>
      </c>
      <c r="BD174" s="80"/>
      <c r="BE174" s="89"/>
      <c r="BF174" s="89"/>
      <c r="BG174" s="89"/>
      <c r="BH174" s="89"/>
      <c r="BJ174" s="89">
        <v>56.6</v>
      </c>
      <c r="BK174" s="89">
        <v>43.6</v>
      </c>
      <c r="BL174" s="82">
        <v>1.298165137614679</v>
      </c>
      <c r="BM174" s="83">
        <v>6.5500000000000003E-3</v>
      </c>
      <c r="BN174" s="79">
        <f t="shared" ref="BN174:BN179" si="92">BM174*100/AO174</f>
        <v>1.423913043478261</v>
      </c>
      <c r="BO174" s="89" t="s">
        <v>158</v>
      </c>
      <c r="BP174" s="66">
        <v>2.19</v>
      </c>
      <c r="BQ174" s="279">
        <v>3.47</v>
      </c>
      <c r="BR174" s="85"/>
      <c r="BS174" s="87" t="s">
        <v>158</v>
      </c>
      <c r="BT174" s="87" t="s">
        <v>158</v>
      </c>
      <c r="BU174" s="248" t="s">
        <v>158</v>
      </c>
      <c r="BV174" s="87" t="s">
        <v>158</v>
      </c>
      <c r="BW174" s="414" t="s">
        <v>158</v>
      </c>
      <c r="BX174" s="87" t="s">
        <v>158</v>
      </c>
      <c r="BY174" s="87" t="s">
        <v>158</v>
      </c>
      <c r="BZ174" s="87" t="s">
        <v>158</v>
      </c>
      <c r="CA174" s="87" t="s">
        <v>158</v>
      </c>
      <c r="CB174" s="87" t="s">
        <v>158</v>
      </c>
      <c r="CC174" s="87" t="s">
        <v>158</v>
      </c>
      <c r="CD174" s="87"/>
      <c r="CO174" s="269">
        <v>3.09</v>
      </c>
      <c r="CP174" s="268">
        <v>31.6</v>
      </c>
      <c r="CQ174" s="268">
        <v>0.98</v>
      </c>
      <c r="CR174" s="268">
        <v>34.5</v>
      </c>
      <c r="CS174" s="268">
        <v>1.07</v>
      </c>
      <c r="CT174" s="268">
        <v>3.21</v>
      </c>
      <c r="CU174" s="268">
        <v>9.9000000000000005E-2</v>
      </c>
      <c r="CV174" s="268">
        <v>6.5000000000000002E-2</v>
      </c>
      <c r="CY174" s="142" t="s">
        <v>159</v>
      </c>
      <c r="CZ174" s="142">
        <v>6</v>
      </c>
      <c r="DA174" s="90" t="s">
        <v>160</v>
      </c>
      <c r="DB174" s="115" t="s">
        <v>160</v>
      </c>
      <c r="DE174" s="370"/>
      <c r="DF174" s="370"/>
      <c r="DG174" s="370"/>
      <c r="DH174" s="370"/>
      <c r="DI174" s="116" t="s">
        <v>162</v>
      </c>
      <c r="DJ174" s="557" t="s">
        <v>230</v>
      </c>
      <c r="DK174" s="162">
        <v>2</v>
      </c>
      <c r="DL174" s="581" t="s">
        <v>880</v>
      </c>
      <c r="DM174" s="581" t="s">
        <v>322</v>
      </c>
      <c r="DN174" s="92"/>
      <c r="DO174" s="629">
        <v>1</v>
      </c>
      <c r="DP174" s="615">
        <v>42495</v>
      </c>
      <c r="DQ174" s="123">
        <v>43201</v>
      </c>
      <c r="DR174" s="581" t="s">
        <v>899</v>
      </c>
      <c r="DS174" s="618" t="s">
        <v>984</v>
      </c>
      <c r="DT174" s="613">
        <v>42310</v>
      </c>
      <c r="DU174" s="603"/>
      <c r="DV174" s="581" t="s">
        <v>899</v>
      </c>
      <c r="DW174" s="92"/>
      <c r="DX174" s="57">
        <v>61.9</v>
      </c>
      <c r="DY174" s="57">
        <v>42.4</v>
      </c>
      <c r="DZ174" s="57">
        <v>29633</v>
      </c>
      <c r="EA174" s="57">
        <v>94.9</v>
      </c>
      <c r="EB174" s="57">
        <v>5.0999999999999996</v>
      </c>
      <c r="EC174" s="57">
        <v>26</v>
      </c>
      <c r="ED174" s="57">
        <v>35904</v>
      </c>
      <c r="EE174" s="57">
        <v>3991</v>
      </c>
      <c r="EF174" s="57">
        <v>9.57</v>
      </c>
      <c r="EG174" s="57" t="s">
        <v>447</v>
      </c>
      <c r="EH174" s="850"/>
      <c r="EI174" s="92"/>
      <c r="EJ174" s="92">
        <v>9</v>
      </c>
      <c r="EK174" s="92">
        <v>5</v>
      </c>
      <c r="EL174" s="619"/>
      <c r="EM174" s="581"/>
      <c r="EN174" s="92">
        <v>2</v>
      </c>
      <c r="EO174" s="92">
        <v>1</v>
      </c>
      <c r="EP174" s="92">
        <v>176</v>
      </c>
      <c r="EQ174" s="92">
        <v>128</v>
      </c>
      <c r="ER174" s="118">
        <f>EQ174/(EP174*EP174*0.01*0.01)</f>
        <v>41.32231404958678</v>
      </c>
      <c r="ES174" s="592">
        <v>2</v>
      </c>
      <c r="ET174" s="592">
        <v>55</v>
      </c>
      <c r="EU174" s="592">
        <v>65</v>
      </c>
      <c r="EV174" s="581"/>
      <c r="EW174" s="581"/>
      <c r="EX174" s="371">
        <v>7803</v>
      </c>
      <c r="EY174" s="388">
        <v>20</v>
      </c>
      <c r="EZ174" s="388">
        <v>1090000</v>
      </c>
      <c r="FA174" s="389">
        <v>2</v>
      </c>
      <c r="FB174" s="436">
        <v>109000</v>
      </c>
      <c r="FC174" s="389">
        <v>251308</v>
      </c>
      <c r="FD174" s="438">
        <v>25130.799999999999</v>
      </c>
      <c r="FE174" s="438">
        <v>125654</v>
      </c>
      <c r="FF174" s="389"/>
      <c r="FG174" s="389"/>
      <c r="FH174" s="389"/>
      <c r="FI174" s="389"/>
      <c r="FJ174" s="439"/>
      <c r="FK174" s="439"/>
      <c r="FL174" s="439"/>
      <c r="FM174" s="812"/>
      <c r="FN174" s="457">
        <v>1.179150683623283</v>
      </c>
      <c r="FO174" s="457"/>
      <c r="FP174" s="463">
        <v>29633</v>
      </c>
      <c r="FQ174" s="479" t="s">
        <v>230</v>
      </c>
      <c r="FR174" s="65"/>
      <c r="FS174" s="149">
        <v>23.055779816513763</v>
      </c>
      <c r="FT174" s="242">
        <f>FD174/1000</f>
        <v>25.130800000000001</v>
      </c>
      <c r="FV174" s="149">
        <v>23.055779816513763</v>
      </c>
      <c r="FW174" s="242">
        <v>25.130800000000001</v>
      </c>
      <c r="FX174" s="466">
        <f>DZ174/FD174</f>
        <v>1.179150683623283</v>
      </c>
      <c r="FY174" s="394"/>
      <c r="FZ174" s="605">
        <v>1</v>
      </c>
      <c r="GA174" s="605">
        <v>0</v>
      </c>
      <c r="GB174" s="626">
        <v>1</v>
      </c>
      <c r="GC174" s="605">
        <v>2</v>
      </c>
      <c r="GD174" s="605">
        <v>0</v>
      </c>
      <c r="GE174" s="606"/>
      <c r="GF174" s="605">
        <v>0</v>
      </c>
      <c r="GG174" s="605"/>
      <c r="GH174" s="606"/>
      <c r="GI174" s="605">
        <v>1</v>
      </c>
      <c r="GJ174" s="858" t="s">
        <v>1144</v>
      </c>
      <c r="GK174" s="854" t="s">
        <v>1108</v>
      </c>
      <c r="GL174" s="855" t="s">
        <v>1143</v>
      </c>
      <c r="GN174" s="135">
        <v>26</v>
      </c>
    </row>
    <row r="175" spans="1:198" ht="15.6" customHeight="1" x14ac:dyDescent="0.25">
      <c r="A175" s="56">
        <v>75</v>
      </c>
      <c r="B175" s="859">
        <v>5</v>
      </c>
      <c r="C175" s="560">
        <v>8351</v>
      </c>
      <c r="D175" s="595" t="s">
        <v>174</v>
      </c>
      <c r="E175" s="600" t="s">
        <v>175</v>
      </c>
      <c r="F175" s="597">
        <v>481007231</v>
      </c>
      <c r="G175" s="57">
        <v>70</v>
      </c>
      <c r="H175" s="584" t="s">
        <v>487</v>
      </c>
      <c r="I175" s="255" t="s">
        <v>488</v>
      </c>
      <c r="J175" s="572" t="s">
        <v>254</v>
      </c>
      <c r="K175" s="101" t="s">
        <v>156</v>
      </c>
      <c r="L175" s="57">
        <v>4</v>
      </c>
      <c r="M175" s="59">
        <v>10</v>
      </c>
      <c r="N175" s="59" t="s">
        <v>157</v>
      </c>
      <c r="O175" s="372"/>
      <c r="P175" s="151"/>
      <c r="Q175" s="378"/>
      <c r="R175" s="378"/>
      <c r="S175" s="231" t="s">
        <v>410</v>
      </c>
      <c r="T175" s="236" t="s">
        <v>353</v>
      </c>
      <c r="U175" s="247" t="s">
        <v>353</v>
      </c>
      <c r="V175" s="231" t="s">
        <v>353</v>
      </c>
      <c r="W175" s="675" t="s">
        <v>353</v>
      </c>
      <c r="X175" s="231" t="s">
        <v>353</v>
      </c>
      <c r="Y175" s="231" t="s">
        <v>353</v>
      </c>
      <c r="Z175" s="386"/>
      <c r="AA175" s="389"/>
      <c r="AB175" s="217"/>
      <c r="AC175" s="390"/>
      <c r="AD175" s="390"/>
      <c r="AE175" s="390"/>
      <c r="AF175" s="390"/>
      <c r="AG175" s="399"/>
      <c r="AH175" s="394" t="s">
        <v>489</v>
      </c>
      <c r="AO175" s="410">
        <v>0.2</v>
      </c>
      <c r="AP175" s="69">
        <v>0.2</v>
      </c>
      <c r="AQ175" s="127">
        <v>96.3</v>
      </c>
      <c r="AR175" s="71">
        <f t="shared" si="85"/>
        <v>96.7</v>
      </c>
      <c r="AS175" s="72">
        <f t="shared" si="86"/>
        <v>1</v>
      </c>
      <c r="AT175" s="73">
        <f t="shared" si="87"/>
        <v>96.3</v>
      </c>
      <c r="AU175" s="74">
        <f t="shared" si="88"/>
        <v>2.0725388601036268E-3</v>
      </c>
      <c r="AV175" s="75">
        <v>0.19</v>
      </c>
      <c r="AW175" s="75">
        <f t="shared" si="89"/>
        <v>95</v>
      </c>
      <c r="AX175" s="76">
        <v>0</v>
      </c>
      <c r="AY175" s="66">
        <f>AX175*100/AO175</f>
        <v>0</v>
      </c>
      <c r="AZ175" s="89" t="s">
        <v>158</v>
      </c>
      <c r="BA175" s="234" t="s">
        <v>158</v>
      </c>
      <c r="BB175" s="275" t="s">
        <v>158</v>
      </c>
      <c r="BC175" s="80" t="e">
        <v>#VALUE!</v>
      </c>
      <c r="BD175" s="80"/>
      <c r="BI175" s="370"/>
      <c r="BJ175" s="89" t="s">
        <v>158</v>
      </c>
      <c r="BK175" s="89" t="s">
        <v>158</v>
      </c>
      <c r="BL175" s="82" t="s">
        <v>158</v>
      </c>
      <c r="BM175" s="83">
        <v>0</v>
      </c>
      <c r="BN175" s="79">
        <f t="shared" si="92"/>
        <v>0</v>
      </c>
      <c r="BO175" s="89" t="s">
        <v>158</v>
      </c>
      <c r="BP175" s="66" t="s">
        <v>158</v>
      </c>
      <c r="BQ175" s="279" t="s">
        <v>158</v>
      </c>
      <c r="BS175" s="115" t="s">
        <v>158</v>
      </c>
      <c r="BT175" s="115" t="s">
        <v>158</v>
      </c>
      <c r="BU175" s="249" t="s">
        <v>158</v>
      </c>
      <c r="BV175" s="115" t="s">
        <v>158</v>
      </c>
      <c r="BW175" s="377" t="s">
        <v>158</v>
      </c>
      <c r="BX175" s="115" t="s">
        <v>158</v>
      </c>
      <c r="BY175" s="115" t="s">
        <v>158</v>
      </c>
      <c r="BZ175" s="115" t="s">
        <v>158</v>
      </c>
      <c r="CA175" s="115" t="s">
        <v>158</v>
      </c>
      <c r="CB175" s="115" t="s">
        <v>158</v>
      </c>
      <c r="CC175" s="115" t="s">
        <v>158</v>
      </c>
      <c r="CD175" s="115" t="s">
        <v>158</v>
      </c>
      <c r="CO175" s="269"/>
      <c r="CP175" s="268"/>
      <c r="CQ175" s="268"/>
      <c r="CR175" s="268"/>
      <c r="CS175" s="268"/>
      <c r="CT175" s="268"/>
      <c r="CU175" s="268"/>
      <c r="CV175" s="268"/>
      <c r="CY175" s="142" t="s">
        <v>159</v>
      </c>
      <c r="CZ175" s="142">
        <v>6</v>
      </c>
      <c r="DA175" s="90" t="s">
        <v>160</v>
      </c>
      <c r="DB175" s="115" t="s">
        <v>160</v>
      </c>
      <c r="DE175" s="370"/>
      <c r="DF175" s="370"/>
      <c r="DG175" s="370"/>
      <c r="DH175" s="370"/>
      <c r="DI175" s="116" t="s">
        <v>162</v>
      </c>
      <c r="DJ175" s="579" t="s">
        <v>230</v>
      </c>
      <c r="DK175" s="92">
        <v>2</v>
      </c>
      <c r="DL175" s="581" t="s">
        <v>880</v>
      </c>
      <c r="DM175" s="581" t="s">
        <v>322</v>
      </c>
      <c r="DN175" s="92"/>
      <c r="DO175" s="629">
        <v>1</v>
      </c>
      <c r="DP175" s="615">
        <v>42495</v>
      </c>
      <c r="DQ175" s="604">
        <v>43201</v>
      </c>
      <c r="DR175" s="581" t="s">
        <v>899</v>
      </c>
      <c r="DS175" s="618" t="s">
        <v>984</v>
      </c>
      <c r="DT175" s="613">
        <v>42310</v>
      </c>
      <c r="DU175" s="581"/>
      <c r="DV175" s="581" t="s">
        <v>899</v>
      </c>
      <c r="DW175" s="92"/>
      <c r="DX175" s="57">
        <v>37.4</v>
      </c>
      <c r="DY175" s="57">
        <v>259.8</v>
      </c>
      <c r="DZ175" s="57">
        <v>16431</v>
      </c>
      <c r="EA175" s="57">
        <v>95.3</v>
      </c>
      <c r="EB175" s="57">
        <v>4.7</v>
      </c>
      <c r="EC175" s="57">
        <v>15.4</v>
      </c>
      <c r="ED175" s="57">
        <v>30181</v>
      </c>
      <c r="EE175" s="57">
        <v>3108.6</v>
      </c>
      <c r="EF175" s="57">
        <v>7.81</v>
      </c>
      <c r="EG175" s="57" t="s">
        <v>490</v>
      </c>
      <c r="EH175" s="850"/>
      <c r="EI175" s="92"/>
      <c r="EJ175" s="92"/>
      <c r="EK175" s="92"/>
      <c r="EL175" s="619"/>
      <c r="EM175" s="589">
        <v>30</v>
      </c>
      <c r="EN175" s="117"/>
      <c r="EO175" s="589">
        <v>1</v>
      </c>
      <c r="EP175" s="589">
        <v>176</v>
      </c>
      <c r="EQ175" s="589">
        <v>128</v>
      </c>
      <c r="ER175" s="582">
        <v>41.3</v>
      </c>
      <c r="ES175" s="592">
        <v>2</v>
      </c>
      <c r="ET175" s="592">
        <v>50</v>
      </c>
      <c r="EU175" s="592">
        <v>60</v>
      </c>
      <c r="EV175" s="589"/>
      <c r="EW175" s="589"/>
      <c r="EX175" s="442">
        <v>8351</v>
      </c>
      <c r="EY175" s="334">
        <v>75</v>
      </c>
      <c r="EZ175" s="737">
        <v>418878</v>
      </c>
      <c r="FA175" s="737">
        <v>2</v>
      </c>
      <c r="FB175" s="335">
        <v>11170.08</v>
      </c>
      <c r="FC175" s="737">
        <v>368703</v>
      </c>
      <c r="FD175" s="336">
        <v>9832.08</v>
      </c>
      <c r="FE175" s="281">
        <v>39328.32</v>
      </c>
      <c r="FF175" s="394"/>
      <c r="FG175" s="394"/>
      <c r="FH175" s="394"/>
      <c r="FI175" s="394"/>
      <c r="FJ175" s="442"/>
      <c r="FK175" s="442"/>
      <c r="FL175" s="442"/>
      <c r="FM175" s="197"/>
      <c r="FN175" s="457"/>
      <c r="FO175" s="450"/>
      <c r="FP175" s="459" t="s">
        <v>353</v>
      </c>
      <c r="FQ175" s="64"/>
      <c r="FR175" s="65"/>
      <c r="FS175" s="149">
        <v>88.021571913540456</v>
      </c>
      <c r="FT175" s="242">
        <f>FD175/1000</f>
        <v>9.8320799999999995</v>
      </c>
      <c r="FV175" s="149">
        <v>88.021571913540456</v>
      </c>
      <c r="FW175" s="242">
        <v>9.8320799999999995</v>
      </c>
      <c r="FX175" s="278">
        <f>DZ175/FD175</f>
        <v>1.6711621549051676</v>
      </c>
      <c r="FY175" s="394"/>
      <c r="FZ175" s="605">
        <v>1</v>
      </c>
      <c r="GA175" s="605">
        <v>1</v>
      </c>
      <c r="GB175" s="627">
        <v>1</v>
      </c>
      <c r="GC175" s="605">
        <v>3</v>
      </c>
      <c r="GD175" s="605">
        <v>0</v>
      </c>
      <c r="GE175" s="606"/>
      <c r="GF175" s="605">
        <v>1</v>
      </c>
      <c r="GG175" s="854" t="s">
        <v>1145</v>
      </c>
      <c r="GH175" s="855" t="s">
        <v>1130</v>
      </c>
      <c r="GI175" s="605">
        <v>1</v>
      </c>
      <c r="GJ175" s="858">
        <v>43201</v>
      </c>
      <c r="GK175" s="854" t="s">
        <v>1146</v>
      </c>
      <c r="GL175" s="855" t="s">
        <v>1147</v>
      </c>
      <c r="GN175" s="135">
        <v>15.4</v>
      </c>
    </row>
    <row r="176" spans="1:198" x14ac:dyDescent="0.25">
      <c r="A176" s="56">
        <v>277</v>
      </c>
      <c r="B176" s="56">
        <v>1</v>
      </c>
      <c r="C176" s="566">
        <v>9596</v>
      </c>
      <c r="D176" s="631" t="s">
        <v>557</v>
      </c>
      <c r="E176" s="602" t="s">
        <v>554</v>
      </c>
      <c r="F176" s="602">
        <v>6008271885</v>
      </c>
      <c r="G176" s="131">
        <v>58</v>
      </c>
      <c r="H176" s="587" t="s">
        <v>555</v>
      </c>
      <c r="I176" s="632" t="s">
        <v>319</v>
      </c>
      <c r="J176" s="633" t="s">
        <v>215</v>
      </c>
      <c r="K176" s="390" t="s">
        <v>156</v>
      </c>
      <c r="L176" s="390">
        <v>18</v>
      </c>
      <c r="M176" s="390" t="s">
        <v>536</v>
      </c>
      <c r="N176" s="390" t="s">
        <v>157</v>
      </c>
      <c r="O176" s="376"/>
      <c r="P176" s="390" t="s">
        <v>550</v>
      </c>
      <c r="Q176" s="376"/>
      <c r="R176" s="376"/>
      <c r="S176" s="659" t="s">
        <v>483</v>
      </c>
      <c r="T176" s="662" t="s">
        <v>445</v>
      </c>
      <c r="U176" s="659" t="s">
        <v>353</v>
      </c>
      <c r="V176" s="666" t="s">
        <v>467</v>
      </c>
      <c r="W176" s="659" t="s">
        <v>420</v>
      </c>
      <c r="X176" s="659" t="s">
        <v>353</v>
      </c>
      <c r="Y176" s="659" t="s">
        <v>353</v>
      </c>
      <c r="Z176" s="636"/>
      <c r="AA176" s="637"/>
      <c r="AB176" s="217"/>
      <c r="AC176" s="427">
        <v>106615</v>
      </c>
      <c r="AD176" s="427">
        <v>26654</v>
      </c>
      <c r="AE176" s="636">
        <v>3</v>
      </c>
      <c r="AF176" s="370">
        <v>26000</v>
      </c>
      <c r="AG176" s="399" t="s">
        <v>226</v>
      </c>
      <c r="AH176" s="404"/>
      <c r="AI176"/>
      <c r="AK176" s="56"/>
      <c r="AL176" s="65"/>
      <c r="AM176" s="65"/>
      <c r="AN176" s="65"/>
      <c r="AO176" s="410">
        <v>24</v>
      </c>
      <c r="AP176" s="69">
        <v>32.1</v>
      </c>
      <c r="AQ176" s="127">
        <v>39.1</v>
      </c>
      <c r="AR176" s="71">
        <f t="shared" si="85"/>
        <v>95.2</v>
      </c>
      <c r="AS176" s="72">
        <f t="shared" si="86"/>
        <v>0.74766355140186913</v>
      </c>
      <c r="AT176" s="73">
        <f t="shared" si="87"/>
        <v>29.233644859813083</v>
      </c>
      <c r="AU176" s="74">
        <f t="shared" si="88"/>
        <v>0.33707865168539325</v>
      </c>
      <c r="AV176" s="75">
        <v>22.68</v>
      </c>
      <c r="AW176" s="75">
        <f t="shared" si="89"/>
        <v>94.5</v>
      </c>
      <c r="AX176" s="76">
        <v>0.12</v>
      </c>
      <c r="AY176" s="66">
        <v>0.5</v>
      </c>
      <c r="AZ176" s="285" t="s">
        <v>158</v>
      </c>
      <c r="BA176" s="66" t="s">
        <v>158</v>
      </c>
      <c r="BB176" s="275">
        <v>0.1</v>
      </c>
      <c r="BC176" s="100"/>
      <c r="BD176" s="100"/>
      <c r="BE176" s="100"/>
      <c r="BF176" s="100"/>
      <c r="BG176" s="100"/>
      <c r="BH176" s="100"/>
      <c r="BI176" s="275"/>
      <c r="BJ176" s="66">
        <v>62.8</v>
      </c>
      <c r="BK176" s="66">
        <v>37.799999999999997</v>
      </c>
      <c r="BL176" s="82">
        <v>1.6613756613756614</v>
      </c>
      <c r="BM176" s="83">
        <v>0.27</v>
      </c>
      <c r="BN176" s="79">
        <f t="shared" si="92"/>
        <v>1.125</v>
      </c>
      <c r="BO176" s="314" t="s">
        <v>158</v>
      </c>
      <c r="BP176" s="66">
        <v>8.6999999999999993</v>
      </c>
      <c r="BQ176" s="279">
        <v>23.9</v>
      </c>
      <c r="BR176" s="115"/>
      <c r="BS176" s="79">
        <f>BX176+BZ176</f>
        <v>70.600000000000009</v>
      </c>
      <c r="BT176" s="79">
        <v>97.6</v>
      </c>
      <c r="BU176" s="277">
        <v>67507</v>
      </c>
      <c r="BV176" s="79">
        <v>2.4000000000000057</v>
      </c>
      <c r="BW176" s="416">
        <v>27.4</v>
      </c>
      <c r="BX176" s="79">
        <v>15.4</v>
      </c>
      <c r="BY176" s="79">
        <v>4.7</v>
      </c>
      <c r="BZ176" s="79">
        <v>55.2</v>
      </c>
      <c r="CA176" s="79">
        <v>16.8</v>
      </c>
      <c r="CB176" s="75">
        <v>19.5</v>
      </c>
      <c r="CC176" s="75">
        <v>5.9</v>
      </c>
      <c r="CD176" s="75">
        <v>0.5</v>
      </c>
      <c r="CL176" s="75">
        <f>BX176/BZ176</f>
        <v>0.27898550724637683</v>
      </c>
      <c r="CM176" s="60"/>
      <c r="CN176" s="60"/>
      <c r="CT176" s="56"/>
      <c r="CU176" s="56"/>
      <c r="CV176" s="142"/>
      <c r="CW176" s="425"/>
      <c r="CX176" s="115"/>
      <c r="CY176" s="115"/>
      <c r="CZ176" s="142">
        <v>6</v>
      </c>
      <c r="DA176" s="90" t="s">
        <v>287</v>
      </c>
      <c r="DB176" s="115" t="s">
        <v>287</v>
      </c>
      <c r="DC176" s="56"/>
      <c r="DE176" s="370"/>
      <c r="DF176" s="371"/>
      <c r="DG176" s="370"/>
      <c r="DH176" s="370"/>
      <c r="DI176" s="57" t="s">
        <v>162</v>
      </c>
      <c r="DJ176" s="554" t="s">
        <v>226</v>
      </c>
      <c r="DK176" s="377">
        <v>2</v>
      </c>
      <c r="DL176" s="581" t="s">
        <v>880</v>
      </c>
      <c r="DM176" s="581" t="s">
        <v>322</v>
      </c>
      <c r="DN176" s="92"/>
      <c r="DO176" s="629">
        <v>1</v>
      </c>
      <c r="DP176" s="623">
        <v>42510</v>
      </c>
      <c r="DQ176" s="581"/>
      <c r="DR176" s="581" t="s">
        <v>915</v>
      </c>
      <c r="DS176" s="619"/>
      <c r="DT176" s="615">
        <v>42807</v>
      </c>
      <c r="DU176" s="604">
        <v>43494</v>
      </c>
      <c r="DV176" s="581" t="s">
        <v>899</v>
      </c>
      <c r="DW176" s="92"/>
      <c r="DX176" s="57">
        <v>20</v>
      </c>
      <c r="DY176" s="57">
        <v>6.2</v>
      </c>
      <c r="DZ176" s="57">
        <v>2379</v>
      </c>
      <c r="EA176" s="57">
        <v>46.4</v>
      </c>
      <c r="EB176" s="57">
        <v>53.6</v>
      </c>
      <c r="EC176" s="57">
        <v>7.4</v>
      </c>
      <c r="ED176" s="57">
        <v>1556</v>
      </c>
      <c r="EE176" s="57" t="s">
        <v>157</v>
      </c>
      <c r="EF176" s="57">
        <v>7.97</v>
      </c>
      <c r="EG176" s="57">
        <v>0</v>
      </c>
      <c r="EH176" s="850"/>
      <c r="EI176" s="92"/>
      <c r="EJ176" s="92">
        <v>18</v>
      </c>
      <c r="EK176" s="92" t="s">
        <v>536</v>
      </c>
      <c r="EL176" s="619" t="s">
        <v>984</v>
      </c>
      <c r="EM176" s="581"/>
      <c r="EN176" s="92"/>
      <c r="EO176" s="581">
        <v>1</v>
      </c>
      <c r="EP176" s="581">
        <v>167</v>
      </c>
      <c r="EQ176" s="581">
        <v>120</v>
      </c>
      <c r="ER176" s="582">
        <v>43</v>
      </c>
      <c r="ES176" s="592">
        <v>0</v>
      </c>
      <c r="ET176" s="592">
        <v>38</v>
      </c>
      <c r="EU176" s="592">
        <v>20</v>
      </c>
      <c r="EV176" s="581"/>
      <c r="EW176" s="581"/>
      <c r="EX176" s="427">
        <v>9596</v>
      </c>
      <c r="EY176" s="333">
        <v>65</v>
      </c>
      <c r="EZ176" s="334">
        <v>616968</v>
      </c>
      <c r="FA176" s="334">
        <v>2</v>
      </c>
      <c r="FB176" s="335">
        <f>EZ176/EY176*FA176</f>
        <v>18983.630769230771</v>
      </c>
      <c r="FC176" s="334">
        <v>31054</v>
      </c>
      <c r="FD176" s="336">
        <f>FC176/EY176*FA176</f>
        <v>955.50769230769231</v>
      </c>
      <c r="FE176" s="281">
        <f>L176*FD176</f>
        <v>17199.138461538463</v>
      </c>
      <c r="FF176" s="305">
        <v>30</v>
      </c>
      <c r="FG176" s="301">
        <v>30232</v>
      </c>
      <c r="FH176" s="301">
        <v>10000</v>
      </c>
      <c r="FJ176" s="302">
        <f>FG176/FF176</f>
        <v>1007.7333333333333</v>
      </c>
      <c r="FK176" s="302">
        <f>FH176*FJ176/1000</f>
        <v>10077.333333333334</v>
      </c>
      <c r="FL176" s="73">
        <f>FE176/FK176</f>
        <v>1.7067152482341685</v>
      </c>
      <c r="FM176" s="197"/>
      <c r="FN176" s="398"/>
      <c r="FO176" s="394"/>
      <c r="FP176" s="370"/>
      <c r="FQ176" s="394"/>
      <c r="FR176" s="65"/>
      <c r="FS176" s="149">
        <f>FC176*100/EZ176</f>
        <v>5.0333242566875427</v>
      </c>
      <c r="FT176" s="242">
        <f>FD176/1000</f>
        <v>0.95550769230769228</v>
      </c>
      <c r="FV176" s="149">
        <v>5.0333242566875427</v>
      </c>
      <c r="FW176" s="242">
        <v>0.95550769230769228</v>
      </c>
      <c r="FX176" s="466">
        <f>DZ176/FD176</f>
        <v>2.4897758742835063</v>
      </c>
      <c r="FY176" s="394"/>
      <c r="FZ176" s="605">
        <v>1</v>
      </c>
      <c r="GA176" s="605">
        <v>1</v>
      </c>
      <c r="GB176" s="626">
        <v>1</v>
      </c>
      <c r="GC176" s="605">
        <v>3</v>
      </c>
      <c r="GD176" s="605">
        <v>0</v>
      </c>
      <c r="GE176" s="606"/>
      <c r="GF176" s="605">
        <v>0</v>
      </c>
      <c r="GG176" s="605"/>
      <c r="GH176" s="606"/>
      <c r="GI176" s="605">
        <v>1</v>
      </c>
      <c r="GJ176" s="857">
        <v>43494</v>
      </c>
      <c r="GK176" s="854" t="s">
        <v>1148</v>
      </c>
      <c r="GL176" s="855" t="s">
        <v>982</v>
      </c>
      <c r="GN176" s="135">
        <v>7.4</v>
      </c>
    </row>
    <row r="177" spans="1:198" x14ac:dyDescent="0.25">
      <c r="A177" s="56">
        <v>290</v>
      </c>
      <c r="B177" s="56">
        <v>2</v>
      </c>
      <c r="C177" s="566">
        <v>9688</v>
      </c>
      <c r="D177" s="595" t="s">
        <v>557</v>
      </c>
      <c r="E177" s="597" t="s">
        <v>554</v>
      </c>
      <c r="F177" s="598">
        <v>6008271885</v>
      </c>
      <c r="G177" s="57">
        <f>LEFT(H177,4)-CONCATENATE(19,LEFT(F177,2))</f>
        <v>58</v>
      </c>
      <c r="H177" s="584" t="s">
        <v>564</v>
      </c>
      <c r="I177" s="255" t="s">
        <v>319</v>
      </c>
      <c r="J177" s="572" t="s">
        <v>215</v>
      </c>
      <c r="K177" s="372" t="s">
        <v>156</v>
      </c>
      <c r="L177" s="372">
        <v>20</v>
      </c>
      <c r="M177" s="372" t="s">
        <v>412</v>
      </c>
      <c r="N177" s="372" t="s">
        <v>157</v>
      </c>
      <c r="O177" s="370"/>
      <c r="P177" s="372" t="s">
        <v>563</v>
      </c>
      <c r="Q177" s="370"/>
      <c r="R177" s="370"/>
      <c r="S177" s="381" t="s">
        <v>483</v>
      </c>
      <c r="T177" s="384" t="s">
        <v>445</v>
      </c>
      <c r="U177" s="381" t="s">
        <v>353</v>
      </c>
      <c r="V177" s="670" t="s">
        <v>467</v>
      </c>
      <c r="W177" s="381" t="s">
        <v>420</v>
      </c>
      <c r="X177" s="381" t="s">
        <v>353</v>
      </c>
      <c r="Y177" s="381" t="s">
        <v>353</v>
      </c>
      <c r="Z177" s="387"/>
      <c r="AA177" s="370"/>
      <c r="AC177" s="396">
        <v>205000</v>
      </c>
      <c r="AD177" s="397">
        <v>15300</v>
      </c>
      <c r="AE177" s="396">
        <v>3</v>
      </c>
      <c r="AF177" s="396">
        <v>4900</v>
      </c>
      <c r="AG177" s="399" t="s">
        <v>304</v>
      </c>
      <c r="AH177" s="370"/>
      <c r="AK177" s="65"/>
      <c r="AL177" s="65"/>
      <c r="AM177" s="65"/>
      <c r="AN177" s="65"/>
      <c r="AO177" s="410">
        <v>9.4</v>
      </c>
      <c r="AP177" s="69">
        <v>38.200000000000003</v>
      </c>
      <c r="AQ177" s="127">
        <v>50.6</v>
      </c>
      <c r="AR177" s="71">
        <f t="shared" si="85"/>
        <v>98.2</v>
      </c>
      <c r="AS177" s="72">
        <f t="shared" si="86"/>
        <v>0.24607329842931935</v>
      </c>
      <c r="AT177" s="73">
        <f t="shared" si="87"/>
        <v>12.451308900523559</v>
      </c>
      <c r="AU177" s="74">
        <f t="shared" si="88"/>
        <v>0.10585585585585584</v>
      </c>
      <c r="AV177" s="75">
        <v>8.6574000000000009</v>
      </c>
      <c r="AW177" s="75">
        <f t="shared" si="89"/>
        <v>92.1</v>
      </c>
      <c r="AX177" s="76">
        <v>0.27260000000000001</v>
      </c>
      <c r="AY177" s="321">
        <v>2.9</v>
      </c>
      <c r="AZ177" s="323" t="s">
        <v>158</v>
      </c>
      <c r="BA177" s="66">
        <v>1.9</v>
      </c>
      <c r="BB177" s="275">
        <v>0.02</v>
      </c>
      <c r="BC177" s="100"/>
      <c r="BD177" s="100"/>
      <c r="BE177" s="100"/>
      <c r="BF177" s="100"/>
      <c r="BG177" s="100"/>
      <c r="BH177" s="100"/>
      <c r="BI177" s="275"/>
      <c r="BJ177" s="66">
        <v>60.7</v>
      </c>
      <c r="BK177" s="66">
        <v>39.9</v>
      </c>
      <c r="BL177" s="82">
        <f>BJ177/BK177</f>
        <v>1.5213032581453636</v>
      </c>
      <c r="BM177" s="83">
        <v>0.3</v>
      </c>
      <c r="BN177" s="79">
        <f t="shared" si="92"/>
        <v>3.1914893617021276</v>
      </c>
      <c r="BO177" s="314" t="s">
        <v>158</v>
      </c>
      <c r="BP177" s="66">
        <v>5.6</v>
      </c>
      <c r="BQ177" s="279">
        <v>20.5</v>
      </c>
      <c r="BR177" s="115"/>
      <c r="BS177" s="79">
        <f>BX177+BZ177</f>
        <v>56.099999999999994</v>
      </c>
      <c r="BT177" s="115">
        <v>87.7</v>
      </c>
      <c r="BU177" s="249">
        <v>48999</v>
      </c>
      <c r="BV177" s="79">
        <f>100-BT177</f>
        <v>12.299999999999997</v>
      </c>
      <c r="BW177" s="416">
        <f>BY177+CA177+CC177</f>
        <v>31.9</v>
      </c>
      <c r="BX177" s="115">
        <v>21.7</v>
      </c>
      <c r="BY177" s="115">
        <v>8.3000000000000007</v>
      </c>
      <c r="BZ177" s="115">
        <v>34.4</v>
      </c>
      <c r="CA177" s="115">
        <v>13.1</v>
      </c>
      <c r="CB177" s="115">
        <v>27.4</v>
      </c>
      <c r="CC177" s="115">
        <v>10.5</v>
      </c>
      <c r="CD177" s="56">
        <v>0.1</v>
      </c>
      <c r="CL177" s="75">
        <f>BX177/BZ177</f>
        <v>0.6308139534883721</v>
      </c>
      <c r="CN177" s="60"/>
      <c r="CV177" s="56"/>
      <c r="CX177" s="142"/>
      <c r="CY177" s="142"/>
      <c r="CZ177" s="142">
        <v>4</v>
      </c>
      <c r="DA177" s="90" t="s">
        <v>160</v>
      </c>
      <c r="DB177" s="195" t="s">
        <v>287</v>
      </c>
      <c r="DC177" s="56"/>
      <c r="DE177" s="370"/>
      <c r="DF177" s="370"/>
      <c r="DG177" s="370"/>
      <c r="DH177" s="371"/>
      <c r="DI177" s="57" t="s">
        <v>162</v>
      </c>
      <c r="DJ177" s="554" t="s">
        <v>226</v>
      </c>
      <c r="DK177" s="728">
        <v>2</v>
      </c>
      <c r="DL177" s="581" t="s">
        <v>880</v>
      </c>
      <c r="DM177" s="581" t="s">
        <v>322</v>
      </c>
      <c r="DN177" s="92">
        <v>1</v>
      </c>
      <c r="DO177" s="629">
        <v>1</v>
      </c>
      <c r="DP177" s="613">
        <v>42510</v>
      </c>
      <c r="DQ177" s="603"/>
      <c r="DR177" s="581" t="s">
        <v>915</v>
      </c>
      <c r="DS177" s="618"/>
      <c r="DT177" s="615">
        <v>42807</v>
      </c>
      <c r="DU177" s="123">
        <v>43494</v>
      </c>
      <c r="DV177" s="603" t="s">
        <v>899</v>
      </c>
      <c r="DW177" s="92">
        <v>1</v>
      </c>
      <c r="DX177" s="57">
        <v>10.3</v>
      </c>
      <c r="DY177" s="57">
        <v>9.3000000000000007</v>
      </c>
      <c r="DZ177" s="57">
        <v>2599</v>
      </c>
      <c r="EA177" s="57">
        <v>58.6</v>
      </c>
      <c r="EB177" s="57">
        <v>41.4</v>
      </c>
      <c r="EC177" s="57">
        <v>4.5</v>
      </c>
      <c r="ED177" s="57">
        <v>1739</v>
      </c>
      <c r="EE177" s="57" t="s">
        <v>157</v>
      </c>
      <c r="EF177" s="57">
        <v>9.27</v>
      </c>
      <c r="EG177" s="57">
        <v>0</v>
      </c>
      <c r="EH177" s="850"/>
      <c r="EI177" s="92"/>
      <c r="EJ177" s="92">
        <v>20</v>
      </c>
      <c r="EK177" s="92" t="s">
        <v>412</v>
      </c>
      <c r="EL177" s="619" t="s">
        <v>984</v>
      </c>
      <c r="EM177" s="581"/>
      <c r="EN177" s="92"/>
      <c r="EO177" s="581">
        <v>1</v>
      </c>
      <c r="EP177" s="92">
        <v>167</v>
      </c>
      <c r="EQ177" s="92">
        <v>117</v>
      </c>
      <c r="ER177" s="118">
        <f>EQ177/(EP177*EP177*0.01*0.01)</f>
        <v>41.95202409552153</v>
      </c>
      <c r="ES177" s="592">
        <v>0</v>
      </c>
      <c r="ET177" s="592">
        <v>38</v>
      </c>
      <c r="EU177" s="592">
        <v>20</v>
      </c>
      <c r="EV177" s="581"/>
      <c r="EW177" s="581"/>
      <c r="EX177" s="427">
        <v>9688</v>
      </c>
      <c r="EY177" s="333">
        <v>62</v>
      </c>
      <c r="EZ177" s="334">
        <v>958482</v>
      </c>
      <c r="FA177" s="334">
        <v>2</v>
      </c>
      <c r="FB177" s="335">
        <f>EZ177/EY177*FA177</f>
        <v>30918.774193548386</v>
      </c>
      <c r="FC177" s="334">
        <v>38906</v>
      </c>
      <c r="FD177" s="336">
        <f>FC177/EY177*FA177</f>
        <v>1255.0322580645161</v>
      </c>
      <c r="FE177" s="281">
        <f>L177*FD177</f>
        <v>25100.645161290322</v>
      </c>
      <c r="FF177" s="444">
        <v>32</v>
      </c>
      <c r="FG177" s="445">
        <v>205837</v>
      </c>
      <c r="FH177" s="445">
        <v>3000</v>
      </c>
      <c r="FI177" s="442"/>
      <c r="FJ177" s="447">
        <f>FG177/FF177</f>
        <v>6432.40625</v>
      </c>
      <c r="FK177" s="447">
        <f>FH177*FJ177/1000</f>
        <v>19297.21875</v>
      </c>
      <c r="FL177" s="449">
        <f>FE177/FK177</f>
        <v>1.3007390073396106</v>
      </c>
      <c r="FM177" s="197"/>
      <c r="FN177" s="450"/>
      <c r="FO177" s="459"/>
      <c r="FP177" s="398"/>
      <c r="FQ177" s="394"/>
      <c r="FR177" s="56"/>
      <c r="FS177" s="149">
        <f>FC177*100/EZ177</f>
        <v>4.0591268276295223</v>
      </c>
      <c r="FT177" s="242">
        <f>FD177/1000</f>
        <v>1.2550322580645161</v>
      </c>
      <c r="FV177" s="149">
        <v>4.0591268276295223</v>
      </c>
      <c r="FW177" s="242">
        <v>1.2550322580645161</v>
      </c>
      <c r="FX177" s="278">
        <f>DZ177/FD177</f>
        <v>2.070863105947669</v>
      </c>
      <c r="FY177" s="467"/>
      <c r="FZ177" s="581">
        <v>1</v>
      </c>
      <c r="GA177" s="581">
        <v>1</v>
      </c>
      <c r="GB177" s="626">
        <v>2</v>
      </c>
      <c r="GC177" s="581">
        <v>5</v>
      </c>
      <c r="GD177" s="581">
        <v>0</v>
      </c>
      <c r="GE177" s="607"/>
      <c r="GF177" s="581">
        <v>0</v>
      </c>
      <c r="GG177" s="581"/>
      <c r="GH177" s="607"/>
      <c r="GI177" s="581">
        <v>1</v>
      </c>
      <c r="GJ177" s="604">
        <v>43494</v>
      </c>
      <c r="GK177" s="854" t="s">
        <v>1148</v>
      </c>
      <c r="GL177" s="855" t="s">
        <v>982</v>
      </c>
      <c r="GM177" s="308">
        <v>31.76</v>
      </c>
      <c r="GN177" s="308">
        <v>0.31</v>
      </c>
      <c r="GO177" s="324">
        <v>0.58899999999999997</v>
      </c>
      <c r="GP177" s="309"/>
    </row>
    <row r="178" spans="1:198" x14ac:dyDescent="0.25">
      <c r="A178" s="56">
        <v>305</v>
      </c>
      <c r="B178" s="56">
        <v>3</v>
      </c>
      <c r="C178" s="566">
        <v>9820</v>
      </c>
      <c r="D178" s="595" t="s">
        <v>557</v>
      </c>
      <c r="E178" s="597" t="s">
        <v>554</v>
      </c>
      <c r="F178" s="597">
        <v>6008271885</v>
      </c>
      <c r="G178" s="57">
        <f>LEFT(H178,4)-CONCATENATE(19,LEFT(F178,2))</f>
        <v>58</v>
      </c>
      <c r="H178" s="584" t="s">
        <v>577</v>
      </c>
      <c r="I178" s="150" t="s">
        <v>580</v>
      </c>
      <c r="J178" s="572" t="s">
        <v>215</v>
      </c>
      <c r="K178" s="372" t="s">
        <v>156</v>
      </c>
      <c r="L178" s="370">
        <v>16</v>
      </c>
      <c r="M178" s="372" t="s">
        <v>303</v>
      </c>
      <c r="N178" s="372" t="s">
        <v>157</v>
      </c>
      <c r="O178" s="370"/>
      <c r="P178" s="370" t="s">
        <v>563</v>
      </c>
      <c r="Q178" s="370"/>
      <c r="R178" s="370"/>
      <c r="S178" s="381" t="s">
        <v>483</v>
      </c>
      <c r="T178" s="384" t="s">
        <v>445</v>
      </c>
      <c r="U178" s="381" t="s">
        <v>353</v>
      </c>
      <c r="V178" s="670" t="s">
        <v>467</v>
      </c>
      <c r="W178" s="381" t="s">
        <v>420</v>
      </c>
      <c r="X178" s="388" t="s">
        <v>353</v>
      </c>
      <c r="Y178" s="388" t="s">
        <v>353</v>
      </c>
      <c r="Z178" s="387"/>
      <c r="AA178" s="370"/>
      <c r="AC178" s="396">
        <v>98047</v>
      </c>
      <c r="AD178" s="397">
        <v>7353</v>
      </c>
      <c r="AE178" s="396" t="s">
        <v>353</v>
      </c>
      <c r="AF178" s="396" t="s">
        <v>353</v>
      </c>
      <c r="AG178" s="399" t="s">
        <v>226</v>
      </c>
      <c r="AH178" s="399"/>
      <c r="AK178" s="65"/>
      <c r="AL178" s="65"/>
      <c r="AM178" s="65"/>
      <c r="AN178" s="65"/>
      <c r="AO178" s="410">
        <v>16.2</v>
      </c>
      <c r="AP178" s="69">
        <v>31.1</v>
      </c>
      <c r="AQ178" s="127">
        <v>50.6</v>
      </c>
      <c r="AR178" s="71">
        <f t="shared" si="85"/>
        <v>97.9</v>
      </c>
      <c r="AS178" s="72">
        <f t="shared" si="86"/>
        <v>0.52090032154340826</v>
      </c>
      <c r="AT178" s="73">
        <f t="shared" si="87"/>
        <v>26.35755627009646</v>
      </c>
      <c r="AU178" s="74">
        <f t="shared" si="88"/>
        <v>0.19828641370869032</v>
      </c>
      <c r="AV178" s="327">
        <v>15.2118</v>
      </c>
      <c r="AW178" s="75">
        <f t="shared" si="89"/>
        <v>93.9</v>
      </c>
      <c r="AX178" s="76">
        <v>0.1782</v>
      </c>
      <c r="AY178" s="321">
        <v>1.1000000000000001</v>
      </c>
      <c r="AZ178" s="323" t="s">
        <v>158</v>
      </c>
      <c r="BA178" s="326">
        <v>4.5</v>
      </c>
      <c r="BB178" s="275">
        <v>0.09</v>
      </c>
      <c r="BC178" s="328"/>
      <c r="BD178" s="319"/>
      <c r="BE178" s="319"/>
      <c r="BF178" s="319"/>
      <c r="BG178" s="319"/>
      <c r="BH178" s="319"/>
      <c r="BJ178" s="56">
        <v>62</v>
      </c>
      <c r="BK178" s="66">
        <v>38.6</v>
      </c>
      <c r="BL178" s="82">
        <f>BJ178/BK178</f>
        <v>1.6062176165803108</v>
      </c>
      <c r="BM178" s="83">
        <v>0.3</v>
      </c>
      <c r="BN178" s="79">
        <f t="shared" si="92"/>
        <v>1.8518518518518519</v>
      </c>
      <c r="BO178" s="314" t="s">
        <v>158</v>
      </c>
      <c r="BP178" s="56">
        <v>5</v>
      </c>
      <c r="BQ178" s="418">
        <v>16.899999999999999</v>
      </c>
      <c r="BR178" s="115"/>
      <c r="BS178" s="79">
        <f>BX178+BZ178</f>
        <v>64.400000000000006</v>
      </c>
      <c r="BT178" s="115">
        <v>88.7</v>
      </c>
      <c r="BU178" s="249">
        <v>37076</v>
      </c>
      <c r="BV178" s="79">
        <f>100-BT178</f>
        <v>11.299999999999997</v>
      </c>
      <c r="BW178" s="79">
        <f>BY178+CA178+CC178</f>
        <v>29.451700000000002</v>
      </c>
      <c r="BX178">
        <v>11.5</v>
      </c>
      <c r="BY178" s="66">
        <f>BX178*AP178/100</f>
        <v>3.5765000000000002</v>
      </c>
      <c r="BZ178" s="115">
        <v>52.9</v>
      </c>
      <c r="CA178" s="66">
        <f>BZ178*AP178/100</f>
        <v>16.451900000000002</v>
      </c>
      <c r="CB178" s="115">
        <v>30.3</v>
      </c>
      <c r="CC178" s="66">
        <f>CB178*AP178/100</f>
        <v>9.4233000000000011</v>
      </c>
      <c r="CD178" s="56">
        <v>0.47</v>
      </c>
      <c r="CL178" s="75">
        <f>BX178/BZ178</f>
        <v>0.21739130434782608</v>
      </c>
      <c r="CN178" s="60"/>
      <c r="CV178" s="56"/>
      <c r="CX178" s="142"/>
      <c r="CY178" s="142"/>
      <c r="CZ178" s="142">
        <v>4</v>
      </c>
      <c r="DA178" s="90" t="s">
        <v>160</v>
      </c>
      <c r="DB178" s="195" t="s">
        <v>287</v>
      </c>
      <c r="DC178" s="56"/>
      <c r="DE178" s="370"/>
      <c r="DF178" s="370"/>
      <c r="DG178" s="370"/>
      <c r="DH178" s="371"/>
      <c r="DI178" s="57" t="s">
        <v>162</v>
      </c>
      <c r="DJ178" s="554" t="s">
        <v>226</v>
      </c>
      <c r="DK178" s="377">
        <v>2</v>
      </c>
      <c r="DL178" s="581" t="s">
        <v>880</v>
      </c>
      <c r="DM178" s="581" t="s">
        <v>322</v>
      </c>
      <c r="DN178" s="92"/>
      <c r="DO178" s="629">
        <v>1</v>
      </c>
      <c r="DP178" s="613">
        <v>42510</v>
      </c>
      <c r="DQ178" s="581"/>
      <c r="DR178" s="581" t="s">
        <v>915</v>
      </c>
      <c r="DS178" s="619"/>
      <c r="DT178" s="615">
        <v>42807</v>
      </c>
      <c r="DU178" s="123">
        <v>43494</v>
      </c>
      <c r="DV178" s="581" t="s">
        <v>899</v>
      </c>
      <c r="DW178" s="92"/>
      <c r="DX178" s="57">
        <v>8.9</v>
      </c>
      <c r="DY178" s="57">
        <v>7.7</v>
      </c>
      <c r="DZ178" s="57">
        <v>1865</v>
      </c>
      <c r="EA178" s="57">
        <v>55.4</v>
      </c>
      <c r="EB178" s="57">
        <v>44.6</v>
      </c>
      <c r="EC178" s="57">
        <v>4.0999999999999996</v>
      </c>
      <c r="ED178" s="57">
        <v>2424</v>
      </c>
      <c r="EE178" s="57">
        <v>294</v>
      </c>
      <c r="EF178" s="57">
        <v>8.76</v>
      </c>
      <c r="EG178" s="57">
        <v>0</v>
      </c>
      <c r="EH178" s="850"/>
      <c r="EI178" s="92"/>
      <c r="EJ178" s="92"/>
      <c r="EK178" s="92"/>
      <c r="EL178" s="619" t="s">
        <v>984</v>
      </c>
      <c r="EM178" s="581"/>
      <c r="EN178" s="92"/>
      <c r="EO178" s="581">
        <v>1</v>
      </c>
      <c r="EP178" s="581">
        <v>167</v>
      </c>
      <c r="EQ178" s="581">
        <v>117</v>
      </c>
      <c r="ER178" s="582">
        <v>42</v>
      </c>
      <c r="ES178" s="592">
        <v>0</v>
      </c>
      <c r="ET178" s="592">
        <v>15</v>
      </c>
      <c r="EU178" s="592">
        <v>20</v>
      </c>
      <c r="EV178" s="581"/>
      <c r="EW178" s="581"/>
      <c r="EX178" s="427">
        <v>9820</v>
      </c>
      <c r="EY178" s="333">
        <v>69</v>
      </c>
      <c r="EZ178" s="334">
        <v>770350</v>
      </c>
      <c r="FA178" s="334">
        <v>2</v>
      </c>
      <c r="FB178" s="335">
        <f>EZ178/EY178*FA178</f>
        <v>22328.985507246376</v>
      </c>
      <c r="FC178" s="334">
        <v>32974</v>
      </c>
      <c r="FD178" s="336">
        <f>FC178/EY178*FA178</f>
        <v>955.768115942029</v>
      </c>
      <c r="FE178" s="281">
        <f>L178*FD178</f>
        <v>15292.289855072464</v>
      </c>
      <c r="FF178" s="444">
        <v>33</v>
      </c>
      <c r="FG178" s="445">
        <v>98048</v>
      </c>
      <c r="FH178" s="426">
        <v>3000</v>
      </c>
      <c r="FI178" s="442"/>
      <c r="FJ178" s="447">
        <f>FG178/FF178</f>
        <v>2971.151515151515</v>
      </c>
      <c r="FK178" s="447">
        <f>FH178*FJ178/1000</f>
        <v>8913.4545454545441</v>
      </c>
      <c r="FL178" s="449">
        <f>FE178/FK178</f>
        <v>1.7156412002875849</v>
      </c>
      <c r="FM178" s="197"/>
      <c r="FN178" s="450"/>
      <c r="FO178" s="459"/>
      <c r="FP178" s="398"/>
      <c r="FQ178" s="65"/>
      <c r="FR178" s="56"/>
      <c r="FS178" s="149">
        <f>FC178*100/EZ178</f>
        <v>4.2803920295969364</v>
      </c>
      <c r="FT178" s="242">
        <f>FD178/1000</f>
        <v>0.95576811594202904</v>
      </c>
      <c r="FV178" s="149">
        <v>4.2803920295969364</v>
      </c>
      <c r="FW178" s="242">
        <v>0.95576811594202904</v>
      </c>
      <c r="FX178" s="278">
        <f>DZ178/FD178</f>
        <v>1.9513101231273124</v>
      </c>
      <c r="FY178" s="394"/>
      <c r="FZ178" s="605">
        <v>1</v>
      </c>
      <c r="GA178" s="605">
        <v>1</v>
      </c>
      <c r="GB178" s="626">
        <v>2</v>
      </c>
      <c r="GC178" s="605">
        <v>5</v>
      </c>
      <c r="GD178" s="605">
        <v>0</v>
      </c>
      <c r="GE178" s="606"/>
      <c r="GF178" s="605">
        <v>0</v>
      </c>
      <c r="GG178" s="605"/>
      <c r="GH178" s="606"/>
      <c r="GI178" s="605">
        <v>1</v>
      </c>
      <c r="GJ178" s="604">
        <v>43494</v>
      </c>
      <c r="GK178" s="854" t="s">
        <v>1148</v>
      </c>
      <c r="GL178" s="855" t="s">
        <v>982</v>
      </c>
      <c r="GN178" s="135">
        <v>4.0999999999999996</v>
      </c>
    </row>
    <row r="179" spans="1:198" x14ac:dyDescent="0.25">
      <c r="A179" s="56">
        <v>259</v>
      </c>
      <c r="B179" s="56">
        <v>5</v>
      </c>
      <c r="C179" s="566">
        <v>11516</v>
      </c>
      <c r="D179" s="595" t="s">
        <v>557</v>
      </c>
      <c r="E179" s="597" t="s">
        <v>554</v>
      </c>
      <c r="F179" s="597">
        <v>6008271885</v>
      </c>
      <c r="G179" s="57">
        <v>59</v>
      </c>
      <c r="H179" s="584" t="s">
        <v>778</v>
      </c>
      <c r="I179" s="313" t="s">
        <v>319</v>
      </c>
      <c r="J179" s="572" t="s">
        <v>215</v>
      </c>
      <c r="K179" s="372" t="s">
        <v>156</v>
      </c>
      <c r="L179" s="370">
        <v>35</v>
      </c>
      <c r="M179" s="372">
        <v>10</v>
      </c>
      <c r="N179" s="372" t="s">
        <v>157</v>
      </c>
      <c r="O179" s="370"/>
      <c r="P179" s="370" t="s">
        <v>767</v>
      </c>
      <c r="Q179" s="378"/>
      <c r="R179" s="378"/>
      <c r="S179" s="645"/>
      <c r="T179" s="664" t="s">
        <v>777</v>
      </c>
      <c r="U179" s="664"/>
      <c r="V179" s="382" t="s">
        <v>742</v>
      </c>
      <c r="W179" s="382"/>
      <c r="X179" s="645"/>
      <c r="Y179" s="646"/>
      <c r="Z179" s="374"/>
      <c r="AA179" s="370" t="s">
        <v>747</v>
      </c>
      <c r="AC179" s="403">
        <v>3631</v>
      </c>
      <c r="AD179" s="403">
        <v>127000</v>
      </c>
      <c r="AE179" s="404"/>
      <c r="AF179" s="404"/>
      <c r="AG179" s="374" t="s">
        <v>779</v>
      </c>
      <c r="AH179" s="111">
        <v>10000</v>
      </c>
      <c r="AI179" s="122" t="s">
        <v>761</v>
      </c>
      <c r="AO179" s="410">
        <v>6.8</v>
      </c>
      <c r="AP179" s="69">
        <v>7</v>
      </c>
      <c r="AQ179" s="127">
        <v>85.6</v>
      </c>
      <c r="AR179" s="71">
        <f t="shared" si="85"/>
        <v>99.399999999999991</v>
      </c>
      <c r="AS179" s="72">
        <f t="shared" si="86"/>
        <v>0.97142857142857142</v>
      </c>
      <c r="AT179" s="73">
        <f t="shared" si="87"/>
        <v>83.154285714285706</v>
      </c>
      <c r="AU179" s="74">
        <f t="shared" si="88"/>
        <v>7.3434125269978404E-2</v>
      </c>
      <c r="AV179" s="75">
        <v>6.079200000000001</v>
      </c>
      <c r="AW179" s="75">
        <f t="shared" si="89"/>
        <v>89.4</v>
      </c>
      <c r="AX179" s="76">
        <v>0.38079999999999997</v>
      </c>
      <c r="AY179" s="75">
        <v>5.6</v>
      </c>
      <c r="AZ179" s="56" t="s">
        <v>158</v>
      </c>
      <c r="BA179" s="77">
        <v>16.8</v>
      </c>
      <c r="BB179" s="84" t="s">
        <v>158</v>
      </c>
      <c r="BC179" s="115">
        <v>2.6</v>
      </c>
      <c r="BI179" s="81">
        <v>2.2200000000000002</v>
      </c>
      <c r="BJ179" s="56">
        <v>85.6</v>
      </c>
      <c r="BK179" s="56">
        <v>14.1</v>
      </c>
      <c r="BL179" s="129">
        <f>BJ179/BK179</f>
        <v>6.0709219858156027</v>
      </c>
      <c r="BM179" s="83">
        <v>0.3</v>
      </c>
      <c r="BN179" s="79">
        <f t="shared" si="92"/>
        <v>4.4117647058823533</v>
      </c>
      <c r="BO179" s="56" t="s">
        <v>158</v>
      </c>
      <c r="BP179" s="56">
        <v>20.9</v>
      </c>
      <c r="BQ179" s="84">
        <v>37.1</v>
      </c>
      <c r="BS179" s="79">
        <f>BX179+BZ179</f>
        <v>71.2</v>
      </c>
      <c r="BT179" s="115">
        <v>94.9</v>
      </c>
      <c r="BU179" s="115">
        <v>15384</v>
      </c>
      <c r="BV179" s="79">
        <f>100-BT179</f>
        <v>5.0999999999999943</v>
      </c>
      <c r="BW179" s="416">
        <f>BY179+CA179+CC179</f>
        <v>6.8179999999999996</v>
      </c>
      <c r="BX179" s="115">
        <v>30.5</v>
      </c>
      <c r="BY179" s="66">
        <f>BX179*AP179/100</f>
        <v>2.1349999999999998</v>
      </c>
      <c r="BZ179" s="115">
        <v>40.700000000000003</v>
      </c>
      <c r="CA179" s="66">
        <f>BZ179*AP179/100</f>
        <v>2.8490000000000002</v>
      </c>
      <c r="CB179" s="115">
        <v>26.2</v>
      </c>
      <c r="CC179" s="66">
        <f>CB179*AP179/100</f>
        <v>1.8340000000000001</v>
      </c>
      <c r="CD179" s="79">
        <v>0.16</v>
      </c>
      <c r="CE179" s="153">
        <v>89.9</v>
      </c>
      <c r="CF179" s="153">
        <v>9332</v>
      </c>
      <c r="CG179" s="153">
        <v>90.2</v>
      </c>
      <c r="CH179" s="153">
        <v>7138</v>
      </c>
      <c r="CI179" s="153">
        <v>72</v>
      </c>
      <c r="CJ179" s="153">
        <v>85.9</v>
      </c>
      <c r="CK179" s="153">
        <v>7203</v>
      </c>
      <c r="CL179" s="75">
        <f>BX179/BZ179</f>
        <v>0.74938574938574931</v>
      </c>
      <c r="CZ179" s="142">
        <v>6</v>
      </c>
      <c r="DA179" s="90" t="s">
        <v>160</v>
      </c>
      <c r="DB179" s="195" t="s">
        <v>160</v>
      </c>
      <c r="DC179" s="288" t="s">
        <v>761</v>
      </c>
      <c r="DD179" s="340" t="s">
        <v>594</v>
      </c>
      <c r="DE179" s="370"/>
      <c r="DF179" s="370"/>
      <c r="DG179" s="370"/>
      <c r="DH179" s="370"/>
      <c r="DI179" s="57" t="s">
        <v>162</v>
      </c>
      <c r="DJ179" s="554" t="s">
        <v>226</v>
      </c>
      <c r="DK179" s="377">
        <v>2</v>
      </c>
      <c r="DL179" s="581" t="s">
        <v>880</v>
      </c>
      <c r="DM179" s="581" t="s">
        <v>322</v>
      </c>
      <c r="DN179" s="92"/>
      <c r="DO179" s="629">
        <v>1</v>
      </c>
      <c r="DP179" s="613">
        <v>42510</v>
      </c>
      <c r="DQ179" s="581"/>
      <c r="DR179" s="581" t="s">
        <v>915</v>
      </c>
      <c r="DS179" s="619"/>
      <c r="DT179" s="615">
        <v>42807</v>
      </c>
      <c r="DU179" s="604">
        <v>43642</v>
      </c>
      <c r="DV179" s="581" t="s">
        <v>899</v>
      </c>
      <c r="DW179" s="92"/>
      <c r="DX179" s="57">
        <v>34.299999999999997</v>
      </c>
      <c r="DY179" s="57">
        <v>22.7</v>
      </c>
      <c r="DZ179" s="57">
        <v>7337</v>
      </c>
      <c r="EA179" s="57">
        <v>85.6</v>
      </c>
      <c r="EB179" s="57">
        <v>14.4</v>
      </c>
      <c r="EC179" s="57">
        <v>16.899999999999999</v>
      </c>
      <c r="ED179" s="57">
        <v>43362</v>
      </c>
      <c r="EE179" s="57" t="s">
        <v>157</v>
      </c>
      <c r="EF179" s="57">
        <v>6.8</v>
      </c>
      <c r="EG179" s="57">
        <v>0</v>
      </c>
      <c r="EH179" s="850"/>
      <c r="EI179" s="92">
        <v>0</v>
      </c>
      <c r="EJ179" s="92"/>
      <c r="EK179" s="92"/>
      <c r="EL179" s="619" t="s">
        <v>984</v>
      </c>
      <c r="EM179" s="581">
        <v>70</v>
      </c>
      <c r="EN179" s="92">
        <v>3</v>
      </c>
      <c r="EO179" s="581">
        <v>0</v>
      </c>
      <c r="EP179" s="581">
        <v>167</v>
      </c>
      <c r="EQ179" s="581">
        <v>117</v>
      </c>
      <c r="ER179" s="582">
        <v>42</v>
      </c>
      <c r="ES179" s="592">
        <v>0</v>
      </c>
      <c r="ET179" s="592">
        <v>30</v>
      </c>
      <c r="EU179" s="592">
        <v>20</v>
      </c>
      <c r="EV179" s="92"/>
      <c r="EW179" s="92"/>
      <c r="EX179" s="432">
        <v>11516</v>
      </c>
      <c r="EY179" s="349">
        <v>75</v>
      </c>
      <c r="EZ179" s="349">
        <v>466675</v>
      </c>
      <c r="FA179" s="349">
        <v>4000</v>
      </c>
      <c r="FB179" s="349">
        <v>38220</v>
      </c>
      <c r="FC179" s="349">
        <v>31359</v>
      </c>
      <c r="FD179" s="350">
        <f>FC179/FA179*FB179/EY179</f>
        <v>3995.1365999999998</v>
      </c>
      <c r="FE179" s="281">
        <f>L179*FD179</f>
        <v>139829.78099999999</v>
      </c>
      <c r="FF179" s="394"/>
      <c r="FG179" s="394"/>
      <c r="FH179" s="394"/>
      <c r="FI179" s="394"/>
      <c r="FJ179" s="442"/>
      <c r="FK179" s="442"/>
      <c r="FL179" s="442"/>
      <c r="FM179" s="197"/>
      <c r="FN179" s="450"/>
      <c r="FO179" s="450"/>
      <c r="FP179" s="459"/>
      <c r="FQ179" s="64"/>
      <c r="FR179" s="65"/>
      <c r="FS179" s="56"/>
      <c r="FT179" s="242">
        <f>AC179/1000</f>
        <v>3.6309999999999998</v>
      </c>
      <c r="FV179" s="73">
        <f>FC179*100/EZ179</f>
        <v>6.7196657202549952</v>
      </c>
      <c r="FW179" s="351">
        <f>FD179/1000</f>
        <v>3.9951365999999999</v>
      </c>
      <c r="FX179" s="278"/>
      <c r="FY179" s="394"/>
      <c r="FZ179" s="605">
        <v>1</v>
      </c>
      <c r="GA179" s="605">
        <v>1</v>
      </c>
      <c r="GB179" s="626">
        <v>1</v>
      </c>
      <c r="GC179" s="605">
        <v>3</v>
      </c>
      <c r="GD179" s="605">
        <v>0</v>
      </c>
      <c r="GE179" s="606"/>
      <c r="GF179" s="605">
        <v>1</v>
      </c>
      <c r="GG179" s="854" t="s">
        <v>1149</v>
      </c>
      <c r="GH179" s="855" t="s">
        <v>1150</v>
      </c>
      <c r="GI179" s="605">
        <v>1</v>
      </c>
      <c r="GJ179" s="854" t="s">
        <v>1151</v>
      </c>
      <c r="GK179" s="854" t="s">
        <v>1152</v>
      </c>
      <c r="GL179" s="855" t="s">
        <v>1142</v>
      </c>
      <c r="GN179" s="135">
        <v>16.899999999999999</v>
      </c>
    </row>
    <row r="180" spans="1:198" x14ac:dyDescent="0.25">
      <c r="A180" s="56">
        <v>193</v>
      </c>
      <c r="B180" s="56">
        <f>COUNTIFS($D$3:D180,D180,$F$3:F180,F180)</f>
        <v>1</v>
      </c>
      <c r="C180" s="642">
        <v>13231</v>
      </c>
      <c r="D180" s="141" t="s">
        <v>888</v>
      </c>
      <c r="E180" s="59" t="s">
        <v>233</v>
      </c>
      <c r="F180" s="643">
        <v>5409300259</v>
      </c>
      <c r="G180" s="57">
        <f>LEFT(H180,4)-CONCATENATE(IF(LEFT(F180, 2)&lt;MID(H180, 3, 4), 20, 19),LEFT(F180,2))</f>
        <v>66</v>
      </c>
      <c r="H180" s="584" t="s">
        <v>889</v>
      </c>
      <c r="I180" s="313" t="s">
        <v>890</v>
      </c>
      <c r="J180" s="644" t="s">
        <v>215</v>
      </c>
      <c r="DI180" s="513" t="s">
        <v>162</v>
      </c>
      <c r="DJ180" s="557" t="s">
        <v>230</v>
      </c>
      <c r="DK180" s="377"/>
      <c r="DL180" s="581" t="s">
        <v>880</v>
      </c>
      <c r="DM180" s="581" t="s">
        <v>316</v>
      </c>
      <c r="DN180" s="92"/>
      <c r="DO180" s="629">
        <v>1</v>
      </c>
      <c r="DP180" s="623">
        <v>44006</v>
      </c>
      <c r="DQ180" s="581"/>
      <c r="DR180" s="581" t="s">
        <v>899</v>
      </c>
      <c r="DS180" s="619"/>
      <c r="DT180" s="614"/>
      <c r="DU180" s="581"/>
      <c r="DV180" s="581"/>
      <c r="DW180" s="92"/>
      <c r="DX180" s="57"/>
      <c r="DY180" s="57"/>
      <c r="DZ180" s="57"/>
      <c r="EA180" s="57"/>
      <c r="EB180" s="57"/>
      <c r="EC180" s="57"/>
      <c r="ED180" s="57"/>
      <c r="EE180" s="57"/>
      <c r="EF180" s="57"/>
      <c r="EG180" s="57"/>
      <c r="EH180" s="850"/>
      <c r="EI180" s="117"/>
      <c r="EJ180" s="117"/>
      <c r="EK180" s="117"/>
      <c r="EL180" s="619"/>
      <c r="EM180" s="589">
        <v>30</v>
      </c>
      <c r="EN180" s="117"/>
      <c r="EO180" s="589">
        <v>1</v>
      </c>
      <c r="EP180" s="589">
        <v>168</v>
      </c>
      <c r="EQ180" s="589">
        <v>93</v>
      </c>
      <c r="ER180" s="582">
        <v>33</v>
      </c>
      <c r="ES180" s="592">
        <v>0</v>
      </c>
      <c r="ET180" s="592">
        <v>50</v>
      </c>
      <c r="EU180" s="592">
        <v>60</v>
      </c>
      <c r="EV180" s="589"/>
      <c r="EW180" s="589"/>
      <c r="EX180" s="432"/>
      <c r="EY180" s="349"/>
      <c r="EZ180" s="349"/>
      <c r="FA180" s="349"/>
      <c r="FB180" s="349"/>
      <c r="FC180" s="349"/>
      <c r="FD180" s="350"/>
      <c r="FE180" s="281"/>
      <c r="FF180" s="394"/>
      <c r="FG180" s="394"/>
      <c r="FH180" s="394"/>
      <c r="FI180" s="394"/>
      <c r="FJ180" s="442"/>
      <c r="FK180" s="442"/>
      <c r="FL180" s="442"/>
      <c r="FM180" s="197"/>
      <c r="FN180" s="450"/>
      <c r="FO180" s="450"/>
      <c r="FP180" s="459"/>
      <c r="FQ180" s="398"/>
      <c r="FR180" s="65"/>
      <c r="FS180" s="56"/>
      <c r="FT180" s="242"/>
      <c r="FV180" s="73"/>
      <c r="FW180" s="351"/>
      <c r="FY180" s="394"/>
      <c r="FZ180" s="605">
        <v>0</v>
      </c>
      <c r="GA180" s="605">
        <v>0</v>
      </c>
      <c r="GB180" s="627">
        <v>1</v>
      </c>
      <c r="GC180" s="605">
        <v>3</v>
      </c>
      <c r="GD180" s="605">
        <v>1</v>
      </c>
      <c r="GE180" s="606"/>
      <c r="GF180" s="605">
        <v>0</v>
      </c>
      <c r="GG180" s="605"/>
      <c r="GH180" s="606"/>
      <c r="GI180" s="605">
        <v>0</v>
      </c>
      <c r="GJ180" s="605"/>
      <c r="GK180" s="605"/>
      <c r="GL180" s="855" t="s">
        <v>982</v>
      </c>
    </row>
  </sheetData>
  <autoFilter ref="A2:GS180">
    <sortState ref="A3:GQ180">
      <sortCondition ref="D2:D180"/>
    </sortState>
  </autoFilter>
  <pageMargins left="0" right="0" top="0.74803149606299213" bottom="0.74803149606299213" header="0.31496062992125984" footer="0.31496062992125984"/>
  <pageSetup paperSize="9" scale="11" fitToHeight="0" orientation="portrait" horizontalDpi="4294967294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TEP-klinika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Zerák Martin, MUDr.</cp:lastModifiedBy>
  <dcterms:created xsi:type="dcterms:W3CDTF">2020-05-15T07:45:38Z</dcterms:created>
  <dcterms:modified xsi:type="dcterms:W3CDTF">2020-12-22T13:25:10Z</dcterms:modified>
</cp:coreProperties>
</file>