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OrtopedickyPristup\Databáze pacientů\Imunologie\Cytometrie\Old files\"/>
    </mc:Choice>
  </mc:AlternateContent>
  <xr:revisionPtr revIDLastSave="0" documentId="13_ncr:1_{12749E48-6E46-459D-BBBF-8687353E6739}" xr6:coauthVersionLast="36" xr6:coauthVersionMax="36" xr10:uidLastSave="{00000000-0000-0000-0000-000000000000}"/>
  <bookViews>
    <workbookView xWindow="-105" yWindow="-105" windowWidth="19320" windowHeight="12570" xr2:uid="{00000000-000D-0000-FFFF-FFFF00000000}"/>
  </bookViews>
  <sheets>
    <sheet name="ORTHO" sheetId="1" r:id="rId1"/>
  </sheets>
  <definedNames>
    <definedName name="_xlnm._FilterDatabase" localSheetId="0" hidden="1">ORTHO!$A$1:$IP$1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J62" i="1" l="1"/>
  <c r="EJ61" i="1"/>
  <c r="EJ65" i="1"/>
  <c r="EJ26" i="1"/>
  <c r="EJ18" i="1"/>
  <c r="EJ10" i="1"/>
  <c r="EJ69" i="1"/>
  <c r="EJ78" i="1" l="1"/>
  <c r="EJ76" i="1"/>
  <c r="EJ73" i="1"/>
  <c r="EJ70" i="1"/>
  <c r="EJ68" i="1"/>
  <c r="EJ66" i="1"/>
  <c r="EJ4" i="1"/>
  <c r="EJ5" i="1"/>
  <c r="EJ7" i="1"/>
  <c r="EJ9" i="1"/>
  <c r="EJ11" i="1"/>
  <c r="EJ13" i="1"/>
  <c r="EJ17" i="1"/>
  <c r="EJ19" i="1"/>
  <c r="EJ20" i="1"/>
  <c r="EJ21" i="1"/>
  <c r="EJ30" i="1"/>
  <c r="EJ31" i="1"/>
  <c r="EJ32" i="1"/>
  <c r="EJ33" i="1"/>
  <c r="EJ34" i="1"/>
  <c r="EJ35" i="1"/>
  <c r="EJ36" i="1"/>
  <c r="EJ40" i="1"/>
  <c r="EJ45" i="1"/>
  <c r="EJ47" i="1"/>
  <c r="EJ49" i="1"/>
  <c r="EJ51" i="1"/>
  <c r="EJ52" i="1"/>
  <c r="EJ53" i="1"/>
  <c r="EJ54" i="1"/>
  <c r="EJ55" i="1"/>
  <c r="EJ58" i="1"/>
  <c r="EJ60" i="1"/>
  <c r="EJ63" i="1"/>
  <c r="IE3" i="1"/>
  <c r="GU3" i="1"/>
  <c r="GT3" i="1"/>
  <c r="GQ3" i="1"/>
  <c r="HB3" i="1" s="1"/>
  <c r="FP3" i="1"/>
  <c r="FN3" i="1"/>
  <c r="EX3" i="1"/>
  <c r="EY3" i="1" s="1"/>
  <c r="EJ3" i="1"/>
  <c r="CL3" i="1"/>
  <c r="CC3" i="1"/>
  <c r="CA3" i="1"/>
  <c r="BY3" i="1"/>
  <c r="BV3" i="1"/>
  <c r="BS3" i="1"/>
  <c r="BN3" i="1"/>
  <c r="BL3" i="1"/>
  <c r="AW3" i="1"/>
  <c r="AU3" i="1"/>
  <c r="AT3" i="1"/>
  <c r="AS3" i="1"/>
  <c r="AR3" i="1"/>
  <c r="G3" i="1"/>
  <c r="GV3" i="1" l="1"/>
  <c r="GZ3" i="1" s="1"/>
  <c r="BW3" i="1"/>
  <c r="FQ3" i="1"/>
  <c r="GW3" i="1"/>
  <c r="HA3" i="1" s="1"/>
  <c r="G5" i="1"/>
  <c r="B5" i="1"/>
  <c r="G20" i="1"/>
  <c r="B20" i="1"/>
  <c r="G17" i="1"/>
  <c r="B17" i="1"/>
  <c r="FP60" i="1"/>
  <c r="FN60" i="1"/>
  <c r="EX60" i="1"/>
  <c r="FQ60" i="1" s="1"/>
  <c r="CL60" i="1"/>
  <c r="CC60" i="1"/>
  <c r="CA60" i="1"/>
  <c r="BY60" i="1"/>
  <c r="BV60" i="1"/>
  <c r="BS60" i="1"/>
  <c r="BN60" i="1"/>
  <c r="BK60" i="1"/>
  <c r="BL60" i="1" s="1"/>
  <c r="AY60" i="1"/>
  <c r="AW60" i="1" s="1"/>
  <c r="AV60" i="1" s="1"/>
  <c r="AU60" i="1"/>
  <c r="AT60" i="1"/>
  <c r="AS60" i="1"/>
  <c r="AR60" i="1"/>
  <c r="G60" i="1"/>
  <c r="B60" i="1"/>
  <c r="FP71" i="1"/>
  <c r="FN71" i="1"/>
  <c r="EX71" i="1"/>
  <c r="FQ71" i="1" s="1"/>
  <c r="CL71" i="1"/>
  <c r="CC71" i="1"/>
  <c r="CA71" i="1"/>
  <c r="BY71" i="1"/>
  <c r="BV71" i="1"/>
  <c r="BS71" i="1"/>
  <c r="BN71" i="1"/>
  <c r="BK71" i="1"/>
  <c r="BL71" i="1" s="1"/>
  <c r="AY71" i="1"/>
  <c r="AW71" i="1" s="1"/>
  <c r="AV71" i="1" s="1"/>
  <c r="AU71" i="1"/>
  <c r="AT71" i="1"/>
  <c r="AS71" i="1"/>
  <c r="AR71" i="1"/>
  <c r="G71" i="1"/>
  <c r="B71" i="1"/>
  <c r="FP54" i="1"/>
  <c r="FN54" i="1"/>
  <c r="EX54" i="1"/>
  <c r="FQ54" i="1" s="1"/>
  <c r="CL54" i="1"/>
  <c r="CC54" i="1"/>
  <c r="CA54" i="1"/>
  <c r="BY54" i="1"/>
  <c r="BV54" i="1"/>
  <c r="BS54" i="1"/>
  <c r="BN54" i="1"/>
  <c r="BK54" i="1"/>
  <c r="BL54" i="1" s="1"/>
  <c r="AY54" i="1"/>
  <c r="AW54" i="1" s="1"/>
  <c r="AV54" i="1" s="1"/>
  <c r="AU54" i="1"/>
  <c r="AT54" i="1"/>
  <c r="AS54" i="1"/>
  <c r="AR54" i="1"/>
  <c r="G54" i="1"/>
  <c r="B54" i="1"/>
  <c r="FP61" i="1"/>
  <c r="FN61" i="1"/>
  <c r="EX61" i="1"/>
  <c r="FQ61" i="1" s="1"/>
  <c r="CL61" i="1"/>
  <c r="CC61" i="1"/>
  <c r="CA61" i="1"/>
  <c r="BY61" i="1"/>
  <c r="BV61" i="1"/>
  <c r="BS61" i="1"/>
  <c r="BN61" i="1"/>
  <c r="BK61" i="1"/>
  <c r="BL61" i="1" s="1"/>
  <c r="AY61" i="1"/>
  <c r="AW61" i="1" s="1"/>
  <c r="AV61" i="1" s="1"/>
  <c r="AU61" i="1"/>
  <c r="AT61" i="1"/>
  <c r="AS61" i="1"/>
  <c r="AR61" i="1"/>
  <c r="G61" i="1"/>
  <c r="B61" i="1"/>
  <c r="FP33" i="1"/>
  <c r="FN33" i="1"/>
  <c r="EX33" i="1"/>
  <c r="FQ33" i="1" s="1"/>
  <c r="CL33" i="1"/>
  <c r="CC33" i="1"/>
  <c r="CA33" i="1"/>
  <c r="BY33" i="1"/>
  <c r="BV33" i="1"/>
  <c r="BS33" i="1"/>
  <c r="BN33" i="1"/>
  <c r="BK33" i="1"/>
  <c r="BL33" i="1" s="1"/>
  <c r="AY33" i="1"/>
  <c r="AW33" i="1" s="1"/>
  <c r="AV33" i="1" s="1"/>
  <c r="AU33" i="1"/>
  <c r="AT33" i="1"/>
  <c r="AS33" i="1"/>
  <c r="AR33" i="1"/>
  <c r="G33" i="1"/>
  <c r="B33" i="1"/>
  <c r="FP9" i="1"/>
  <c r="FN9" i="1"/>
  <c r="EX9" i="1"/>
  <c r="FQ9" i="1" s="1"/>
  <c r="CL9" i="1"/>
  <c r="CC9" i="1"/>
  <c r="CA9" i="1"/>
  <c r="BY9" i="1"/>
  <c r="BV9" i="1"/>
  <c r="BS9" i="1"/>
  <c r="BN9" i="1"/>
  <c r="BK9" i="1"/>
  <c r="BL9" i="1" s="1"/>
  <c r="AY9" i="1"/>
  <c r="AW9" i="1" s="1"/>
  <c r="AV9" i="1" s="1"/>
  <c r="AU9" i="1"/>
  <c r="AT9" i="1"/>
  <c r="AS9" i="1"/>
  <c r="AR9" i="1"/>
  <c r="G9" i="1"/>
  <c r="B9" i="1"/>
  <c r="FP42" i="1"/>
  <c r="FN42" i="1"/>
  <c r="EX42" i="1"/>
  <c r="FQ42" i="1" s="1"/>
  <c r="CL42" i="1"/>
  <c r="CC42" i="1"/>
  <c r="CA42" i="1"/>
  <c r="BY42" i="1"/>
  <c r="BV42" i="1"/>
  <c r="BS42" i="1"/>
  <c r="BN42" i="1"/>
  <c r="BK42" i="1"/>
  <c r="BL42" i="1" s="1"/>
  <c r="AY42" i="1"/>
  <c r="AW42" i="1" s="1"/>
  <c r="AV42" i="1" s="1"/>
  <c r="AU42" i="1"/>
  <c r="AT42" i="1"/>
  <c r="AS42" i="1"/>
  <c r="AR42" i="1"/>
  <c r="G42" i="1"/>
  <c r="B42" i="1"/>
  <c r="FP73" i="1"/>
  <c r="FN73" i="1"/>
  <c r="EX73" i="1"/>
  <c r="FQ73" i="1" s="1"/>
  <c r="CL73" i="1"/>
  <c r="CC73" i="1"/>
  <c r="CA73" i="1"/>
  <c r="BY73" i="1"/>
  <c r="BV73" i="1"/>
  <c r="BS73" i="1"/>
  <c r="BN73" i="1"/>
  <c r="BK73" i="1"/>
  <c r="BL73" i="1" s="1"/>
  <c r="AY73" i="1"/>
  <c r="AW73" i="1" s="1"/>
  <c r="AV73" i="1" s="1"/>
  <c r="AU73" i="1"/>
  <c r="AT73" i="1"/>
  <c r="AS73" i="1"/>
  <c r="AR73" i="1"/>
  <c r="G73" i="1"/>
  <c r="B73" i="1"/>
  <c r="FP58" i="1"/>
  <c r="FN58" i="1"/>
  <c r="EX58" i="1"/>
  <c r="FQ58" i="1" s="1"/>
  <c r="CL58" i="1"/>
  <c r="CC58" i="1"/>
  <c r="CA58" i="1"/>
  <c r="BY58" i="1"/>
  <c r="BV58" i="1"/>
  <c r="BS58" i="1"/>
  <c r="BN58" i="1"/>
  <c r="BK58" i="1"/>
  <c r="BL58" i="1" s="1"/>
  <c r="AY58" i="1"/>
  <c r="AW58" i="1" s="1"/>
  <c r="AV58" i="1" s="1"/>
  <c r="AU58" i="1"/>
  <c r="AT58" i="1"/>
  <c r="AS58" i="1"/>
  <c r="AR58" i="1"/>
  <c r="G58" i="1"/>
  <c r="B58" i="1"/>
  <c r="FP23" i="1"/>
  <c r="FN23" i="1"/>
  <c r="EX23" i="1"/>
  <c r="FQ23" i="1" s="1"/>
  <c r="CL23" i="1"/>
  <c r="CC23" i="1"/>
  <c r="CA23" i="1"/>
  <c r="BY23" i="1"/>
  <c r="BV23" i="1"/>
  <c r="BS23" i="1"/>
  <c r="BN23" i="1"/>
  <c r="BK23" i="1"/>
  <c r="BL23" i="1" s="1"/>
  <c r="AY23" i="1"/>
  <c r="AW23" i="1" s="1"/>
  <c r="AV23" i="1" s="1"/>
  <c r="AU23" i="1"/>
  <c r="AT23" i="1"/>
  <c r="AS23" i="1"/>
  <c r="AR23" i="1"/>
  <c r="G23" i="1"/>
  <c r="B23" i="1"/>
  <c r="FP74" i="1"/>
  <c r="FN74" i="1"/>
  <c r="EX74" i="1"/>
  <c r="FQ74" i="1" s="1"/>
  <c r="CL74" i="1"/>
  <c r="CC74" i="1"/>
  <c r="CA74" i="1"/>
  <c r="BY74" i="1"/>
  <c r="BV74" i="1"/>
  <c r="BS74" i="1"/>
  <c r="BN74" i="1"/>
  <c r="BK74" i="1"/>
  <c r="BL74" i="1" s="1"/>
  <c r="AY74" i="1"/>
  <c r="AW74" i="1" s="1"/>
  <c r="AV74" i="1" s="1"/>
  <c r="AU74" i="1"/>
  <c r="AT74" i="1"/>
  <c r="AS74" i="1"/>
  <c r="AR74" i="1"/>
  <c r="G74" i="1"/>
  <c r="B74" i="1"/>
  <c r="FP78" i="1"/>
  <c r="FN78" i="1"/>
  <c r="EX78" i="1"/>
  <c r="FQ78" i="1" s="1"/>
  <c r="CL78" i="1"/>
  <c r="CC78" i="1"/>
  <c r="CA78" i="1"/>
  <c r="BY78" i="1"/>
  <c r="BV78" i="1"/>
  <c r="BS78" i="1"/>
  <c r="BN78" i="1"/>
  <c r="BK78" i="1"/>
  <c r="BL78" i="1" s="1"/>
  <c r="AY78" i="1"/>
  <c r="AW78" i="1" s="1"/>
  <c r="AV78" i="1" s="1"/>
  <c r="AU78" i="1"/>
  <c r="AT78" i="1"/>
  <c r="AS78" i="1"/>
  <c r="AR78" i="1"/>
  <c r="G78" i="1"/>
  <c r="B78" i="1"/>
  <c r="FP48" i="1"/>
  <c r="FN48" i="1"/>
  <c r="EX48" i="1"/>
  <c r="FQ48" i="1" s="1"/>
  <c r="CL48" i="1"/>
  <c r="CC48" i="1"/>
  <c r="CA48" i="1"/>
  <c r="BY48" i="1"/>
  <c r="BV48" i="1"/>
  <c r="BS48" i="1"/>
  <c r="BN48" i="1"/>
  <c r="BK48" i="1"/>
  <c r="BL48" i="1" s="1"/>
  <c r="AY48" i="1"/>
  <c r="AW48" i="1" s="1"/>
  <c r="AV48" i="1" s="1"/>
  <c r="AU48" i="1"/>
  <c r="AT48" i="1"/>
  <c r="AS48" i="1"/>
  <c r="AR48" i="1"/>
  <c r="G48" i="1"/>
  <c r="B48" i="1"/>
  <c r="FP39" i="1"/>
  <c r="FN39" i="1"/>
  <c r="EX39" i="1"/>
  <c r="FQ39" i="1" s="1"/>
  <c r="CL39" i="1"/>
  <c r="CC39" i="1"/>
  <c r="CA39" i="1"/>
  <c r="BY39" i="1"/>
  <c r="BV39" i="1"/>
  <c r="BS39" i="1"/>
  <c r="BN39" i="1"/>
  <c r="BK39" i="1"/>
  <c r="BL39" i="1" s="1"/>
  <c r="AY39" i="1"/>
  <c r="AW39" i="1" s="1"/>
  <c r="AV39" i="1" s="1"/>
  <c r="AU39" i="1"/>
  <c r="AT39" i="1"/>
  <c r="AS39" i="1"/>
  <c r="AR39" i="1"/>
  <c r="G39" i="1"/>
  <c r="B39" i="1"/>
  <c r="FP66" i="1"/>
  <c r="FN66" i="1"/>
  <c r="EX66" i="1"/>
  <c r="FQ66" i="1" s="1"/>
  <c r="CL66" i="1"/>
  <c r="CC66" i="1"/>
  <c r="CA66" i="1"/>
  <c r="BY66" i="1"/>
  <c r="BV66" i="1"/>
  <c r="BS66" i="1"/>
  <c r="BN66" i="1"/>
  <c r="BK66" i="1"/>
  <c r="BL66" i="1" s="1"/>
  <c r="AY66" i="1"/>
  <c r="AW66" i="1" s="1"/>
  <c r="AV66" i="1" s="1"/>
  <c r="AU66" i="1"/>
  <c r="AT66" i="1"/>
  <c r="AS66" i="1"/>
  <c r="AR66" i="1"/>
  <c r="G66" i="1"/>
  <c r="B66" i="1"/>
  <c r="FP11" i="1"/>
  <c r="FN11" i="1"/>
  <c r="EX11" i="1"/>
  <c r="FQ11" i="1" s="1"/>
  <c r="CL11" i="1"/>
  <c r="CC11" i="1"/>
  <c r="CA11" i="1"/>
  <c r="BY11" i="1"/>
  <c r="BV11" i="1"/>
  <c r="BS11" i="1"/>
  <c r="BN11" i="1"/>
  <c r="BK11" i="1"/>
  <c r="BL11" i="1" s="1"/>
  <c r="AY11" i="1"/>
  <c r="AW11" i="1" s="1"/>
  <c r="AV11" i="1" s="1"/>
  <c r="AU11" i="1"/>
  <c r="AT11" i="1"/>
  <c r="AS11" i="1"/>
  <c r="AR11" i="1"/>
  <c r="G11" i="1"/>
  <c r="B11" i="1"/>
  <c r="FP22" i="1"/>
  <c r="FN22" i="1"/>
  <c r="EX22" i="1"/>
  <c r="FQ22" i="1" s="1"/>
  <c r="CL22" i="1"/>
  <c r="CC22" i="1"/>
  <c r="CA22" i="1"/>
  <c r="BY22" i="1"/>
  <c r="BV22" i="1"/>
  <c r="BS22" i="1"/>
  <c r="BN22" i="1"/>
  <c r="BK22" i="1"/>
  <c r="BL22" i="1" s="1"/>
  <c r="AY22" i="1"/>
  <c r="AW22" i="1" s="1"/>
  <c r="AV22" i="1" s="1"/>
  <c r="AU22" i="1"/>
  <c r="AT22" i="1"/>
  <c r="AS22" i="1"/>
  <c r="AR22" i="1"/>
  <c r="G22" i="1"/>
  <c r="B22" i="1"/>
  <c r="FP49" i="1"/>
  <c r="FN49" i="1"/>
  <c r="EX49" i="1"/>
  <c r="FQ49" i="1" s="1"/>
  <c r="CL49" i="1"/>
  <c r="CC49" i="1"/>
  <c r="CA49" i="1"/>
  <c r="BY49" i="1"/>
  <c r="BV49" i="1"/>
  <c r="BS49" i="1"/>
  <c r="BN49" i="1"/>
  <c r="BK49" i="1"/>
  <c r="BL49" i="1" s="1"/>
  <c r="AY49" i="1"/>
  <c r="AW49" i="1" s="1"/>
  <c r="AV49" i="1" s="1"/>
  <c r="AU49" i="1"/>
  <c r="AT49" i="1"/>
  <c r="AS49" i="1"/>
  <c r="AR49" i="1"/>
  <c r="G49" i="1"/>
  <c r="B49" i="1"/>
  <c r="FP19" i="1"/>
  <c r="FN19" i="1"/>
  <c r="EX19" i="1"/>
  <c r="FQ19" i="1" s="1"/>
  <c r="CL19" i="1"/>
  <c r="CC19" i="1"/>
  <c r="CA19" i="1"/>
  <c r="BY19" i="1"/>
  <c r="BV19" i="1"/>
  <c r="BS19" i="1"/>
  <c r="BN19" i="1"/>
  <c r="BK19" i="1"/>
  <c r="BL19" i="1" s="1"/>
  <c r="AY19" i="1"/>
  <c r="AW19" i="1" s="1"/>
  <c r="AV19" i="1" s="1"/>
  <c r="AU19" i="1"/>
  <c r="AT19" i="1"/>
  <c r="AS19" i="1"/>
  <c r="AR19" i="1"/>
  <c r="G19" i="1"/>
  <c r="B19" i="1"/>
  <c r="FP77" i="1"/>
  <c r="FN77" i="1"/>
  <c r="EX77" i="1"/>
  <c r="FQ77" i="1" s="1"/>
  <c r="CL77" i="1"/>
  <c r="CC77" i="1"/>
  <c r="CA77" i="1"/>
  <c r="BY77" i="1"/>
  <c r="BV77" i="1"/>
  <c r="BS77" i="1"/>
  <c r="BN77" i="1"/>
  <c r="BK77" i="1"/>
  <c r="BL77" i="1" s="1"/>
  <c r="AY77" i="1"/>
  <c r="AW77" i="1" s="1"/>
  <c r="AV77" i="1" s="1"/>
  <c r="AU77" i="1"/>
  <c r="AT77" i="1"/>
  <c r="AS77" i="1"/>
  <c r="AR77" i="1"/>
  <c r="B77" i="1"/>
  <c r="FP57" i="1"/>
  <c r="FN57" i="1"/>
  <c r="EX57" i="1"/>
  <c r="FQ57" i="1" s="1"/>
  <c r="CL57" i="1"/>
  <c r="CC57" i="1"/>
  <c r="CA57" i="1"/>
  <c r="BY57" i="1"/>
  <c r="BV57" i="1"/>
  <c r="BS57" i="1"/>
  <c r="BN57" i="1"/>
  <c r="BK57" i="1"/>
  <c r="BL57" i="1" s="1"/>
  <c r="AY57" i="1"/>
  <c r="AW57" i="1" s="1"/>
  <c r="AV57" i="1" s="1"/>
  <c r="AU57" i="1"/>
  <c r="AT57" i="1"/>
  <c r="AS57" i="1"/>
  <c r="AR57" i="1"/>
  <c r="G57" i="1"/>
  <c r="B57" i="1"/>
  <c r="FP30" i="1"/>
  <c r="FN30" i="1"/>
  <c r="EX30" i="1"/>
  <c r="FQ30" i="1" s="1"/>
  <c r="CL30" i="1"/>
  <c r="CC30" i="1"/>
  <c r="CA30" i="1"/>
  <c r="BY30" i="1"/>
  <c r="BV30" i="1"/>
  <c r="BS30" i="1"/>
  <c r="BN30" i="1"/>
  <c r="BK30" i="1"/>
  <c r="BL30" i="1" s="1"/>
  <c r="AY30" i="1"/>
  <c r="AW30" i="1" s="1"/>
  <c r="AV30" i="1" s="1"/>
  <c r="AU30" i="1"/>
  <c r="AT30" i="1"/>
  <c r="AS30" i="1"/>
  <c r="AR30" i="1"/>
  <c r="G30" i="1"/>
  <c r="B30" i="1"/>
  <c r="FP72" i="1"/>
  <c r="FN72" i="1"/>
  <c r="EX72" i="1"/>
  <c r="CL72" i="1"/>
  <c r="CC72" i="1"/>
  <c r="CA72" i="1"/>
  <c r="BY72" i="1"/>
  <c r="BV72" i="1"/>
  <c r="BS72" i="1"/>
  <c r="BN72" i="1"/>
  <c r="BK72" i="1"/>
  <c r="BL72" i="1" s="1"/>
  <c r="AY72" i="1"/>
  <c r="AW72" i="1" s="1"/>
  <c r="AV72" i="1" s="1"/>
  <c r="AU72" i="1"/>
  <c r="AT72" i="1"/>
  <c r="AS72" i="1"/>
  <c r="AR72" i="1"/>
  <c r="G72" i="1"/>
  <c r="B72" i="1"/>
  <c r="FP32" i="1"/>
  <c r="FN32" i="1"/>
  <c r="EX32" i="1"/>
  <c r="FQ32" i="1" s="1"/>
  <c r="CL32" i="1"/>
  <c r="CC32" i="1"/>
  <c r="CA32" i="1"/>
  <c r="BY32" i="1"/>
  <c r="BV32" i="1"/>
  <c r="BS32" i="1"/>
  <c r="BN32" i="1"/>
  <c r="BL32" i="1"/>
  <c r="AY32" i="1"/>
  <c r="AW32" i="1" s="1"/>
  <c r="AV32" i="1" s="1"/>
  <c r="AU32" i="1"/>
  <c r="AT32" i="1"/>
  <c r="AS32" i="1"/>
  <c r="AR32" i="1"/>
  <c r="G32" i="1"/>
  <c r="B32" i="1"/>
  <c r="FP27" i="1"/>
  <c r="FN27" i="1"/>
  <c r="EX27" i="1"/>
  <c r="EY27" i="1" s="1"/>
  <c r="CL27" i="1"/>
  <c r="CC27" i="1"/>
  <c r="CA27" i="1"/>
  <c r="BY27" i="1"/>
  <c r="BV27" i="1"/>
  <c r="BS27" i="1"/>
  <c r="BN27" i="1"/>
  <c r="BL27" i="1"/>
  <c r="AY27" i="1"/>
  <c r="AW27" i="1" s="1"/>
  <c r="AV27" i="1" s="1"/>
  <c r="AU27" i="1"/>
  <c r="AT27" i="1"/>
  <c r="AS27" i="1"/>
  <c r="AR27" i="1"/>
  <c r="G27" i="1"/>
  <c r="B27" i="1"/>
  <c r="FP21" i="1"/>
  <c r="FN21" i="1"/>
  <c r="EX21" i="1"/>
  <c r="FQ21" i="1" s="1"/>
  <c r="CL21" i="1"/>
  <c r="CC21" i="1"/>
  <c r="CA21" i="1"/>
  <c r="BY21" i="1"/>
  <c r="BV21" i="1"/>
  <c r="BS21" i="1"/>
  <c r="BN21" i="1"/>
  <c r="BL21" i="1"/>
  <c r="AY21" i="1"/>
  <c r="AW21" i="1" s="1"/>
  <c r="AV21" i="1" s="1"/>
  <c r="AU21" i="1"/>
  <c r="AT21" i="1"/>
  <c r="AS21" i="1"/>
  <c r="AR21" i="1"/>
  <c r="G21" i="1"/>
  <c r="B21" i="1"/>
  <c r="FP13" i="1"/>
  <c r="FN13" i="1"/>
  <c r="EX13" i="1"/>
  <c r="EY13" i="1" s="1"/>
  <c r="CL13" i="1"/>
  <c r="CC13" i="1"/>
  <c r="CA13" i="1"/>
  <c r="BY13" i="1"/>
  <c r="BV13" i="1"/>
  <c r="BS13" i="1"/>
  <c r="BN13" i="1"/>
  <c r="BL13" i="1"/>
  <c r="AY13" i="1"/>
  <c r="AW13" i="1" s="1"/>
  <c r="AV13" i="1" s="1"/>
  <c r="AU13" i="1"/>
  <c r="AT13" i="1"/>
  <c r="AS13" i="1"/>
  <c r="AR13" i="1"/>
  <c r="G13" i="1"/>
  <c r="B13" i="1"/>
  <c r="FP76" i="1"/>
  <c r="FN76" i="1"/>
  <c r="EX76" i="1"/>
  <c r="CL76" i="1"/>
  <c r="CC76" i="1"/>
  <c r="CA76" i="1"/>
  <c r="BY76" i="1"/>
  <c r="BV76" i="1"/>
  <c r="BS76" i="1"/>
  <c r="BN76" i="1"/>
  <c r="BL76" i="1"/>
  <c r="AY76" i="1"/>
  <c r="AW76" i="1" s="1"/>
  <c r="AV76" i="1" s="1"/>
  <c r="AU76" i="1"/>
  <c r="AT76" i="1"/>
  <c r="AS76" i="1"/>
  <c r="AR76" i="1"/>
  <c r="G76" i="1"/>
  <c r="B76" i="1"/>
  <c r="FP68" i="1"/>
  <c r="FN68" i="1"/>
  <c r="EX68" i="1"/>
  <c r="FQ68" i="1" s="1"/>
  <c r="CL68" i="1"/>
  <c r="CC68" i="1"/>
  <c r="CA68" i="1"/>
  <c r="BY68" i="1"/>
  <c r="BV68" i="1"/>
  <c r="BS68" i="1"/>
  <c r="BN68" i="1"/>
  <c r="BL68" i="1"/>
  <c r="AY68" i="1"/>
  <c r="AW68" i="1" s="1"/>
  <c r="AV68" i="1" s="1"/>
  <c r="AU68" i="1"/>
  <c r="AT68" i="1"/>
  <c r="AS68" i="1"/>
  <c r="AR68" i="1"/>
  <c r="G68" i="1"/>
  <c r="B68" i="1"/>
  <c r="FP12" i="1"/>
  <c r="FN12" i="1"/>
  <c r="EX12" i="1"/>
  <c r="CL12" i="1"/>
  <c r="CC12" i="1"/>
  <c r="CA12" i="1"/>
  <c r="BY12" i="1"/>
  <c r="BV12" i="1"/>
  <c r="BS12" i="1"/>
  <c r="BN12" i="1"/>
  <c r="BL12" i="1"/>
  <c r="AY12" i="1"/>
  <c r="AW12" i="1" s="1"/>
  <c r="AV12" i="1" s="1"/>
  <c r="AU12" i="1"/>
  <c r="AT12" i="1"/>
  <c r="AS12" i="1"/>
  <c r="AR12" i="1"/>
  <c r="G12" i="1"/>
  <c r="B12" i="1"/>
  <c r="FP46" i="1"/>
  <c r="FN46" i="1"/>
  <c r="EX46" i="1"/>
  <c r="CL46" i="1"/>
  <c r="CC46" i="1"/>
  <c r="CA46" i="1"/>
  <c r="BY46" i="1"/>
  <c r="BV46" i="1"/>
  <c r="BS46" i="1"/>
  <c r="BN46" i="1"/>
  <c r="BL46" i="1"/>
  <c r="AY46" i="1"/>
  <c r="AW46" i="1" s="1"/>
  <c r="AV46" i="1" s="1"/>
  <c r="AU46" i="1"/>
  <c r="AT46" i="1"/>
  <c r="AS46" i="1"/>
  <c r="AR46" i="1"/>
  <c r="G46" i="1"/>
  <c r="B46" i="1"/>
  <c r="FP44" i="1"/>
  <c r="FN44" i="1"/>
  <c r="EX44" i="1"/>
  <c r="FQ44" i="1" s="1"/>
  <c r="CL44" i="1"/>
  <c r="CC44" i="1"/>
  <c r="CA44" i="1"/>
  <c r="BY44" i="1"/>
  <c r="BV44" i="1"/>
  <c r="BS44" i="1"/>
  <c r="BN44" i="1"/>
  <c r="BL44" i="1"/>
  <c r="AY44" i="1"/>
  <c r="AW44" i="1" s="1"/>
  <c r="AV44" i="1" s="1"/>
  <c r="AU44" i="1"/>
  <c r="AT44" i="1"/>
  <c r="AS44" i="1"/>
  <c r="AR44" i="1"/>
  <c r="G44" i="1"/>
  <c r="B44" i="1"/>
  <c r="FP8" i="1"/>
  <c r="FN8" i="1"/>
  <c r="EX8" i="1"/>
  <c r="FQ8" i="1" s="1"/>
  <c r="CL8" i="1"/>
  <c r="CC8" i="1"/>
  <c r="CA8" i="1"/>
  <c r="BY8" i="1"/>
  <c r="BV8" i="1"/>
  <c r="BS8" i="1"/>
  <c r="BN8" i="1"/>
  <c r="BL8" i="1"/>
  <c r="AY8" i="1"/>
  <c r="AW8" i="1" s="1"/>
  <c r="AV8" i="1" s="1"/>
  <c r="AU8" i="1"/>
  <c r="AT8" i="1"/>
  <c r="AS8" i="1"/>
  <c r="AR8" i="1"/>
  <c r="G8" i="1"/>
  <c r="B8" i="1"/>
  <c r="FP15" i="1"/>
  <c r="FN15" i="1"/>
  <c r="EX15" i="1"/>
  <c r="CL15" i="1"/>
  <c r="CC15" i="1"/>
  <c r="CA15" i="1"/>
  <c r="BY15" i="1"/>
  <c r="BV15" i="1"/>
  <c r="BS15" i="1"/>
  <c r="BN15" i="1"/>
  <c r="BL15" i="1"/>
  <c r="AY15" i="1"/>
  <c r="AW15" i="1" s="1"/>
  <c r="AV15" i="1" s="1"/>
  <c r="AU15" i="1"/>
  <c r="AT15" i="1"/>
  <c r="AS15" i="1"/>
  <c r="AR15" i="1"/>
  <c r="G15" i="1"/>
  <c r="B15" i="1"/>
  <c r="FP31" i="1"/>
  <c r="FN31" i="1"/>
  <c r="EX31" i="1"/>
  <c r="EY31" i="1" s="1"/>
  <c r="CL31" i="1"/>
  <c r="CC31" i="1"/>
  <c r="CA31" i="1"/>
  <c r="BY31" i="1"/>
  <c r="BV31" i="1"/>
  <c r="BS31" i="1"/>
  <c r="BN31" i="1"/>
  <c r="BL31" i="1"/>
  <c r="AY31" i="1"/>
  <c r="AW31" i="1" s="1"/>
  <c r="AV31" i="1" s="1"/>
  <c r="AU31" i="1"/>
  <c r="AT31" i="1"/>
  <c r="AS31" i="1"/>
  <c r="AR31" i="1"/>
  <c r="G31" i="1"/>
  <c r="B31" i="1"/>
  <c r="FP37" i="1"/>
  <c r="FN37" i="1"/>
  <c r="EX37" i="1"/>
  <c r="FQ37" i="1" s="1"/>
  <c r="CL37" i="1"/>
  <c r="CC37" i="1"/>
  <c r="CA37" i="1"/>
  <c r="BY37" i="1"/>
  <c r="BV37" i="1"/>
  <c r="BS37" i="1"/>
  <c r="BN37" i="1"/>
  <c r="BL37" i="1"/>
  <c r="AY37" i="1"/>
  <c r="AW37" i="1" s="1"/>
  <c r="AV37" i="1" s="1"/>
  <c r="AU37" i="1"/>
  <c r="AT37" i="1"/>
  <c r="AS37" i="1"/>
  <c r="AR37" i="1"/>
  <c r="G37" i="1"/>
  <c r="B37" i="1"/>
  <c r="FP56" i="1"/>
  <c r="FN56" i="1"/>
  <c r="EX56" i="1"/>
  <c r="EY56" i="1" s="1"/>
  <c r="CL56" i="1"/>
  <c r="CC56" i="1"/>
  <c r="CA56" i="1"/>
  <c r="BY56" i="1"/>
  <c r="BV56" i="1"/>
  <c r="BS56" i="1"/>
  <c r="BN56" i="1"/>
  <c r="BL56" i="1"/>
  <c r="AY56" i="1"/>
  <c r="AW56" i="1" s="1"/>
  <c r="AV56" i="1" s="1"/>
  <c r="AU56" i="1"/>
  <c r="AT56" i="1"/>
  <c r="AS56" i="1"/>
  <c r="AR56" i="1"/>
  <c r="G56" i="1"/>
  <c r="B56" i="1"/>
  <c r="FP52" i="1"/>
  <c r="FN52" i="1"/>
  <c r="EX52" i="1"/>
  <c r="CL52" i="1"/>
  <c r="CC52" i="1"/>
  <c r="CA52" i="1"/>
  <c r="BY52" i="1"/>
  <c r="BV52" i="1"/>
  <c r="BS52" i="1"/>
  <c r="BN52" i="1"/>
  <c r="BL52" i="1"/>
  <c r="AY52" i="1"/>
  <c r="AW52" i="1" s="1"/>
  <c r="AV52" i="1" s="1"/>
  <c r="AU52" i="1"/>
  <c r="AT52" i="1"/>
  <c r="AS52" i="1"/>
  <c r="AR52" i="1"/>
  <c r="G52" i="1"/>
  <c r="B52" i="1"/>
  <c r="FP43" i="1"/>
  <c r="FN43" i="1"/>
  <c r="EX43" i="1"/>
  <c r="EY43" i="1" s="1"/>
  <c r="CL43" i="1"/>
  <c r="CC43" i="1"/>
  <c r="CA43" i="1"/>
  <c r="BY43" i="1"/>
  <c r="BV43" i="1"/>
  <c r="BS43" i="1"/>
  <c r="BN43" i="1"/>
  <c r="BL43" i="1"/>
  <c r="AY43" i="1"/>
  <c r="AW43" i="1" s="1"/>
  <c r="AV43" i="1" s="1"/>
  <c r="AU43" i="1"/>
  <c r="AT43" i="1"/>
  <c r="AS43" i="1"/>
  <c r="AR43" i="1"/>
  <c r="G43" i="1"/>
  <c r="B43" i="1"/>
  <c r="FP34" i="1"/>
  <c r="FN34" i="1"/>
  <c r="EX34" i="1"/>
  <c r="EY34" i="1" s="1"/>
  <c r="CL34" i="1"/>
  <c r="CC34" i="1"/>
  <c r="CA34" i="1"/>
  <c r="BY34" i="1"/>
  <c r="BV34" i="1"/>
  <c r="BS34" i="1"/>
  <c r="BN34" i="1"/>
  <c r="BL34" i="1"/>
  <c r="AW34" i="1"/>
  <c r="AV34" i="1" s="1"/>
  <c r="AU34" i="1"/>
  <c r="AT34" i="1"/>
  <c r="AS34" i="1"/>
  <c r="AR34" i="1"/>
  <c r="G34" i="1"/>
  <c r="B34" i="1"/>
  <c r="FP63" i="1"/>
  <c r="FN63" i="1"/>
  <c r="EX63" i="1"/>
  <c r="EY63" i="1" s="1"/>
  <c r="CL63" i="1"/>
  <c r="CC63" i="1"/>
  <c r="CA63" i="1"/>
  <c r="BY63" i="1"/>
  <c r="BV63" i="1"/>
  <c r="BS63" i="1"/>
  <c r="BN63" i="1"/>
  <c r="BL63" i="1"/>
  <c r="AW63" i="1"/>
  <c r="AV63" i="1" s="1"/>
  <c r="AU63" i="1"/>
  <c r="AT63" i="1"/>
  <c r="AS63" i="1"/>
  <c r="AR63" i="1"/>
  <c r="G63" i="1"/>
  <c r="B63" i="1"/>
  <c r="FP7" i="1"/>
  <c r="FN7" i="1"/>
  <c r="EX7" i="1"/>
  <c r="EY7" i="1" s="1"/>
  <c r="CL7" i="1"/>
  <c r="CC7" i="1"/>
  <c r="CA7" i="1"/>
  <c r="BY7" i="1"/>
  <c r="BV7" i="1"/>
  <c r="BS7" i="1"/>
  <c r="BN7" i="1"/>
  <c r="BL7" i="1"/>
  <c r="AW7" i="1"/>
  <c r="AV7" i="1" s="1"/>
  <c r="AU7" i="1"/>
  <c r="AT7" i="1"/>
  <c r="AS7" i="1"/>
  <c r="AR7" i="1"/>
  <c r="G7" i="1"/>
  <c r="B7" i="1"/>
  <c r="FP41" i="1"/>
  <c r="FN41" i="1"/>
  <c r="EX41" i="1"/>
  <c r="EY41" i="1" s="1"/>
  <c r="CL41" i="1"/>
  <c r="CC41" i="1"/>
  <c r="CA41" i="1"/>
  <c r="BY41" i="1"/>
  <c r="BV41" i="1"/>
  <c r="BS41" i="1"/>
  <c r="BN41" i="1"/>
  <c r="BL41" i="1"/>
  <c r="AW41" i="1"/>
  <c r="AV41" i="1" s="1"/>
  <c r="AU41" i="1"/>
  <c r="AT41" i="1"/>
  <c r="AS41" i="1"/>
  <c r="AR41" i="1"/>
  <c r="G41" i="1"/>
  <c r="B41" i="1"/>
  <c r="FP4" i="1"/>
  <c r="FN4" i="1"/>
  <c r="EX4" i="1"/>
  <c r="EY4" i="1" s="1"/>
  <c r="CL4" i="1"/>
  <c r="CC4" i="1"/>
  <c r="CA4" i="1"/>
  <c r="BY4" i="1"/>
  <c r="BV4" i="1"/>
  <c r="BS4" i="1"/>
  <c r="BN4" i="1"/>
  <c r="BL4" i="1"/>
  <c r="AW4" i="1"/>
  <c r="AV4" i="1" s="1"/>
  <c r="AU4" i="1"/>
  <c r="AT4" i="1"/>
  <c r="AS4" i="1"/>
  <c r="AR4" i="1"/>
  <c r="G4" i="1"/>
  <c r="B4" i="1"/>
  <c r="FP75" i="1"/>
  <c r="FN75" i="1"/>
  <c r="EX75" i="1"/>
  <c r="EY75" i="1" s="1"/>
  <c r="CL75" i="1"/>
  <c r="CC75" i="1"/>
  <c r="CA75" i="1"/>
  <c r="BY75" i="1"/>
  <c r="BV75" i="1"/>
  <c r="BS75" i="1"/>
  <c r="BN75" i="1"/>
  <c r="BL75" i="1"/>
  <c r="AW75" i="1"/>
  <c r="AV75" i="1" s="1"/>
  <c r="AU75" i="1"/>
  <c r="AT75" i="1"/>
  <c r="AS75" i="1"/>
  <c r="AR75" i="1"/>
  <c r="G75" i="1"/>
  <c r="B75" i="1"/>
  <c r="FP47" i="1"/>
  <c r="FN47" i="1"/>
  <c r="EX47" i="1"/>
  <c r="EY47" i="1" s="1"/>
  <c r="CL47" i="1"/>
  <c r="CC47" i="1"/>
  <c r="CA47" i="1"/>
  <c r="BY47" i="1"/>
  <c r="BV47" i="1"/>
  <c r="BS47" i="1"/>
  <c r="BN47" i="1"/>
  <c r="BL47" i="1"/>
  <c r="AW47" i="1"/>
  <c r="AV47" i="1" s="1"/>
  <c r="AU47" i="1"/>
  <c r="AT47" i="1"/>
  <c r="AS47" i="1"/>
  <c r="AR47" i="1"/>
  <c r="G47" i="1"/>
  <c r="B47" i="1"/>
  <c r="FP59" i="1"/>
  <c r="FN59" i="1"/>
  <c r="EX59" i="1"/>
  <c r="EY59" i="1" s="1"/>
  <c r="CL59" i="1"/>
  <c r="CC59" i="1"/>
  <c r="CA59" i="1"/>
  <c r="BY59" i="1"/>
  <c r="BV59" i="1"/>
  <c r="BS59" i="1"/>
  <c r="BN59" i="1"/>
  <c r="BL59" i="1"/>
  <c r="AW59" i="1"/>
  <c r="AV59" i="1" s="1"/>
  <c r="AU59" i="1"/>
  <c r="AT59" i="1"/>
  <c r="AS59" i="1"/>
  <c r="AR59" i="1"/>
  <c r="G59" i="1"/>
  <c r="B59" i="1"/>
  <c r="FP25" i="1"/>
  <c r="FN25" i="1"/>
  <c r="EX25" i="1"/>
  <c r="EY25" i="1" s="1"/>
  <c r="CL25" i="1"/>
  <c r="CC25" i="1"/>
  <c r="CA25" i="1"/>
  <c r="BY25" i="1"/>
  <c r="BV25" i="1"/>
  <c r="BS25" i="1"/>
  <c r="BN25" i="1"/>
  <c r="BL25" i="1"/>
  <c r="AW25" i="1"/>
  <c r="AV25" i="1" s="1"/>
  <c r="AU25" i="1"/>
  <c r="AT25" i="1"/>
  <c r="AS25" i="1"/>
  <c r="AR25" i="1"/>
  <c r="G25" i="1"/>
  <c r="B25" i="1"/>
  <c r="FP51" i="1"/>
  <c r="FN51" i="1"/>
  <c r="EX51" i="1"/>
  <c r="EY51" i="1" s="1"/>
  <c r="CL51" i="1"/>
  <c r="CC51" i="1"/>
  <c r="CA51" i="1"/>
  <c r="BY51" i="1"/>
  <c r="BV51" i="1"/>
  <c r="BS51" i="1"/>
  <c r="BN51" i="1"/>
  <c r="BL51" i="1"/>
  <c r="AW51" i="1"/>
  <c r="AV51" i="1" s="1"/>
  <c r="AU51" i="1"/>
  <c r="AT51" i="1"/>
  <c r="AS51" i="1"/>
  <c r="AR51" i="1"/>
  <c r="G51" i="1"/>
  <c r="B51" i="1"/>
  <c r="FP38" i="1"/>
  <c r="FN38" i="1"/>
  <c r="EX38" i="1"/>
  <c r="EY38" i="1" s="1"/>
  <c r="CL38" i="1"/>
  <c r="CC38" i="1"/>
  <c r="CA38" i="1"/>
  <c r="BY38" i="1"/>
  <c r="BV38" i="1"/>
  <c r="BS38" i="1"/>
  <c r="BN38" i="1"/>
  <c r="BL38" i="1"/>
  <c r="AW38" i="1"/>
  <c r="AV38" i="1" s="1"/>
  <c r="AU38" i="1"/>
  <c r="AT38" i="1"/>
  <c r="AS38" i="1"/>
  <c r="AR38" i="1"/>
  <c r="G38" i="1"/>
  <c r="B38" i="1"/>
  <c r="FP55" i="1"/>
  <c r="FN55" i="1"/>
  <c r="EX55" i="1"/>
  <c r="EY55" i="1" s="1"/>
  <c r="CL55" i="1"/>
  <c r="CC55" i="1"/>
  <c r="CA55" i="1"/>
  <c r="BY55" i="1"/>
  <c r="BV55" i="1"/>
  <c r="BS55" i="1"/>
  <c r="BN55" i="1"/>
  <c r="BL55" i="1"/>
  <c r="AW55" i="1"/>
  <c r="AV55" i="1" s="1"/>
  <c r="AU55" i="1"/>
  <c r="AT55" i="1"/>
  <c r="AS55" i="1"/>
  <c r="AR55" i="1"/>
  <c r="G55" i="1"/>
  <c r="B55" i="1"/>
  <c r="FP29" i="1"/>
  <c r="FN29" i="1"/>
  <c r="EX29" i="1"/>
  <c r="EY29" i="1" s="1"/>
  <c r="CL29" i="1"/>
  <c r="CC29" i="1"/>
  <c r="CA29" i="1"/>
  <c r="BY29" i="1"/>
  <c r="BV29" i="1"/>
  <c r="BS29" i="1"/>
  <c r="BN29" i="1"/>
  <c r="BL29" i="1"/>
  <c r="AW29" i="1"/>
  <c r="AV29" i="1" s="1"/>
  <c r="AU29" i="1"/>
  <c r="AT29" i="1"/>
  <c r="AS29" i="1"/>
  <c r="AR29" i="1"/>
  <c r="G29" i="1"/>
  <c r="B29" i="1"/>
  <c r="FP36" i="1"/>
  <c r="FN36" i="1"/>
  <c r="EX36" i="1"/>
  <c r="EY36" i="1" s="1"/>
  <c r="CL36" i="1"/>
  <c r="CC36" i="1"/>
  <c r="CA36" i="1"/>
  <c r="BY36" i="1"/>
  <c r="BV36" i="1"/>
  <c r="BS36" i="1"/>
  <c r="BN36" i="1"/>
  <c r="BL36" i="1"/>
  <c r="AW36" i="1"/>
  <c r="AV36" i="1" s="1"/>
  <c r="AU36" i="1"/>
  <c r="AT36" i="1"/>
  <c r="AS36" i="1"/>
  <c r="AR36" i="1"/>
  <c r="G36" i="1"/>
  <c r="B36" i="1"/>
  <c r="FP6" i="1"/>
  <c r="FN6" i="1"/>
  <c r="EX6" i="1"/>
  <c r="EY6" i="1" s="1"/>
  <c r="CL6" i="1"/>
  <c r="CC6" i="1"/>
  <c r="CA6" i="1"/>
  <c r="BY6" i="1"/>
  <c r="BV6" i="1"/>
  <c r="BS6" i="1"/>
  <c r="BN6" i="1"/>
  <c r="BL6" i="1"/>
  <c r="AW6" i="1"/>
  <c r="AV6" i="1" s="1"/>
  <c r="AU6" i="1"/>
  <c r="AT6" i="1"/>
  <c r="AS6" i="1"/>
  <c r="AR6" i="1"/>
  <c r="G6" i="1"/>
  <c r="B6" i="1"/>
  <c r="FP62" i="1"/>
  <c r="FN62" i="1"/>
  <c r="EX62" i="1"/>
  <c r="FQ62" i="1" s="1"/>
  <c r="CL62" i="1"/>
  <c r="CC62" i="1"/>
  <c r="CA62" i="1"/>
  <c r="BY62" i="1"/>
  <c r="BV62" i="1"/>
  <c r="BS62" i="1"/>
  <c r="BN62" i="1"/>
  <c r="BL62" i="1"/>
  <c r="AW62" i="1"/>
  <c r="AV62" i="1" s="1"/>
  <c r="AU62" i="1"/>
  <c r="AT62" i="1"/>
  <c r="AS62" i="1"/>
  <c r="AR62" i="1"/>
  <c r="G62" i="1"/>
  <c r="B62" i="1"/>
  <c r="FP53" i="1"/>
  <c r="FN53" i="1"/>
  <c r="EX53" i="1"/>
  <c r="FQ53" i="1" s="1"/>
  <c r="CL53" i="1"/>
  <c r="CC53" i="1"/>
  <c r="CA53" i="1"/>
  <c r="BY53" i="1"/>
  <c r="BV53" i="1"/>
  <c r="BS53" i="1"/>
  <c r="BN53" i="1"/>
  <c r="BL53" i="1"/>
  <c r="AW53" i="1"/>
  <c r="AV53" i="1" s="1"/>
  <c r="AU53" i="1"/>
  <c r="AT53" i="1"/>
  <c r="AS53" i="1"/>
  <c r="AR53" i="1"/>
  <c r="G53" i="1"/>
  <c r="B53" i="1"/>
  <c r="FP70" i="1"/>
  <c r="FN70" i="1"/>
  <c r="EX70" i="1"/>
  <c r="EY70" i="1" s="1"/>
  <c r="CL70" i="1"/>
  <c r="CC70" i="1"/>
  <c r="CA70" i="1"/>
  <c r="BY70" i="1"/>
  <c r="BV70" i="1"/>
  <c r="BS70" i="1"/>
  <c r="BN70" i="1"/>
  <c r="BL70" i="1"/>
  <c r="AW70" i="1"/>
  <c r="AV70" i="1" s="1"/>
  <c r="AU70" i="1"/>
  <c r="AT70" i="1"/>
  <c r="AS70" i="1"/>
  <c r="AR70" i="1"/>
  <c r="G70" i="1"/>
  <c r="B70" i="1"/>
  <c r="FP40" i="1"/>
  <c r="FN40" i="1"/>
  <c r="EX40" i="1"/>
  <c r="FQ40" i="1" s="1"/>
  <c r="CL40" i="1"/>
  <c r="CC40" i="1"/>
  <c r="CA40" i="1"/>
  <c r="BY40" i="1"/>
  <c r="BV40" i="1"/>
  <c r="BS40" i="1"/>
  <c r="BN40" i="1"/>
  <c r="BL40" i="1"/>
  <c r="AW40" i="1"/>
  <c r="AV40" i="1" s="1"/>
  <c r="AU40" i="1"/>
  <c r="AT40" i="1"/>
  <c r="AS40" i="1"/>
  <c r="AR40" i="1"/>
  <c r="G40" i="1"/>
  <c r="B40" i="1"/>
  <c r="FP14" i="1"/>
  <c r="FN14" i="1"/>
  <c r="EX14" i="1"/>
  <c r="CL14" i="1"/>
  <c r="CC14" i="1"/>
  <c r="CA14" i="1"/>
  <c r="BY14" i="1"/>
  <c r="BV14" i="1"/>
  <c r="BS14" i="1"/>
  <c r="BN14" i="1"/>
  <c r="BL14" i="1"/>
  <c r="AW14" i="1"/>
  <c r="AV14" i="1" s="1"/>
  <c r="AU14" i="1"/>
  <c r="AT14" i="1"/>
  <c r="AS14" i="1"/>
  <c r="AR14" i="1"/>
  <c r="G14" i="1"/>
  <c r="B14" i="1"/>
  <c r="FP50" i="1"/>
  <c r="FN50" i="1"/>
  <c r="EX50" i="1"/>
  <c r="FQ50" i="1" s="1"/>
  <c r="CL50" i="1"/>
  <c r="CC50" i="1"/>
  <c r="CA50" i="1"/>
  <c r="BY50" i="1"/>
  <c r="BV50" i="1"/>
  <c r="BS50" i="1"/>
  <c r="BN50" i="1"/>
  <c r="BL50" i="1"/>
  <c r="AW50" i="1"/>
  <c r="AV50" i="1" s="1"/>
  <c r="AU50" i="1"/>
  <c r="AT50" i="1"/>
  <c r="AS50" i="1"/>
  <c r="AR50" i="1"/>
  <c r="G50" i="1"/>
  <c r="B50" i="1"/>
  <c r="FP45" i="1"/>
  <c r="FN45" i="1"/>
  <c r="EX45" i="1"/>
  <c r="FQ45" i="1" s="1"/>
  <c r="CL45" i="1"/>
  <c r="CC45" i="1"/>
  <c r="CA45" i="1"/>
  <c r="BY45" i="1"/>
  <c r="BV45" i="1"/>
  <c r="BS45" i="1"/>
  <c r="BN45" i="1"/>
  <c r="BL45" i="1"/>
  <c r="AW45" i="1"/>
  <c r="AV45" i="1" s="1"/>
  <c r="AU45" i="1"/>
  <c r="AT45" i="1"/>
  <c r="AS45" i="1"/>
  <c r="AR45" i="1"/>
  <c r="G45" i="1"/>
  <c r="B45" i="1"/>
  <c r="FP67" i="1"/>
  <c r="FN67" i="1"/>
  <c r="EX67" i="1"/>
  <c r="FQ67" i="1" s="1"/>
  <c r="CL67" i="1"/>
  <c r="CC67" i="1"/>
  <c r="CA67" i="1"/>
  <c r="BY67" i="1"/>
  <c r="BV67" i="1"/>
  <c r="BS67" i="1"/>
  <c r="BN67" i="1"/>
  <c r="BL67" i="1"/>
  <c r="AW67" i="1"/>
  <c r="AV67" i="1" s="1"/>
  <c r="AU67" i="1"/>
  <c r="AT67" i="1"/>
  <c r="AS67" i="1"/>
  <c r="AR67" i="1"/>
  <c r="G67" i="1"/>
  <c r="B67" i="1"/>
  <c r="FP16" i="1"/>
  <c r="FN16" i="1"/>
  <c r="EX16" i="1"/>
  <c r="EY16" i="1" s="1"/>
  <c r="CL16" i="1"/>
  <c r="CC16" i="1"/>
  <c r="CA16" i="1"/>
  <c r="BY16" i="1"/>
  <c r="BV16" i="1"/>
  <c r="BS16" i="1"/>
  <c r="BN16" i="1"/>
  <c r="BL16" i="1"/>
  <c r="AW16" i="1"/>
  <c r="AU16" i="1"/>
  <c r="AT16" i="1"/>
  <c r="AS16" i="1"/>
  <c r="AR16" i="1"/>
  <c r="G16" i="1"/>
  <c r="B16" i="1"/>
  <c r="FP35" i="1"/>
  <c r="FN35" i="1"/>
  <c r="EX35" i="1"/>
  <c r="EY35" i="1" s="1"/>
  <c r="CL35" i="1"/>
  <c r="CC35" i="1"/>
  <c r="CA35" i="1"/>
  <c r="BY35" i="1"/>
  <c r="BV35" i="1"/>
  <c r="BS35" i="1"/>
  <c r="BN35" i="1"/>
  <c r="BL35" i="1"/>
  <c r="AW35" i="1"/>
  <c r="AU35" i="1"/>
  <c r="AT35" i="1"/>
  <c r="AS35" i="1"/>
  <c r="AR35" i="1"/>
  <c r="G35" i="1"/>
  <c r="B35" i="1"/>
  <c r="FP28" i="1"/>
  <c r="FN28" i="1"/>
  <c r="EX28" i="1"/>
  <c r="CL28" i="1"/>
  <c r="CC28" i="1"/>
  <c r="CA28" i="1"/>
  <c r="BY28" i="1"/>
  <c r="BV28" i="1"/>
  <c r="BS28" i="1"/>
  <c r="BN28" i="1"/>
  <c r="BL28" i="1"/>
  <c r="AW28" i="1"/>
  <c r="AU28" i="1"/>
  <c r="AT28" i="1"/>
  <c r="AS28" i="1"/>
  <c r="AR28" i="1"/>
  <c r="G28" i="1"/>
  <c r="B28" i="1"/>
  <c r="GX3" i="1" l="1"/>
  <c r="BW30" i="1"/>
  <c r="EY40" i="1"/>
  <c r="BW70" i="1"/>
  <c r="EY11" i="1"/>
  <c r="BW23" i="1"/>
  <c r="BW46" i="1"/>
  <c r="EY42" i="1"/>
  <c r="EY73" i="1"/>
  <c r="BW63" i="1"/>
  <c r="BW48" i="1"/>
  <c r="BW58" i="1"/>
  <c r="BW77" i="1"/>
  <c r="FQ28" i="1"/>
  <c r="EY28" i="1"/>
  <c r="FQ38" i="1"/>
  <c r="FQ4" i="1"/>
  <c r="BW8" i="1"/>
  <c r="FQ55" i="1"/>
  <c r="FQ47" i="1"/>
  <c r="BW43" i="1"/>
  <c r="BW52" i="1"/>
  <c r="BW42" i="1"/>
  <c r="EY53" i="1"/>
  <c r="BW11" i="1"/>
  <c r="BW73" i="1"/>
  <c r="BW28" i="1"/>
  <c r="BW40" i="1"/>
  <c r="BW53" i="1"/>
  <c r="EY68" i="1"/>
  <c r="BW21" i="1"/>
  <c r="EY21" i="1"/>
  <c r="BW19" i="1"/>
  <c r="EY19" i="1"/>
  <c r="BW49" i="1"/>
  <c r="EY49" i="1"/>
  <c r="BW33" i="1"/>
  <c r="BW45" i="1"/>
  <c r="EY62" i="1"/>
  <c r="BW6" i="1"/>
  <c r="BW75" i="1"/>
  <c r="BW44" i="1"/>
  <c r="EY30" i="1"/>
  <c r="EY57" i="1"/>
  <c r="BW22" i="1"/>
  <c r="EY22" i="1"/>
  <c r="BW39" i="1"/>
  <c r="BW37" i="1"/>
  <c r="BW76" i="1"/>
  <c r="EY32" i="1"/>
  <c r="BW78" i="1"/>
  <c r="EY78" i="1"/>
  <c r="BW61" i="1"/>
  <c r="FQ36" i="1"/>
  <c r="EY8" i="1"/>
  <c r="EY46" i="1"/>
  <c r="FQ46" i="1"/>
  <c r="BW67" i="1"/>
  <c r="EY67" i="1"/>
  <c r="EY52" i="1"/>
  <c r="FQ52" i="1"/>
  <c r="FQ72" i="1"/>
  <c r="EY72" i="1"/>
  <c r="EY45" i="1"/>
  <c r="BW50" i="1"/>
  <c r="EY50" i="1"/>
  <c r="BW62" i="1"/>
  <c r="EY37" i="1"/>
  <c r="EY15" i="1"/>
  <c r="FQ15" i="1"/>
  <c r="EY44" i="1"/>
  <c r="EY12" i="1"/>
  <c r="FQ12" i="1"/>
  <c r="BW32" i="1"/>
  <c r="FQ14" i="1"/>
  <c r="EY14" i="1"/>
  <c r="EY76" i="1"/>
  <c r="FQ76" i="1"/>
  <c r="BW38" i="1"/>
  <c r="BW47" i="1"/>
  <c r="FQ7" i="1"/>
  <c r="FQ31" i="1"/>
  <c r="BW68" i="1"/>
  <c r="FQ27" i="1"/>
  <c r="BW72" i="1"/>
  <c r="EY77" i="1"/>
  <c r="BW66" i="1"/>
  <c r="EY66" i="1"/>
  <c r="BW74" i="1"/>
  <c r="EY74" i="1"/>
  <c r="EY58" i="1"/>
  <c r="BW9" i="1"/>
  <c r="EY9" i="1"/>
  <c r="EY33" i="1"/>
  <c r="EY61" i="1"/>
  <c r="BW54" i="1"/>
  <c r="EY54" i="1"/>
  <c r="BW71" i="1"/>
  <c r="EY71" i="1"/>
  <c r="BW60" i="1"/>
  <c r="EY60" i="1"/>
  <c r="BW14" i="1"/>
  <c r="BW25" i="1"/>
  <c r="BW31" i="1"/>
  <c r="BW27" i="1"/>
  <c r="BW57" i="1"/>
  <c r="EY39" i="1"/>
  <c r="EY48" i="1"/>
  <c r="EY23" i="1"/>
  <c r="BW35" i="1"/>
  <c r="BW16" i="1"/>
  <c r="FQ70" i="1"/>
  <c r="FQ35" i="1"/>
  <c r="FQ16" i="1"/>
  <c r="BW36" i="1"/>
  <c r="FQ29" i="1"/>
  <c r="BW55" i="1"/>
  <c r="FQ51" i="1"/>
  <c r="FQ59" i="1"/>
  <c r="BW4" i="1"/>
  <c r="FQ41" i="1"/>
  <c r="BW7" i="1"/>
  <c r="FQ34" i="1"/>
  <c r="FQ56" i="1"/>
  <c r="BW15" i="1"/>
  <c r="FQ6" i="1"/>
  <c r="BW29" i="1"/>
  <c r="BW51" i="1"/>
  <c r="FQ25" i="1"/>
  <c r="BW59" i="1"/>
  <c r="FQ75" i="1"/>
  <c r="BW41" i="1"/>
  <c r="FQ63" i="1"/>
  <c r="BW34" i="1"/>
  <c r="FQ43" i="1"/>
  <c r="BW56" i="1"/>
  <c r="BW12" i="1"/>
  <c r="FQ13" i="1"/>
  <c r="BW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ZM</author>
    <author>Gabcova Gabriela</author>
    <author>Žužla</author>
    <author>10392</author>
  </authors>
  <commentList>
    <comment ref="M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1 clear, slightly yellow 
2 yellow
3 clear with white clumps
4 clear viscous
5 cloudy
6 cloudy with clumps
7 cloudy with cloths
8 orange
9 bloody
10 bloody with clusters
11 white sediment
12 small particles
13 brown
</t>
        </r>
      </text>
    </comment>
    <comment ref="N1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Gabcova Gabriela
oranžovým je po filtrácii
čiernym před filtráciou - nativka</t>
        </r>
      </text>
    </comment>
    <comment ref="AS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U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AX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≥8 red</t>
        </r>
      </text>
    </comment>
    <comment ref="BL1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0,5≤red≥2,5</t>
        </r>
      </text>
    </comment>
    <comment ref="CZ1" authorId="2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B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DK1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1 = hip
2 = knee
2a=Bakerova cysta v koleni
3=shoulder
4=elbow
5=ankle</t>
        </r>
      </text>
    </comment>
    <comment ref="DL1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 danému kloubu - sloupec "DJ"
Bez OA
Primární OA
Sekundární OA</t>
        </r>
      </text>
    </comment>
    <comment ref="DM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 xml:space="preserve">datum punkce - sloupec "H"
k danému kloubu - sloupec "DJ"
Prosím vložit číselnou dg. Ze zprávy v den odběru … M235,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N1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The diagnosis at the time of the sample collection.
0 - aseptic
1 - infectious</t>
        </r>
      </text>
    </comment>
    <comment ref="DR1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S1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EA1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EG1" authorId="2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K1" authorId="2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0 - no pain
1 - mild pain
2 - intermediate pain, that needs to be treated with non-opioid analgesics or NSAID
3 - severe pain that needs to be treated with NSAID or opiods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M1" authorId="3" shapeId="0" xr:uid="{00000000-0006-0000-0000-000014000000}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1=minim.snížení kl.prostoru, drobné okraj. Osteofyty
2=evidentní osteofyty, mírné snížení kl.prostoru
3-osteofyty, sklerotizace, výrazné snížení kl.štěrbiny, deformace kl.
4=velké osteofyty,téměř zaniklá kl.štěrbina, pokročilá deformita kl.
</t>
        </r>
      </text>
    </comment>
    <comment ref="EN1" authorId="3" shapeId="0" xr:uid="{00000000-0006-0000-0000-000015000000}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A=žádné snížení kl.prostoru,bez osteofytů
B=mírné snížení kl.prostoru (&gt;4 mm), malé osteofyty, mírná sklerot
C-osteofyty, sklerotizace, výrazné snížení kl.štěrbiny (zůstává 2-4mm)
D=velké osteofyty,téměř zaniklá kl.štěrbina, pokročilá deformita kl.
</t>
        </r>
      </text>
    </comment>
    <comment ref="EO1" authorId="3" shapeId="0" xr:uid="{00000000-0006-0000-0000-000016000000}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0-bez OA
1 - postižení 1 FT komp.
2 - positžení obou FT komp.
3 - trikomp.</t>
        </r>
      </text>
    </comment>
    <comment ref="EP1" authorId="3" shapeId="0" xr:uid="{00000000-0006-0000-0000-000017000000}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pokud byla před odběrem ASK, proč? Rupt.ME, Inst ..</t>
        </r>
      </text>
    </comment>
    <comment ref="EW1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FJ1" authorId="2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Q1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S1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let…
nevyhovující "N"</t>
        </r>
      </text>
    </comment>
    <comment ref="FT1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let...</t>
        </r>
      </text>
    </comment>
    <comment ref="FV1" authorId="1" shapeId="0" xr:uid="{00000000-0006-0000-0000-00001D000000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W1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FX1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A1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B1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</text>
    </comment>
    <comment ref="GC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D1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</text>
    </comment>
    <comment ref="GE1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>V době 1 měsíc před, až 6 měsíců po punkci (sloupec "H")
Může být i vícekrát v tomto období</t>
        </r>
      </text>
    </comment>
    <comment ref="GL1" authorId="1" shapeId="0" xr:uid="{00000000-0006-0000-0000-000025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 | Freq. of Parent</t>
        </r>
      </text>
    </comment>
    <comment ref="GM1" authorId="1" shapeId="0" xr:uid="{00000000-0006-0000-0000-000026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GN1" authorId="1" shapeId="0" xr:uid="{00000000-0006-0000-0000-000027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GO1" authorId="1" shapeId="0" xr:uid="{00000000-0006-0000-0000-000028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 | Freq. of Parent</t>
        </r>
      </text>
    </comment>
    <comment ref="GP1" authorId="1" shapeId="0" xr:uid="{00000000-0006-0000-0000-000029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Q1" authorId="1" shapeId="0" xr:uid="{00000000-0006-0000-0000-00002A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T1" authorId="1" shapeId="0" xr:uid="{00000000-0006-0000-0000-00002B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U1" authorId="1" shapeId="0" xr:uid="{00000000-0006-0000-0000-00002C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GV1" authorId="1" shapeId="0" xr:uid="{00000000-0006-0000-0000-00002D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% minus NEU DHR123 %</t>
        </r>
      </text>
    </comment>
    <comment ref="GW1" authorId="1" shapeId="0" xr:uid="{00000000-0006-0000-0000-00002E000000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MFI minus NEU DHR123 MFI</t>
        </r>
      </text>
    </comment>
  </commentList>
</comments>
</file>

<file path=xl/sharedStrings.xml><?xml version="1.0" encoding="utf-8"?>
<sst xmlns="http://schemas.openxmlformats.org/spreadsheetml/2006/main" count="3139" uniqueCount="1032">
  <si>
    <t>Fluid No.</t>
  </si>
  <si>
    <t>Nr of sampling</t>
  </si>
  <si>
    <t>Number</t>
  </si>
  <si>
    <t>Surname</t>
  </si>
  <si>
    <t>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</si>
  <si>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</si>
  <si>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</si>
  <si>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</si>
  <si>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</si>
  <si>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</si>
  <si>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</si>
  <si>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</si>
  <si>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</si>
  <si>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</si>
  <si>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</si>
  <si>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</si>
  <si>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</si>
  <si>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</si>
  <si>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</si>
  <si>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</si>
  <si>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</si>
  <si>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</si>
  <si>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</si>
  <si>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</si>
  <si>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</si>
  <si>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</si>
  <si>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</si>
  <si>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</si>
  <si>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r>
      <rPr>
        <b/>
        <sz val="8"/>
        <color rgb="FF000000"/>
        <rFont val="Calibri"/>
        <family val="2"/>
        <charset val="238"/>
      </rPr>
      <t xml:space="preserve">Počet bb v SSC/CD45+ gate </t>
    </r>
    <r>
      <rPr>
        <b/>
        <sz val="8"/>
        <color rgb="FFFF0000"/>
        <rFont val="Calibri"/>
        <family val="2"/>
        <charset val="238"/>
      </rPr>
      <t>po filtr</t>
    </r>
    <r>
      <rPr>
        <b/>
        <sz val="11"/>
        <color rgb="FFFF0000"/>
        <rFont val="Calibri"/>
        <family val="2"/>
        <charset val="238"/>
      </rPr>
      <t>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</si>
  <si>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rPr>
        <b/>
        <sz val="10"/>
        <color rgb="FF000000"/>
        <rFont val="Calibri"/>
        <family val="2"/>
        <charset val="238"/>
      </rPr>
      <t>Celková buněčnost v tis.</t>
    </r>
    <r>
      <rPr>
        <b/>
        <sz val="8"/>
        <color rgb="FFFF0000"/>
        <rFont val="Calibri"/>
        <family val="2"/>
        <charset val="238"/>
      </rPr>
      <t xml:space="preserve"> po filtr.</t>
    </r>
    <r>
      <rPr>
        <b/>
        <sz val="8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/ </t>
    </r>
    <r>
      <rPr>
        <b/>
        <sz val="11"/>
        <color rgb="FF7030A0"/>
        <rFont val="Calibri"/>
        <family val="2"/>
        <charset val="238"/>
      </rPr>
      <t>Nativní buň. Celková v tis.</t>
    </r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</si>
  <si>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</si>
  <si>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</si>
  <si>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</si>
  <si>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</si>
  <si>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%</t>
  </si>
  <si>
    <t>Singlets %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</si>
  <si>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</si>
  <si>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</si>
  <si>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</si>
  <si>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</si>
  <si>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</si>
  <si>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</si>
  <si>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</si>
  <si>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</si>
  <si>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</si>
  <si>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</si>
  <si>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</si>
  <si>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</si>
  <si>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</si>
  <si>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</si>
  <si>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</si>
  <si>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</si>
  <si>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</si>
  <si>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</si>
  <si>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</si>
  <si>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SSC CD64+ NEU extra zk.</t>
  </si>
  <si>
    <t>CD15+ / CD54 %</t>
  </si>
  <si>
    <t>CD15+ / CD11b+ MFI</t>
  </si>
  <si>
    <t>CD15+ / CD62L+ %</t>
  </si>
  <si>
    <t>CD15+ / CD62L+ MFI</t>
  </si>
  <si>
    <t>CD15+ / CD64+ %</t>
  </si>
  <si>
    <t>CD3+ / Th %</t>
  </si>
  <si>
    <t>CD3+ / Tc %</t>
  </si>
  <si>
    <t>CD4/CD8 Th/Tc</t>
  </si>
  <si>
    <t>Singlets / Tregs %</t>
  </si>
  <si>
    <t>LYM / Tregs %</t>
  </si>
  <si>
    <t>Singlets / CD3- / CD19+ B cells</t>
  </si>
  <si>
    <t>CD3+ / Th HLA-DR+ %</t>
  </si>
  <si>
    <t>CD3+ / Tc HLA-DR+ %</t>
  </si>
  <si>
    <t>Tc DR/Th DR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</si>
  <si>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</si>
  <si>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</si>
  <si>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</si>
  <si>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</si>
  <si>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</si>
  <si>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</si>
  <si>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</si>
  <si>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</si>
  <si>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</si>
  <si>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</si>
  <si>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</si>
  <si>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</si>
  <si>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</si>
  <si>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</si>
  <si>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</si>
  <si>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</si>
  <si>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</si>
  <si>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</si>
  <si>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</si>
  <si>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</si>
  <si>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MON/Mf / CD14-  CD11b-  CD163- = others</t>
  </si>
  <si>
    <t>MON/Mf / CD14- / CD11b- / CD163- = others</t>
  </si>
  <si>
    <t>MON-Mf-mDC / Mf (CD163+CD14+) %</t>
  </si>
  <si>
    <t>Singlets / Mf (CD163+CD14+) %</t>
  </si>
  <si>
    <t>Singlets/MON-Mf-mDC/MON (CD163-CD14+) %</t>
  </si>
  <si>
    <t>Singlets / MON (CD163-CD14+) %</t>
  </si>
  <si>
    <t>MON-Mf-mDC / mDC %</t>
  </si>
  <si>
    <t>group</t>
  </si>
  <si>
    <t>Nr of subgroup</t>
  </si>
  <si>
    <t>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</si>
  <si>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</si>
  <si>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</si>
  <si>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</si>
  <si>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</si>
  <si>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</si>
  <si>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</si>
  <si>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</si>
  <si>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</si>
  <si>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Joint</t>
  </si>
  <si>
    <t>Aseptic/Infectious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</si>
  <si>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</si>
  <si>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</si>
  <si>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</si>
  <si>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</si>
  <si>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</si>
  <si>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</si>
  <si>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</si>
  <si>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</si>
  <si>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</si>
  <si>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</si>
  <si>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</si>
  <si>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</si>
  <si>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</si>
  <si>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</si>
  <si>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</si>
  <si>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</si>
  <si>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</si>
  <si>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Semiquant. fluid volume</t>
  </si>
  <si>
    <t>BMI</t>
  </si>
  <si>
    <t>Pain level</t>
  </si>
  <si>
    <t>Date of revision surgery</t>
  </si>
  <si>
    <t>Osteoarthritis grade</t>
  </si>
  <si>
    <t>Range of joint damage</t>
  </si>
  <si>
    <t>Arthroscopic finding</t>
  </si>
  <si>
    <t>Date of arthroscopy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</si>
  <si>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</si>
  <si>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</si>
  <si>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</si>
  <si>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</si>
  <si>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</si>
  <si>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</si>
  <si>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</si>
  <si>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</si>
  <si>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</si>
  <si>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</si>
  <si>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</si>
  <si>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</si>
  <si>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</si>
  <si>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</si>
  <si>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</si>
  <si>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</si>
  <si>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</si>
  <si>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</si>
  <si>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</si>
  <si>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SWCC/naše buněčnost</t>
  </si>
  <si>
    <r>
      <t>V případě OA, uveďte</t>
    </r>
    <r>
      <rPr>
        <b/>
        <sz val="11"/>
        <color rgb="FFFF00FF"/>
        <rFont val="Calibri"/>
        <family val="2"/>
        <charset val="238"/>
      </rPr>
      <t xml:space="preserve"> 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pravým kolenem</t>
    </r>
  </si>
  <si>
    <r>
      <t xml:space="preserve">V případě OA, uveďte </t>
    </r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levým kolenem</t>
    </r>
  </si>
  <si>
    <r>
      <t xml:space="preserve">Podezření na infekci   </t>
    </r>
    <r>
      <rPr>
        <b/>
        <sz val="11"/>
        <color rgb="FFFF00FF"/>
        <rFont val="Calibri"/>
        <family val="2"/>
        <charset val="238"/>
      </rPr>
      <t>ano=1 / ne=0</t>
    </r>
  </si>
  <si>
    <r>
      <t xml:space="preserve">Bolest kloubu stupnice </t>
    </r>
    <r>
      <rPr>
        <b/>
        <sz val="11"/>
        <color rgb="FFFF00FF"/>
        <rFont val="Calibri"/>
        <family val="2"/>
        <charset val="238"/>
      </rPr>
      <t>0-10</t>
    </r>
  </si>
  <si>
    <r>
      <t xml:space="preserve">Otok kloubu </t>
    </r>
    <r>
      <rPr>
        <b/>
        <sz val="11"/>
        <color rgb="FFFF00FF"/>
        <rFont val="Calibri"/>
        <family val="2"/>
        <charset val="238"/>
      </rPr>
      <t>ano=1 / ne=0</t>
    </r>
  </si>
  <si>
    <t>Klinika - další poznámky (k datumu punkce - sloupec "H")</t>
  </si>
  <si>
    <t>Studie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</si>
  <si>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</si>
  <si>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</si>
  <si>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</si>
  <si>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Singlets - MON-MF %</t>
  </si>
  <si>
    <t>MON-MF - fMLP %</t>
  </si>
  <si>
    <t>MON-MF - fMLP MFI</t>
  </si>
  <si>
    <t>Singlets - NEU %</t>
  </si>
  <si>
    <t>NEU - fMLP %</t>
  </si>
  <si>
    <t>NEU - fMLP MFI</t>
  </si>
  <si>
    <t>abs počet NEU fMLP+</t>
  </si>
  <si>
    <t>NEU - DHR123 %</t>
  </si>
  <si>
    <t>NEU - DHR123 MFI</t>
  </si>
  <si>
    <t>ROS delta NEU %</t>
  </si>
  <si>
    <t>delta NEU MFI</t>
  </si>
  <si>
    <t>abs.p FMLP neu</t>
  </si>
  <si>
    <t>abs.p DHR neu</t>
  </si>
  <si>
    <t>delta abs počtov</t>
  </si>
  <si>
    <t>Objem SF</t>
  </si>
  <si>
    <t>abs počet fMLP/1ul</t>
  </si>
  <si>
    <t>abs počet DHR123/1ul</t>
  </si>
  <si>
    <t>abs počet NEU/ul</t>
  </si>
  <si>
    <t>Canto NEU%</t>
  </si>
  <si>
    <t>Canto NEU-CD11b %</t>
  </si>
  <si>
    <t>Canto NEU-CD11b MFI</t>
  </si>
  <si>
    <t>Canto NEU-CD54 %</t>
  </si>
  <si>
    <t>Canto NEU-CD54 MFI</t>
  </si>
  <si>
    <t>Canto NEU-CD62L %</t>
  </si>
  <si>
    <t>Canto NEU-CD62L MFI</t>
  </si>
  <si>
    <t>Canto NEU-CD64 %</t>
  </si>
  <si>
    <t>Canto NEU-CD64 MFI</t>
  </si>
  <si>
    <t>Canto NEU-CXCR1 %</t>
  </si>
  <si>
    <t>Canto NEU-CXCR1 MFI</t>
  </si>
  <si>
    <t>Canto NEU-CXCR2 %</t>
  </si>
  <si>
    <t>Canto NEU-CXCR2 MFI</t>
  </si>
  <si>
    <t>Canto LYM %</t>
  </si>
  <si>
    <t>Canto MON % vyber!!</t>
  </si>
  <si>
    <t xml:space="preserve">Canto MON/CD11b % </t>
  </si>
  <si>
    <t xml:space="preserve">Canto MON/CD11b MFI </t>
  </si>
  <si>
    <t xml:space="preserve">Canto MON/CD54 % </t>
  </si>
  <si>
    <t xml:space="preserve">Canto MON/CD54 MFI </t>
  </si>
  <si>
    <t xml:space="preserve">Canto MON/CD62L % </t>
  </si>
  <si>
    <t xml:space="preserve">Canto MON/CD62L MFI </t>
  </si>
  <si>
    <t xml:space="preserve">Canto MON/CD64 % </t>
  </si>
  <si>
    <t xml:space="preserve">Canto MON/CD64 MFI </t>
  </si>
  <si>
    <t xml:space="preserve">Canto MON/CXCR1 % </t>
  </si>
  <si>
    <t xml:space="preserve">Canto MON/CXCR1 MFI </t>
  </si>
  <si>
    <t xml:space="preserve">Canto MON/CXCR2 % </t>
  </si>
  <si>
    <t xml:space="preserve">Canto MON/CXCR2 MFI </t>
  </si>
  <si>
    <t>Canto MON hlavny %</t>
  </si>
  <si>
    <t>pain+OA grade+range of damage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</si>
  <si>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</si>
  <si>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</si>
  <si>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</si>
  <si>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</si>
  <si>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</si>
  <si>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</si>
  <si>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</si>
  <si>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</si>
  <si>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</si>
  <si>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</si>
  <si>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</si>
  <si>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</si>
  <si>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</si>
  <si>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</si>
  <si>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</si>
  <si>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</si>
  <si>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</si>
  <si>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</si>
  <si>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</si>
  <si>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</si>
  <si>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</si>
  <si>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</si>
  <si>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</si>
  <si>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</si>
  <si>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</si>
  <si>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</si>
  <si>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</si>
  <si>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</si>
  <si>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</si>
  <si>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</si>
  <si>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</si>
  <si>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</si>
  <si>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</si>
  <si>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</si>
  <si>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</si>
  <si>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</si>
  <si>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</si>
  <si>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</si>
  <si>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</si>
  <si>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</si>
  <si>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</si>
  <si>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</si>
  <si>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</si>
  <si>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</si>
  <si>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</si>
  <si>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</si>
  <si>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</si>
  <si>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</si>
  <si>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</si>
  <si>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</si>
  <si>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</si>
  <si>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</si>
  <si>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</si>
  <si>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</si>
  <si>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</si>
  <si>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</si>
  <si>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</si>
  <si>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</si>
  <si>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</si>
  <si>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</si>
  <si>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</si>
  <si>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</si>
  <si>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</si>
  <si>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</si>
  <si>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</si>
  <si>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</si>
  <si>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</si>
  <si>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</si>
  <si>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</si>
  <si>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</si>
  <si>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</si>
  <si>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</si>
  <si>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</si>
  <si>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</si>
  <si>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</si>
  <si>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</si>
  <si>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</si>
  <si>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</si>
  <si>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</si>
  <si>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</si>
  <si>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</si>
  <si>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</si>
  <si>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</si>
  <si>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</si>
  <si>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</si>
  <si>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</si>
  <si>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</si>
  <si>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</si>
  <si>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</si>
  <si>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</si>
  <si>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</si>
  <si>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</si>
  <si>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</si>
  <si>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</si>
  <si>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</si>
  <si>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</si>
  <si>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</si>
  <si>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</si>
  <si>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</si>
  <si>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</si>
  <si>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</si>
  <si>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</si>
  <si>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</si>
  <si>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</si>
  <si>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</si>
  <si>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</si>
  <si>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</si>
  <si>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</si>
  <si>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</si>
  <si>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</si>
  <si>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</si>
  <si>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</si>
  <si>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</si>
  <si>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</si>
  <si>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</si>
  <si>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</si>
  <si>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</si>
  <si>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</si>
  <si>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</si>
  <si>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</si>
  <si>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</si>
  <si>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</si>
  <si>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</si>
  <si>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</si>
  <si>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</si>
  <si>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</si>
  <si>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</si>
  <si>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</si>
  <si>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</si>
  <si>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</si>
  <si>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</si>
  <si>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</si>
  <si>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</si>
  <si>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</si>
  <si>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</si>
  <si>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</si>
  <si>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</si>
  <si>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</si>
  <si>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</si>
  <si>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</si>
  <si>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</si>
  <si>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</si>
  <si>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</si>
  <si>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</si>
  <si>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</si>
  <si>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</si>
  <si>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</si>
  <si>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</si>
  <si>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</si>
  <si>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</si>
  <si>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</si>
  <si>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</si>
  <si>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</si>
  <si>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</si>
  <si>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</si>
  <si>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</si>
  <si>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</si>
  <si>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</si>
  <si>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</si>
  <si>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</si>
  <si>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</si>
  <si>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</si>
  <si>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</si>
  <si>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</si>
  <si>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</si>
  <si>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</si>
  <si>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</si>
  <si>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</si>
  <si>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</si>
  <si>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</si>
  <si>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</si>
  <si>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</si>
  <si>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</si>
  <si>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fluid</t>
  </si>
  <si>
    <t>N</t>
  </si>
  <si>
    <t>na</t>
  </si>
  <si>
    <t>M-NEU</t>
  </si>
  <si>
    <t>M</t>
  </si>
  <si>
    <t>F</t>
  </si>
  <si>
    <t>M2322</t>
  </si>
  <si>
    <t>M1</t>
  </si>
  <si>
    <t>M171</t>
  </si>
  <si>
    <t>M2</t>
  </si>
  <si>
    <t>Vaňková</t>
  </si>
  <si>
    <t>M2320</t>
  </si>
  <si>
    <t>Jaroslav</t>
  </si>
  <si>
    <t>&gt;50000</t>
  </si>
  <si>
    <t>M170</t>
  </si>
  <si>
    <t>F-NEU</t>
  </si>
  <si>
    <t>F2-NEU</t>
  </si>
  <si>
    <t>2a</t>
  </si>
  <si>
    <t>F1-NEU</t>
  </si>
  <si>
    <t>Antonín</t>
  </si>
  <si>
    <t>1b</t>
  </si>
  <si>
    <t xml:space="preserve">Smékal </t>
  </si>
  <si>
    <t>M2356</t>
  </si>
  <si>
    <t>Podlezl</t>
  </si>
  <si>
    <t>Josef</t>
  </si>
  <si>
    <t>ORT-AMB</t>
  </si>
  <si>
    <t>yes</t>
  </si>
  <si>
    <t>levé koleno</t>
  </si>
  <si>
    <t>Miroslav</t>
  </si>
  <si>
    <t>Stejskal</t>
  </si>
  <si>
    <t>Petr</t>
  </si>
  <si>
    <t>Zdeněk</t>
  </si>
  <si>
    <t>pravé koleno</t>
  </si>
  <si>
    <t>Marie</t>
  </si>
  <si>
    <t>František</t>
  </si>
  <si>
    <t>M171, M2326</t>
  </si>
  <si>
    <t>Jiří</t>
  </si>
  <si>
    <t>Vladimír</t>
  </si>
  <si>
    <t>Procházka</t>
  </si>
  <si>
    <t>Eva</t>
  </si>
  <si>
    <t>Věra</t>
  </si>
  <si>
    <t>-</t>
  </si>
  <si>
    <t>ORT-29a</t>
  </si>
  <si>
    <t>Dalibor</t>
  </si>
  <si>
    <t>Zelenka</t>
  </si>
  <si>
    <t>Tomáš</t>
  </si>
  <si>
    <t>Pavel</t>
  </si>
  <si>
    <t>S835, W0100</t>
  </si>
  <si>
    <t>Ludmila</t>
  </si>
  <si>
    <t>Lenka</t>
  </si>
  <si>
    <t>Jana</t>
  </si>
  <si>
    <t>Oldřich</t>
  </si>
  <si>
    <t>M2546</t>
  </si>
  <si>
    <t>2+5</t>
  </si>
  <si>
    <t>Stanislava</t>
  </si>
  <si>
    <t>M1-NEU</t>
  </si>
  <si>
    <t>David</t>
  </si>
  <si>
    <t>Ladislav</t>
  </si>
  <si>
    <t>Ivana</t>
  </si>
  <si>
    <t>Michal</t>
  </si>
  <si>
    <t>M171, M161</t>
  </si>
  <si>
    <t>Radek</t>
  </si>
  <si>
    <t>Jan</t>
  </si>
  <si>
    <t>M2556</t>
  </si>
  <si>
    <t>Roman</t>
  </si>
  <si>
    <t>Jaromír</t>
  </si>
  <si>
    <t xml:space="preserve">Dvořák </t>
  </si>
  <si>
    <t>Stuchlík</t>
  </si>
  <si>
    <t>Holík</t>
  </si>
  <si>
    <t>S832, W0130</t>
  </si>
  <si>
    <t>M2416</t>
  </si>
  <si>
    <t>Zavadilová</t>
  </si>
  <si>
    <t>2+12</t>
  </si>
  <si>
    <t>8+6</t>
  </si>
  <si>
    <t>Marek</t>
  </si>
  <si>
    <t>Miroslava</t>
  </si>
  <si>
    <t>2+5+12</t>
  </si>
  <si>
    <t>M171, M7126</t>
  </si>
  <si>
    <t>S832, W0111</t>
  </si>
  <si>
    <t>2+6</t>
  </si>
  <si>
    <t>S834, W0101</t>
  </si>
  <si>
    <t>M171, M2322, M2556</t>
  </si>
  <si>
    <t>H</t>
  </si>
  <si>
    <t>L</t>
  </si>
  <si>
    <t>M170, M2326</t>
  </si>
  <si>
    <t>8+5</t>
  </si>
  <si>
    <t>&gt;50</t>
  </si>
  <si>
    <t>M171, M2322</t>
  </si>
  <si>
    <t>1+12</t>
  </si>
  <si>
    <t>Hála</t>
  </si>
  <si>
    <t>Irena</t>
  </si>
  <si>
    <t>S832, W0100</t>
  </si>
  <si>
    <t>Vojtěch</t>
  </si>
  <si>
    <t>Filip</t>
  </si>
  <si>
    <t>Kadlec</t>
  </si>
  <si>
    <t>Z479, M171</t>
  </si>
  <si>
    <t>Radomír</t>
  </si>
  <si>
    <t>Zuzana</t>
  </si>
  <si>
    <t>2+12+5</t>
  </si>
  <si>
    <t>Bednařík</t>
  </si>
  <si>
    <t>5+10</t>
  </si>
  <si>
    <t xml:space="preserve">Kohoutek </t>
  </si>
  <si>
    <t>Zapletal</t>
  </si>
  <si>
    <t>Miloš</t>
  </si>
  <si>
    <t>Patrik</t>
  </si>
  <si>
    <t>Neutrofilový imunofenotyp s výrazným podílem buněk vrozené imunity (NEU&gt;75%) a vysokou buněčností.</t>
  </si>
  <si>
    <t>9+5</t>
  </si>
  <si>
    <t>Spáčil</t>
  </si>
  <si>
    <t>Simona</t>
  </si>
  <si>
    <t xml:space="preserve">M2352 </t>
  </si>
  <si>
    <t xml:space="preserve">Vachutka </t>
  </si>
  <si>
    <t>Ondrejková</t>
  </si>
  <si>
    <t>Jarošová</t>
  </si>
  <si>
    <t>Kamila</t>
  </si>
  <si>
    <t>neg.</t>
  </si>
  <si>
    <t>11c/86/123/303/163/HLA-DR/11b/206/64/45/15/16/-/3</t>
  </si>
  <si>
    <t>OJ</t>
  </si>
  <si>
    <t>2019_07_04</t>
  </si>
  <si>
    <t>3x (45)</t>
  </si>
  <si>
    <t>Tuschl</t>
  </si>
  <si>
    <t>Arnošt</t>
  </si>
  <si>
    <t>Drahomír</t>
  </si>
  <si>
    <t>MT</t>
  </si>
  <si>
    <t>MCh</t>
  </si>
  <si>
    <t>Dostál</t>
  </si>
  <si>
    <t>Blažena</t>
  </si>
  <si>
    <t>10+5</t>
  </si>
  <si>
    <t>M170, M2546, M170</t>
  </si>
  <si>
    <t>M171, Z479, M2540</t>
  </si>
  <si>
    <t>Müller</t>
  </si>
  <si>
    <t>Viktor</t>
  </si>
  <si>
    <t>M1904, M171, M2147</t>
  </si>
  <si>
    <t>Minxová</t>
  </si>
  <si>
    <t>Kubálek</t>
  </si>
  <si>
    <t>M171, Z479, Z478</t>
  </si>
  <si>
    <t>481104289</t>
  </si>
  <si>
    <t>M170, M1904</t>
  </si>
  <si>
    <t>Vašek</t>
  </si>
  <si>
    <t>Matouš</t>
  </si>
  <si>
    <t>Kešelák</t>
  </si>
  <si>
    <t>Haislar</t>
  </si>
  <si>
    <t>M171, W0199, M2417</t>
  </si>
  <si>
    <t>Prozánětlivý typ s převahou vrozené imunity - MON-linie (&gt;70%); T-LYM převážně typu CD8.</t>
  </si>
  <si>
    <t>Imunofenotyp s převahou NEU (&gt;80%), vysokou buněčností, T-LYM převážně typu CD4.</t>
  </si>
  <si>
    <t>S836, W1999</t>
  </si>
  <si>
    <t>pHrodo + chem NEU</t>
  </si>
  <si>
    <t>3x(52)</t>
  </si>
  <si>
    <t>Beneš</t>
  </si>
  <si>
    <t>aerobní kultivace-Staphylococcus  hominis</t>
  </si>
  <si>
    <t>2020_02_05</t>
  </si>
  <si>
    <t>1x(52)</t>
  </si>
  <si>
    <t>CCR3/CCR6/-/CCR1/CCR7/CCR5/11b/CXCR5/CXCR4/HLA-DR/15/16/14/45</t>
  </si>
  <si>
    <t>3/16+56/123/127/90/HLA-DR/11b/64/25/45/15/4/14/8</t>
  </si>
  <si>
    <t>Křivánková</t>
  </si>
  <si>
    <t>Zánětlivý typ s převahou antigenně-specif. imunity (LYM&gt;60%).</t>
  </si>
  <si>
    <t xml:space="preserve">Hambálek </t>
  </si>
  <si>
    <t>2020_02_07</t>
  </si>
  <si>
    <t>Zánětlivý typ s převahou antigenně-specif. imunity (LYM&gt;60%) a vysokým podílem MON-linie (34%).</t>
  </si>
  <si>
    <t>Linda</t>
  </si>
  <si>
    <t>2020_02_10</t>
  </si>
  <si>
    <t>Zánětlivý typ s převahou antigenně-specif. imunity (LYM&gt;50%), vysokým podílem NEU (32 %) a vysokou buněčností.</t>
  </si>
  <si>
    <t>Palánek</t>
  </si>
  <si>
    <t>S800, W1999</t>
  </si>
  <si>
    <t>Prozánětlivý typ s převahou vrozené imunity - MON-linie (&gt;90%) a vysokou buněčností.</t>
  </si>
  <si>
    <t>Imunofenotyp s převahou NEU (&gt;70%) a velmi vysokou buněčností.</t>
  </si>
  <si>
    <t>2020_02_17</t>
  </si>
  <si>
    <t>3x(53)</t>
  </si>
  <si>
    <t>Zánětlivý typ s převahou antigenně-specif. imunity (LYM&gt;60%) a vysokým podílem MON-linie (30%).</t>
  </si>
  <si>
    <t>Labonková</t>
  </si>
  <si>
    <t>2020_02_19</t>
  </si>
  <si>
    <t>Zánětlivý typ se shodným podílem antigenně-specifické (LYM 50%) a vrozené imunity (MON-linie 25%, NEU 23%).</t>
  </si>
  <si>
    <t>Ziegler</t>
  </si>
  <si>
    <t>Vranová</t>
  </si>
  <si>
    <t>Veronika</t>
  </si>
  <si>
    <t>2020_02_21</t>
  </si>
  <si>
    <t>Zánětlivý typ s převahou antigenně-specif. imunity (LYM&gt;75%) s převahou CD8 T-LYM.</t>
  </si>
  <si>
    <t>Dominik</t>
  </si>
  <si>
    <t>2020_02_24</t>
  </si>
  <si>
    <t>Prozánětlivý typ s převahou vrozené imunity (MON-linie 48%, NEU 24%).</t>
  </si>
  <si>
    <t>2020_02_25</t>
  </si>
  <si>
    <t>M1914, M6534</t>
  </si>
  <si>
    <t>Zánětlivý typ s převahou antigenně-specif. imunity (LYM 58%) a vysokým podílem MON-linie (35%).</t>
  </si>
  <si>
    <t>Imunofenotyp s převahou NEU (&gt;70%) a nízkou buněčností.</t>
  </si>
  <si>
    <t>2020_02_26</t>
  </si>
  <si>
    <t>Prozánětlivý typ s převahou vrozené imunity (MON-linie&gt;60%).</t>
  </si>
  <si>
    <t>Bezděková</t>
  </si>
  <si>
    <t>Zora</t>
  </si>
  <si>
    <t>M7666</t>
  </si>
  <si>
    <t>Imunofenotyp s převahou NEU (&gt;70%) a vysokou buněčností.</t>
  </si>
  <si>
    <t>2020_02_27</t>
  </si>
  <si>
    <t>Prozánětlivý typ s převahou vrozené imunity (MON-linie 54%, NEU 5%) a vysokým podílem LYM (40%).</t>
  </si>
  <si>
    <t>Říhová</t>
  </si>
  <si>
    <t>Kalvoda</t>
  </si>
  <si>
    <t>2020_03_02</t>
  </si>
  <si>
    <t>Zánětlivý typ se shodným podílem antigenně-specifické (LYM 51%) a vrozené imunity (MON-linie 42%, NEU 7%).</t>
  </si>
  <si>
    <t>Imunofenotyp s převahou NEU (90%), velmi vysokou buněčností, T-LYM převážně typu CD4.</t>
  </si>
  <si>
    <t>Kučák</t>
  </si>
  <si>
    <t>S761, W0111, S460</t>
  </si>
  <si>
    <t>Prozánětlivý typ s převahou vrozené imunity (MON-linie 52%, NEU 20%), T-LYM převážně typu CD4.</t>
  </si>
  <si>
    <t xml:space="preserve">aerobní kultivace-Staphylococcus  hominis </t>
  </si>
  <si>
    <t>2020_03_03</t>
  </si>
  <si>
    <t>M2550, W0130</t>
  </si>
  <si>
    <t>Prozánětlivý typ s převahou vrozené imunity (MON-linie 49%, NEU 7%) a vysokým podílem LYM (42%).</t>
  </si>
  <si>
    <t>2020_03_04</t>
  </si>
  <si>
    <t>7562275336</t>
  </si>
  <si>
    <t>1x(53, 2x(54)</t>
  </si>
  <si>
    <t>Prozánětlivý typ s příspěvkem vrozené (MON-linie 24%, NEU 32%) a antig.-specif. (LYM 43%) imunity, vysoké NK.</t>
  </si>
  <si>
    <t xml:space="preserve">aerobní kultivace-Staphylococcus  epidermidis </t>
  </si>
  <si>
    <t xml:space="preserve">Smýkal </t>
  </si>
  <si>
    <t>7302284407</t>
  </si>
  <si>
    <t>M7046, M2556</t>
  </si>
  <si>
    <t>3x(54)</t>
  </si>
  <si>
    <t>Imunofenotyp s převahou NEU (&gt;50%), vysokou buněčností a T-LYM převážně typu CD4.</t>
  </si>
  <si>
    <t>Novotná</t>
  </si>
  <si>
    <t>Danuše</t>
  </si>
  <si>
    <t>7455105306</t>
  </si>
  <si>
    <t>Imunofenotyp s převahou NEU (&gt;60%) a nízkou buněčností.</t>
  </si>
  <si>
    <t>Zdražíl</t>
  </si>
  <si>
    <t>7504285349</t>
  </si>
  <si>
    <t>Prozánětlivý typ s převahou vrozené imunity (MON-linie 43%, NEU 12%) a vysokým podílem LYM (44%).</t>
  </si>
  <si>
    <t>470508427</t>
  </si>
  <si>
    <t>M171, M161, M2546</t>
  </si>
  <si>
    <t>Imunofenotyp s převahou NEU (59%) a MON-linie (38%) a vysokou buněčností.</t>
  </si>
  <si>
    <t>2020_03_05</t>
  </si>
  <si>
    <t>Lošťák</t>
  </si>
  <si>
    <t>Zánětlivý typ s převahou antigenně-specif. imunity (LYM 54%), T-lym převážně typu CD8, vysoký podíl MON-linie (42%).</t>
  </si>
  <si>
    <t>Bokůvková</t>
  </si>
  <si>
    <t>2020_03_06</t>
  </si>
  <si>
    <t>Prozánětlivý typ s převahou vrozené imunity (MON-linie&gt;50%) a vysokým podílem LYM (31%).</t>
  </si>
  <si>
    <t>2020_03_09</t>
  </si>
  <si>
    <t>Prozánětlivý typ s převahou vrozené imunity (MON-linie&gt;50%) a vysokým podílem LYM (33%).</t>
  </si>
  <si>
    <t xml:space="preserve">Kopeček </t>
  </si>
  <si>
    <t>M2320, S832</t>
  </si>
  <si>
    <t>Zánětlivý typ s převahou antigenně-specif. imunity (LYM 60%), T-lym převážně typu CD8, vysoký podíl MON-linie (37%).</t>
  </si>
  <si>
    <t>2020_03_10</t>
  </si>
  <si>
    <t>L+H</t>
  </si>
  <si>
    <t>Imunofenotyp s převahou NEU (&gt;90%), velmi vysokou buněčností, mírná převaha CD4 T-LYM.</t>
  </si>
  <si>
    <t>Prečová</t>
  </si>
  <si>
    <t>2020_03_11</t>
  </si>
  <si>
    <t>2x(54)</t>
  </si>
  <si>
    <t>Prozánětlivý typ s převahou vrozené imunity (MON-linie&gt;50%) a vysokým podílem LYM (43%).</t>
  </si>
  <si>
    <t>Schulmeisterová</t>
  </si>
  <si>
    <t>Aneta</t>
  </si>
  <si>
    <t>0457296070</t>
  </si>
  <si>
    <t>2020_03_13</t>
  </si>
  <si>
    <r>
      <t xml:space="preserve">3/16+56/123/127/TCR </t>
    </r>
    <r>
      <rPr>
        <sz val="8.5"/>
        <rFont val="Calibri"/>
        <family val="2"/>
      </rPr>
      <t>γ-δ</t>
    </r>
    <r>
      <rPr>
        <sz val="8.5"/>
        <rFont val="Calibri"/>
        <family val="2"/>
        <charset val="238"/>
      </rPr>
      <t>/HLA-DR/11b/64/25/45/15/4/14/8</t>
    </r>
  </si>
  <si>
    <t>Zánětlivý typ s převahou antigenně-specif. imunity (LYM 56%) a vysokým podílem MON-linie (36%).</t>
  </si>
  <si>
    <t>aerobní kultivace-Enterococcus  faecium</t>
  </si>
  <si>
    <t>2020_05_04</t>
  </si>
  <si>
    <t>Prozánětlivý typ s převahou vrozené imunity (MON-linie&gt;70%), T-lym převážně typu CD8.</t>
  </si>
  <si>
    <t xml:space="preserve">Kubík </t>
  </si>
  <si>
    <t>pHrodo + chem NEU, kultivace, sort</t>
  </si>
  <si>
    <t>Klemešová</t>
  </si>
  <si>
    <t>7553315550</t>
  </si>
  <si>
    <t>2020_05_05</t>
  </si>
  <si>
    <t>pHrodo + chem NEU, ROS</t>
  </si>
  <si>
    <t>Imunofenotyp s převahou NEU (&gt;90%) a velmi vysokou buněčností.</t>
  </si>
  <si>
    <t>nelze hodnotit-viskozní,kalný</t>
  </si>
  <si>
    <t>400921478</t>
  </si>
  <si>
    <t>2020_05_06</t>
  </si>
  <si>
    <t>Prozánětlivý typ s převahou vrozené imunity (MON-linie 45%, NEU 29%).</t>
  </si>
  <si>
    <t>3x(55)</t>
  </si>
  <si>
    <t>6503270785</t>
  </si>
  <si>
    <t>M171, W0100</t>
  </si>
  <si>
    <t>Mazuchová</t>
  </si>
  <si>
    <t>2020_05_11</t>
  </si>
  <si>
    <t>Zánětlivý typ s převahou antigenně-specif. imunity (LYM&gt;50%) a velkým podílem MON-linie (27%).</t>
  </si>
  <si>
    <t>Prozánětlivý typ s převahou vrozené imunity (MON-linie&gt;60%) a vysokým podílem LYM (30%).</t>
  </si>
  <si>
    <t>Fiala</t>
  </si>
  <si>
    <t>2020_05_12</t>
  </si>
  <si>
    <t>2020_05_13</t>
  </si>
  <si>
    <t>M170, M2322</t>
  </si>
  <si>
    <t>Prozánětlivý typ s převahou vroz. imunity (MON-linie&gt;50%) a vysokým podílem LYM (35%), převážně typu CD8 a NK buněk.</t>
  </si>
  <si>
    <t>Prozánětlivý typ s převahou vrozené imunity (MON-linie&gt;50%) a vysokým podílem LYM (35%), převážně typu CD8.</t>
  </si>
  <si>
    <t>neg.-výsledek z 14.5.2020</t>
  </si>
  <si>
    <t>Forejtová</t>
  </si>
  <si>
    <t>2020_05_20</t>
  </si>
  <si>
    <t>M160, M170, M5447</t>
  </si>
  <si>
    <t>Prozánětlivý typ s převahou vrozené imunity (MON-linie 25%, NEU 27%) a vysokým podílem LYM (47%), převážně typu CD8.</t>
  </si>
  <si>
    <t>Chmelík</t>
  </si>
  <si>
    <t>Zánětlivý typ s převahou antigenně-specif. imunity (LYM 53%) a vysokým podílem MON-linie (44%).</t>
  </si>
  <si>
    <t>Kaderka</t>
  </si>
  <si>
    <t>M2551</t>
  </si>
  <si>
    <t>Prozánětlivý typ s převahou vrozené imunity (MON-linie 29 %, NEU 53%) a nízkou buněčností.</t>
  </si>
  <si>
    <t>Vysloužil</t>
  </si>
  <si>
    <t>M171, M2323</t>
  </si>
  <si>
    <t>2020_05_21</t>
  </si>
  <si>
    <t>Imunofenotyp s převahou NEU (&gt;90%) a velmi vysokou buněčností, T-lym převážně typu CD4.</t>
  </si>
  <si>
    <t>Prozánětlivý typ s převahou vrozené imunity (MON-linie 76%).</t>
  </si>
  <si>
    <t xml:space="preserve">Sirotek </t>
  </si>
  <si>
    <t>Prozánětlivý typ s převahou vrozené imunity (MON-linie 53%) a vysokým podílem LYM (38%).</t>
  </si>
  <si>
    <t>3/16+56/123/127/TCR γ-δ/HLA-DR/11b/64/25/45/15/4/14/8</t>
  </si>
  <si>
    <t>3x(56)</t>
  </si>
  <si>
    <t>2020_05_28</t>
  </si>
  <si>
    <t>M2321, M171, M161</t>
  </si>
  <si>
    <t>Zánětlivý typ s vysokým podílem antigenně-specif. imunity (LYM 55%) a MON-linie (42%).</t>
  </si>
  <si>
    <t>2020_06_01</t>
  </si>
  <si>
    <t>Öszi</t>
  </si>
  <si>
    <t>M171, M2546, I10</t>
  </si>
  <si>
    <t>2020_06_03</t>
  </si>
  <si>
    <t>Janečka</t>
  </si>
  <si>
    <t>M2322, M5312</t>
  </si>
  <si>
    <t>pravé koleno, Backerova cysta</t>
  </si>
  <si>
    <t>Imunofenotyp s převahou NEU (&gt;90%), ale nízkou buněčností.</t>
  </si>
  <si>
    <t>pravé koleno, Bakerova cysta</t>
  </si>
  <si>
    <t>2020_06_04</t>
  </si>
  <si>
    <t>M2326, M7737</t>
  </si>
  <si>
    <t>Zánětlivý typ se shodným podílem vrozené (MON-linie 49%) a antig.-specif. imunity (LYM 48%).</t>
  </si>
  <si>
    <t>M2546, W0111</t>
  </si>
  <si>
    <t>bloody + 12</t>
  </si>
  <si>
    <t>Prozánětlivý typ s převahou vrozené imunity (MON-linie 40 %, NEU 42%).</t>
  </si>
  <si>
    <t>Kučerová</t>
  </si>
  <si>
    <t>2020_06_10</t>
  </si>
  <si>
    <t>S832, W0100, C437</t>
  </si>
  <si>
    <t>Zánětlivý typ s převahou antigenně-specif. imunity (LYM&gt;70%).</t>
  </si>
  <si>
    <t>2020_06_11</t>
  </si>
  <si>
    <t>M171, M2548, T845</t>
  </si>
  <si>
    <t>Prozánětlivý typ s převahou vrozené imunity (MON-linie 38%, NEU 23%) a vysokým podílem LYM (38%), převážně typu CD8.</t>
  </si>
  <si>
    <t>Imunofenotyp s převahou NEU (&gt;80%) a vysokou buněčností, T-lym převážně typu CD4.</t>
  </si>
  <si>
    <t>Žibrita</t>
  </si>
  <si>
    <t>2020_06_15</t>
  </si>
  <si>
    <t>Prozánětlivý typ s převahou vrozené imunity (MON-linie&gt;90%).</t>
  </si>
  <si>
    <t>2020_06_16</t>
  </si>
  <si>
    <t>M205, M0680, M161</t>
  </si>
  <si>
    <t>Prozánětlivý typ s převahou vrozené imunity (MON-linie&gt;80%) a vysokou buněčností, T-lym převážně typu CD4.</t>
  </si>
  <si>
    <t>Jarmarová</t>
  </si>
  <si>
    <t>2020_06_18</t>
  </si>
  <si>
    <t>3x(57)</t>
  </si>
  <si>
    <t>Prozánětlivý typ s převahou vrozené imunity (MON-linie 36%, NEU 26%) a vysokým podílem LYM (36%), převážně typu CD8.</t>
  </si>
  <si>
    <t>Prozánětlivý typ s převahou vrozené imunity (MON-linie 39%, NEU 25%) a vysokým podílem LYM (35%), převážně typu CD8.</t>
  </si>
  <si>
    <t>Matějíčková</t>
  </si>
  <si>
    <t>2020_06_22</t>
  </si>
  <si>
    <t>M2320, M5312</t>
  </si>
  <si>
    <t>Zánětlivý typ s převahou antigenně-specif. imunity (LYM 67%) a vysokým podílem MON-linie (31%), velké zastoupení NK.</t>
  </si>
  <si>
    <t>Důbrava</t>
  </si>
  <si>
    <t>2020_06_24</t>
  </si>
  <si>
    <t>M2321, M171, M170</t>
  </si>
  <si>
    <t>Zánětlivý typ s převahou antigenně-specif. imunity (LYM 69%).</t>
  </si>
  <si>
    <t>Šťastná</t>
  </si>
  <si>
    <t>Kolašínová</t>
  </si>
  <si>
    <t>2020_06_29</t>
  </si>
  <si>
    <t>Prozánětlivý typ s převahou vrozené imunity (MON-linie 48%) a vysokým podílem LYM (36%), převážně typu CD8.</t>
  </si>
  <si>
    <t>2020_06_30</t>
  </si>
  <si>
    <t>M2320, M160</t>
  </si>
  <si>
    <t>Prozánětlivý typ s převahou vrozené imunity (MON-linie 53%) a vysokým podílem LYM (39%).</t>
  </si>
  <si>
    <t>2020_07_01</t>
  </si>
  <si>
    <t>Roháč</t>
  </si>
  <si>
    <t>M0286</t>
  </si>
  <si>
    <t>Vymětalík</t>
  </si>
  <si>
    <t>2020_07_08</t>
  </si>
  <si>
    <t>2020_07_09</t>
  </si>
  <si>
    <t>Soldán</t>
  </si>
  <si>
    <t>2020_07_10</t>
  </si>
  <si>
    <t>Prozánětlivý typ s převahou vrozené imunity (MON-linie 46 %, NEU 31%), T-LYM převaha typu CD8.</t>
  </si>
  <si>
    <t>Hejtmanová</t>
  </si>
  <si>
    <t>2020_07_15</t>
  </si>
  <si>
    <t>Huvr</t>
  </si>
  <si>
    <t>2020_07_17</t>
  </si>
  <si>
    <t>S834, W0182, M7204</t>
  </si>
  <si>
    <t>Lokalizace výpotku</t>
  </si>
  <si>
    <t>Diagnóza v době punkce</t>
  </si>
  <si>
    <t>Objem odebraného výpotku</t>
  </si>
  <si>
    <t>Výška</t>
  </si>
  <si>
    <t>Váha</t>
  </si>
  <si>
    <r>
      <rPr>
        <b/>
        <sz val="11"/>
        <color rgb="FFFF00FF"/>
        <rFont val="Calibri"/>
        <family val="2"/>
        <charset val="238"/>
      </rPr>
      <t>ATB</t>
    </r>
    <r>
      <rPr>
        <b/>
        <sz val="11"/>
        <rFont val="Calibri"/>
        <family val="2"/>
        <charset val="238"/>
      </rPr>
      <t xml:space="preserve"> léčba od-do</t>
    </r>
  </si>
  <si>
    <r>
      <t xml:space="preserve">Jiná léčba 1 měsíc před, až 6 měs. po punkci </t>
    </r>
    <r>
      <rPr>
        <b/>
        <sz val="11"/>
        <color rgb="FF7030A0"/>
        <rFont val="Calibri"/>
        <family val="2"/>
        <charset val="238"/>
      </rPr>
      <t>ano=1 / ne=0</t>
    </r>
  </si>
  <si>
    <r>
      <t xml:space="preserve">Jiná léčba </t>
    </r>
    <r>
      <rPr>
        <b/>
        <sz val="11"/>
        <color rgb="FF7030A0"/>
        <rFont val="Calibri"/>
        <family val="2"/>
        <charset val="238"/>
      </rPr>
      <t>od-do</t>
    </r>
  </si>
  <si>
    <t xml:space="preserve">Typ jiné léčby                 </t>
  </si>
  <si>
    <t>Testovací</t>
  </si>
  <si>
    <t>Pacient</t>
  </si>
  <si>
    <t>3/16+56/123/127/163/HLA-DR/11b/64/25/45/15/4/-/8</t>
  </si>
  <si>
    <t>méně než 5 let</t>
  </si>
  <si>
    <t>viskosuplementace od 1.1.2019</t>
  </si>
  <si>
    <t>5.7.2019, 5.8.2019</t>
  </si>
  <si>
    <t>4.7.2019-14.7.2019</t>
  </si>
  <si>
    <t>Augmentin tbl.</t>
  </si>
  <si>
    <t>Klinika po punkci (datum-sloupec "H")</t>
  </si>
  <si>
    <r>
      <rPr>
        <b/>
        <sz val="11"/>
        <color rgb="FFFF00FF"/>
        <rFont val="Calibri"/>
        <family val="2"/>
        <charset val="238"/>
      </rPr>
      <t>ATB</t>
    </r>
    <r>
      <rPr>
        <b/>
        <sz val="11"/>
        <rFont val="Calibri"/>
        <family val="2"/>
        <charset val="238"/>
      </rPr>
      <t xml:space="preserve"> 1 měsíc před, až 6 měsíců po punkci </t>
    </r>
    <r>
      <rPr>
        <b/>
        <sz val="11"/>
        <color rgb="FFFF00FF"/>
        <rFont val="Calibri"/>
        <family val="2"/>
        <charset val="238"/>
      </rPr>
      <t>ano=1 / ne=0</t>
    </r>
  </si>
  <si>
    <r>
      <t>Typ</t>
    </r>
    <r>
      <rPr>
        <b/>
        <sz val="11"/>
        <color rgb="FFFF00FF"/>
        <rFont val="Calibri"/>
        <family val="2"/>
        <charset val="238"/>
      </rPr>
      <t xml:space="preserve"> ATB</t>
    </r>
    <r>
      <rPr>
        <b/>
        <sz val="11"/>
        <rFont val="Calibri"/>
        <family val="2"/>
        <charset val="238"/>
      </rPr>
      <t xml:space="preserve"> léčby</t>
    </r>
  </si>
  <si>
    <r>
      <rPr>
        <b/>
        <sz val="11"/>
        <color rgb="FFFF00FF"/>
        <rFont val="Calibri"/>
        <family val="2"/>
        <charset val="238"/>
      </rPr>
      <t>dlouhodobá léčba před punkcí</t>
    </r>
    <r>
      <rPr>
        <b/>
        <sz val="11"/>
        <rFont val="Calibri"/>
        <family val="2"/>
        <charset val="238"/>
      </rPr>
      <t xml:space="preserve"> (datum punkce-sloupec "H", k danému kloubu-sloupec "DJ")</t>
    </r>
  </si>
  <si>
    <t>Jursa</t>
  </si>
  <si>
    <t xml:space="preserve">Hladil </t>
  </si>
  <si>
    <t>Dudek</t>
  </si>
  <si>
    <t>Vlach</t>
  </si>
  <si>
    <t>2020_08_11</t>
  </si>
  <si>
    <t>2020_08_12</t>
  </si>
  <si>
    <t>2020_08_20</t>
  </si>
  <si>
    <t>2020_08_27</t>
  </si>
  <si>
    <t>Primární diagnóza z pohledu OA</t>
  </si>
  <si>
    <t>nestabilita, proteplení kloubu</t>
  </si>
  <si>
    <t>punkce</t>
  </si>
  <si>
    <t>pacient indikován k syneovektomii</t>
  </si>
  <si>
    <t>B</t>
  </si>
  <si>
    <t>opakované obstřiky 20 mg DEPO</t>
  </si>
  <si>
    <t>výpotek, bez proteplení</t>
  </si>
  <si>
    <t>11.22020-13.2.2020</t>
  </si>
  <si>
    <t>Dalacin C 300 tbl.</t>
  </si>
  <si>
    <t>NA</t>
  </si>
  <si>
    <t>S832</t>
  </si>
  <si>
    <t>A</t>
  </si>
  <si>
    <t>méně než rok</t>
  </si>
  <si>
    <t>výpotek, stabilní, men. negat.</t>
  </si>
  <si>
    <t>Prodloužená RHB</t>
  </si>
  <si>
    <t>výpotek, med. men. +</t>
  </si>
  <si>
    <t>14.2.2020, 26.2.2020</t>
  </si>
  <si>
    <t>punkce + DEPO</t>
  </si>
  <si>
    <t>C</t>
  </si>
  <si>
    <t>výpotek</t>
  </si>
  <si>
    <t>6.3., 24.4., 26.6., 31.7. 2020</t>
  </si>
  <si>
    <t>k TEP gen.l.dx.</t>
  </si>
  <si>
    <t>více než 10 let</t>
  </si>
  <si>
    <t>méně než 2 roky</t>
  </si>
  <si>
    <t>M2321</t>
  </si>
  <si>
    <t xml:space="preserve">méňe než 5 let </t>
  </si>
  <si>
    <t>vice než 10 let</t>
  </si>
  <si>
    <t>2 mésíce</t>
  </si>
  <si>
    <t>masivní výpotek</t>
  </si>
  <si>
    <t>mńě než rok</t>
  </si>
  <si>
    <t>TEP gen.l.sin.</t>
  </si>
  <si>
    <t xml:space="preserve">ASK menisektomie na druhé straně </t>
  </si>
  <si>
    <t>ústup potíží, ASK gen.l.dx.</t>
  </si>
  <si>
    <t>debridement</t>
  </si>
  <si>
    <t>2 měsíce</t>
  </si>
  <si>
    <t>výpotek, otok, proteplení</t>
  </si>
  <si>
    <t>15.05.-22.05., 19.5.-9.6.2020</t>
  </si>
  <si>
    <t>Amoksiklav 1,2g i.v., Doxybene tbl.</t>
  </si>
  <si>
    <t>ASK debridement gen. l.dx</t>
  </si>
  <si>
    <t>k ASK revizi</t>
  </si>
  <si>
    <t>part med. et lat. menisektomie</t>
  </si>
  <si>
    <t>part. med. menisektomie, shaving</t>
  </si>
  <si>
    <t>výpotek, bolestivé man. na men</t>
  </si>
  <si>
    <t>20.5.2020, 5.8.2020</t>
  </si>
  <si>
    <t>režimové opatření</t>
  </si>
  <si>
    <t>17.11.2019, 2005</t>
  </si>
  <si>
    <t>med. et lat. menisektomie</t>
  </si>
  <si>
    <t>víc než 10 let</t>
  </si>
  <si>
    <t>opakované obstřiky 20 mg DEPO a Ask revize kloubu</t>
  </si>
  <si>
    <t>víc jak 5 let</t>
  </si>
  <si>
    <t>viskosuplementace a DEPO od 11.9.2017</t>
  </si>
  <si>
    <t>k TEP gen.l.sin</t>
  </si>
  <si>
    <t>bez OA</t>
  </si>
  <si>
    <t>režimové opatření, k TEP gen.l.dx.</t>
  </si>
  <si>
    <t>punkce + DEPO + viscosuplementace</t>
  </si>
  <si>
    <t>od 28.8.2020 do 22.10.2020</t>
  </si>
  <si>
    <t>1.6.2020, 26.6.-5.8.2020</t>
  </si>
  <si>
    <t>ASK gen. l.sin + punkce + DEPO+ visko</t>
  </si>
  <si>
    <t>od 6.1.2019 do 12.10.2020</t>
  </si>
  <si>
    <t>9.2.2020,11.2.2020, 4.3.2020</t>
  </si>
  <si>
    <t>méné než 5 let</t>
  </si>
  <si>
    <t>viskosuplementace a DEPO od 20.9.2017</t>
  </si>
  <si>
    <t>15.7., 9.9.2020</t>
  </si>
  <si>
    <t>M006</t>
  </si>
  <si>
    <t>5 měsíců</t>
  </si>
  <si>
    <t>opakované punkce s ATB p.o.</t>
  </si>
  <si>
    <t>výpotek, bez známek infekce</t>
  </si>
  <si>
    <t xml:space="preserve"> Amoksiklav tbl., Klacid SR 500mg tbl.,  Axetine 1,5g iv á 8h,  Ciprofloxacin 400mg iv, Doxyhexal 100mg tbl</t>
  </si>
  <si>
    <t xml:space="preserve">  27.4.2020 - 11.6.2020, 12.8.2020 - 2.9.2020, 23.09.20- 7.10.20, 23.09.20- 2.10.20,  3.10.20-17.10.20 </t>
  </si>
  <si>
    <t>od 11.6.2020 do 20.10.2020</t>
  </si>
  <si>
    <t>punkce + ATB + ASK</t>
  </si>
  <si>
    <t>opakované punkce s ASK</t>
  </si>
  <si>
    <t>výpotek, bez zarudnutí</t>
  </si>
  <si>
    <t>20.5.- 2.6.2020, 2.6.- 4.6.2020, 4.6.2020-24.6.2020</t>
  </si>
  <si>
    <t>Zinnat tbl., Clindamycin 900mg i.v., Dalacin 300 mg tbl.</t>
  </si>
  <si>
    <t>S834</t>
  </si>
  <si>
    <t xml:space="preserve">opakované punkce </t>
  </si>
  <si>
    <t>výpotek, bolest, med. nestabilita</t>
  </si>
  <si>
    <t>opakované punkce s DEPO</t>
  </si>
  <si>
    <t>diskrétny výpotek</t>
  </si>
  <si>
    <t>punkce, punkce + DEPO</t>
  </si>
  <si>
    <t>3.6.-2.9.2020</t>
  </si>
  <si>
    <t>k ASK gen.l.dx.</t>
  </si>
  <si>
    <t>potvrzená LB-  Inf. Odd. Prostějov</t>
  </si>
  <si>
    <t>&gt;&gt;25</t>
  </si>
  <si>
    <t>bez výpotku, bolesti</t>
  </si>
  <si>
    <t>13.2.2020, 4.2.2020</t>
  </si>
  <si>
    <t>4x plastika LCA, poté synovektomie</t>
  </si>
  <si>
    <t>2013, 2014, 6/2016, 1/2018</t>
  </si>
  <si>
    <t>opakované punkce s DEPO a viscosuplementací</t>
  </si>
  <si>
    <t>punkce + visco, punkce + DEPO</t>
  </si>
  <si>
    <t>D</t>
  </si>
  <si>
    <t>M2352</t>
  </si>
  <si>
    <t>ASK gen.l.sin.</t>
  </si>
  <si>
    <t>výpotek, Lachaman + , PZ +</t>
  </si>
  <si>
    <t>indikován k ASK plastice LCA gen.l.sin.</t>
  </si>
  <si>
    <t>part. med. menisektomie, pridieho navrty</t>
  </si>
  <si>
    <t>indikován k ASK gen.l.dx.</t>
  </si>
  <si>
    <t>PCS s Ca</t>
  </si>
  <si>
    <t>3.8.-11.8.2020</t>
  </si>
  <si>
    <t>Tazocin + Metronidazol</t>
  </si>
  <si>
    <t>výpotek + artrot. Vzhled</t>
  </si>
  <si>
    <t>part. med.  A lat. Menisektomie, plastika LCA</t>
  </si>
  <si>
    <t>6 let potíže</t>
  </si>
  <si>
    <t>part. med.  A lat. Menisektomie</t>
  </si>
  <si>
    <t>subtotal. lat. Menisektomie</t>
  </si>
  <si>
    <t>opakované punkce s DEPO + ASK</t>
  </si>
  <si>
    <t>9.3.2020, 4.5.2020</t>
  </si>
  <si>
    <t>parc. lat. menisektomie</t>
  </si>
  <si>
    <t>výpotek, lat. men. +</t>
  </si>
  <si>
    <t>od 25.9.2019-4.11.2020</t>
  </si>
  <si>
    <t>k ASK gen.l.sin</t>
  </si>
  <si>
    <t>od 5.9.2019-12.3.2020</t>
  </si>
  <si>
    <t>deza P kolenam revize levé kyčle</t>
  </si>
  <si>
    <t>22.11.2019-4.5.2020</t>
  </si>
  <si>
    <t>chůze s oporou</t>
  </si>
  <si>
    <t>míň než rok</t>
  </si>
  <si>
    <t>opakované punkce</t>
  </si>
  <si>
    <t>parc. lat. menisektomie, shaving</t>
  </si>
  <si>
    <t>RHB</t>
  </si>
  <si>
    <t>parc. Menisektomie</t>
  </si>
  <si>
    <t>výpotek, artrot. Defigurace</t>
  </si>
  <si>
    <t>k TEP gen./HTO</t>
  </si>
  <si>
    <t>part. med. Menisektomie,  defect chondralis</t>
  </si>
  <si>
    <t>22.6.2020-3.8.2020</t>
  </si>
  <si>
    <t>při potížích HTO</t>
  </si>
  <si>
    <t>výpotek, varozita</t>
  </si>
  <si>
    <t>výpotek, artrot. Defigurace, varozita</t>
  </si>
  <si>
    <t>3 měsíce</t>
  </si>
  <si>
    <t>tenzní výpotek</t>
  </si>
  <si>
    <t>10.3.2020-4.5.2002</t>
  </si>
  <si>
    <t>dnavá artritis, režimové opatření</t>
  </si>
  <si>
    <t>Na</t>
  </si>
  <si>
    <t>part. med. Menisektomie</t>
  </si>
  <si>
    <t>k HTO</t>
  </si>
  <si>
    <t>23.12.2020-10.2.2020</t>
  </si>
  <si>
    <t>psoriatická arthritis v th.</t>
  </si>
  <si>
    <t>parc. lat. meniskektomie</t>
  </si>
  <si>
    <t>méně bež 2 roky</t>
  </si>
  <si>
    <t>4.3.2020-30.4.2020</t>
  </si>
  <si>
    <t>11.6. a 17.9.2020</t>
  </si>
  <si>
    <t>víc než 5 let</t>
  </si>
  <si>
    <t>Azepo profyl.</t>
  </si>
  <si>
    <t>Punkce + TEP + ATB</t>
  </si>
  <si>
    <t>part. Lat. Menisektomie</t>
  </si>
  <si>
    <t>M2350</t>
  </si>
  <si>
    <t>ASK replastika LCA - kadaver mTA +  sutura men med gen l. sin</t>
  </si>
  <si>
    <t>prodloužení RHB</t>
  </si>
  <si>
    <t>S835</t>
  </si>
  <si>
    <t>ASK replastika LCA BTB + resutura men. later.  gen l.sin</t>
  </si>
  <si>
    <t>punkce + ASK</t>
  </si>
  <si>
    <t>výpotek, artrotický vzhled</t>
  </si>
  <si>
    <t>1.7.2020 - 8.7.2020</t>
  </si>
  <si>
    <t>Doxycyklin 200 mg tbl. p.o.</t>
  </si>
  <si>
    <t>22.6.2020-8.7.2020</t>
  </si>
  <si>
    <t>4 týdny</t>
  </si>
  <si>
    <t>27.2.2020-4.3.2020</t>
  </si>
  <si>
    <t>ASK+mozajková plastika</t>
  </si>
  <si>
    <t>11.2.-5.8.2020</t>
  </si>
  <si>
    <t>6 měsíců</t>
  </si>
  <si>
    <t>22.5.2020-16.10.2020</t>
  </si>
  <si>
    <t>21.5.2020-24.9.2020</t>
  </si>
  <si>
    <t>k TEP gen.l.sin.</t>
  </si>
  <si>
    <t>bez známek výpotku</t>
  </si>
  <si>
    <t>4.3.2020-9.9.2020</t>
  </si>
  <si>
    <t>8.6.2020-30.9.2020</t>
  </si>
  <si>
    <t>k Ask gen.l.sin</t>
  </si>
  <si>
    <t>punkce +ASK debridement+ viscosuplementace</t>
  </si>
  <si>
    <t>ASK debridement, gonitida</t>
  </si>
  <si>
    <t>25.4.2020-30.6.2020</t>
  </si>
  <si>
    <t>20.112019-9.3.2020</t>
  </si>
  <si>
    <t>parc. med. menisektomie</t>
  </si>
  <si>
    <t>punkce + DEPO + ASK</t>
  </si>
  <si>
    <t>méně než 10 let</t>
  </si>
  <si>
    <t>9.7.2020-12.11.2020</t>
  </si>
  <si>
    <t>M175</t>
  </si>
  <si>
    <t>ASK extrakce kovu -Poldi 5 šroubku</t>
  </si>
  <si>
    <t>4.6.2020-27.8.2020</t>
  </si>
  <si>
    <t>opakované punkce + DEPO</t>
  </si>
  <si>
    <t>7.2.2020-6.3.2020</t>
  </si>
  <si>
    <t>16.62020-27.8.2020</t>
  </si>
  <si>
    <t>bez výpotku, med. men. +</t>
  </si>
  <si>
    <t>7.7.2020-26.10.2020</t>
  </si>
  <si>
    <t>14.1.2020-6.3.2020</t>
  </si>
  <si>
    <t>M2323</t>
  </si>
  <si>
    <t xml:space="preserve"> bez výpotku, let. Men. +/-</t>
  </si>
  <si>
    <t>20.5.2020-9.9.2020</t>
  </si>
  <si>
    <t>4.3.2020-14.8.2020</t>
  </si>
  <si>
    <t>plastika LCA gen.l.dx</t>
  </si>
  <si>
    <t>bez výpotku, med. men. +/-</t>
  </si>
  <si>
    <t>23.4.2020-10.9.2020</t>
  </si>
  <si>
    <t>týden</t>
  </si>
  <si>
    <t>15.6.2020-27.7.2020</t>
  </si>
  <si>
    <t>M060</t>
  </si>
  <si>
    <t>ad revmatologie- seronegat. RA</t>
  </si>
  <si>
    <t>do péče revmatologa - Lymeská artritida</t>
  </si>
  <si>
    <t>20.5.2020-2.9.2020</t>
  </si>
  <si>
    <t>29.6.2020-3.8.2020</t>
  </si>
  <si>
    <t>31.7.2020-11.8.2020</t>
  </si>
  <si>
    <t>18.6.2020-14.9.2020</t>
  </si>
  <si>
    <t>M172</t>
  </si>
  <si>
    <t>M173</t>
  </si>
  <si>
    <t>M174</t>
  </si>
  <si>
    <t>M176</t>
  </si>
  <si>
    <t>M177</t>
  </si>
  <si>
    <t>M178</t>
  </si>
  <si>
    <t>M179</t>
  </si>
  <si>
    <t>M180</t>
  </si>
  <si>
    <t>M181</t>
  </si>
  <si>
    <t>M182</t>
  </si>
  <si>
    <t>M183</t>
  </si>
  <si>
    <t>M184</t>
  </si>
  <si>
    <t>M185</t>
  </si>
  <si>
    <t>M186</t>
  </si>
  <si>
    <t>M187</t>
  </si>
  <si>
    <t>M188</t>
  </si>
  <si>
    <t>M189</t>
  </si>
  <si>
    <t>St.p. TEP gen.ldx 2016</t>
  </si>
  <si>
    <t>M0096</t>
  </si>
  <si>
    <t>méňe než rok</t>
  </si>
  <si>
    <t>k ASK revizi, pozdeji potvrzena LB</t>
  </si>
  <si>
    <t>M2546/A692</t>
  </si>
  <si>
    <t>7 let</t>
  </si>
  <si>
    <t>punkce + DEPO + ASK plastika LCA</t>
  </si>
  <si>
    <t>punkce + ATB + ASK debridement</t>
  </si>
  <si>
    <t>M2326</t>
  </si>
  <si>
    <t>otevřená refixace mQF</t>
  </si>
  <si>
    <t>1 rok</t>
  </si>
  <si>
    <t>ASK</t>
  </si>
  <si>
    <t>Z479</t>
  </si>
  <si>
    <t>part. med. Menisektomie, 2020 TEP gen.l.dx.</t>
  </si>
  <si>
    <t>opakované punkce s DEPO + ASK+ OWOT+ TEP</t>
  </si>
  <si>
    <t>punkce + viscosuplementace ASK plastika LCA</t>
  </si>
  <si>
    <t>7.1.2020-6.10.2020</t>
  </si>
  <si>
    <t>3 roky</t>
  </si>
  <si>
    <t>opakované punkce s DEPO a viscosuplementací + ASK</t>
  </si>
  <si>
    <t>20.1.2020-27.3.2020</t>
  </si>
  <si>
    <t>M170, lymeská arthritis</t>
  </si>
  <si>
    <t>bez OA, psoriat. artritis</t>
  </si>
  <si>
    <t>M012, lymeska arthritis</t>
  </si>
  <si>
    <t>M179, psoriatická arhritis</t>
  </si>
  <si>
    <t>M073</t>
  </si>
  <si>
    <t>M2546/M073</t>
  </si>
  <si>
    <t>výpotek, med. men. +, LCA +</t>
  </si>
  <si>
    <t xml:space="preserve">opakované punkce s DEPO a viscosuplementací + OWOT </t>
  </si>
  <si>
    <t>punkce + DEPO+ ASK plastika LCP+ OWOT</t>
  </si>
  <si>
    <t>2012 ASK plastika LCP, 2014 ASK synovektomie, 2014 OWOT, Extrakce metalli 2016</t>
  </si>
  <si>
    <t>2012,2014,2014,2016</t>
  </si>
  <si>
    <t>punkce + ASK debridement</t>
  </si>
  <si>
    <t>19.5.2020-19.8.2020</t>
  </si>
  <si>
    <t>opakované punkce + DEPO + ASK</t>
  </si>
  <si>
    <t>M175( seronegat. artritida)</t>
  </si>
  <si>
    <t>k TEP gen. l.dx</t>
  </si>
  <si>
    <t>punkce + DEPO, při kortikoterapii</t>
  </si>
  <si>
    <t>k UNI/TEP gen.l.dx.</t>
  </si>
  <si>
    <t>M069 (RA)</t>
  </si>
  <si>
    <t>M2564</t>
  </si>
  <si>
    <t>opakované punkce s DEPO + ASK + OWOT 2016</t>
  </si>
  <si>
    <t>ASK plastika LCA + parciální menisectomie minisci utr., následně ASK debridement 3.6.2020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</si>
</sst>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5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b/>
      <sz val="11"/>
      <color theme="0" tint="-0.499984740745262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11"/>
      <color theme="2" tint="-0.49998474074526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FF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9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theme="2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9"/>
      <color theme="0" tint="-0.34998626667073579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8.5"/>
      <name val="Calibri"/>
      <family val="2"/>
      <charset val="238"/>
    </font>
    <font>
      <b/>
      <sz val="8.5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8.5"/>
      <name val="Calibri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rgb="FFFF000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8" tint="0.79998168889431442"/>
        <bgColor rgb="FF8DB3E2"/>
      </patternFill>
    </fill>
    <fill>
      <patternFill patternType="solid">
        <fgColor theme="5" tint="0.59999389629810485"/>
        <bgColor rgb="FF8DB3E2"/>
      </patternFill>
    </fill>
    <fill>
      <patternFill patternType="solid">
        <fgColor rgb="FFC993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rgb="FF8DB3E2"/>
      </patternFill>
    </fill>
    <fill>
      <patternFill patternType="solid">
        <fgColor theme="8" tint="0.59999389629810485"/>
        <bgColor rgb="FF8DB3E2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9999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8DB3E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E5F1"/>
        <bgColor rgb="FFDCE6F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9C9C9"/>
        <bgColor rgb="FF000000"/>
      </patternFill>
    </fill>
    <fill>
      <patternFill patternType="solid">
        <fgColor rgb="FFFB8005"/>
        <bgColor indexed="64"/>
      </patternFill>
    </fill>
    <fill>
      <patternFill patternType="solid">
        <fgColor theme="5" tint="0.79998168889431442"/>
        <bgColor rgb="FF8DB3E2"/>
      </patternFill>
    </fill>
    <fill>
      <patternFill patternType="solid">
        <fgColor theme="6" tint="0.39997558519241921"/>
        <bgColor rgb="FF8DB3E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1" fillId="0" borderId="0"/>
  </cellStyleXfs>
  <cellXfs count="34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6" fillId="6" borderId="8" xfId="0" applyFont="1" applyFill="1" applyBorder="1" applyAlignment="1">
      <alignment horizontal="center" wrapText="1"/>
    </xf>
    <xf numFmtId="0" fontId="16" fillId="7" borderId="8" xfId="0" applyFont="1" applyFill="1" applyBorder="1" applyAlignment="1">
      <alignment horizontal="center" wrapText="1"/>
    </xf>
    <xf numFmtId="0" fontId="16" fillId="6" borderId="7" xfId="0" applyFont="1" applyFill="1" applyBorder="1" applyAlignment="1">
      <alignment horizontal="center" wrapText="1"/>
    </xf>
    <xf numFmtId="0" fontId="16" fillId="7" borderId="0" xfId="0" applyFont="1" applyFill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6" fillId="6" borderId="0" xfId="0" applyFont="1" applyFill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8" fillId="8" borderId="8" xfId="0" applyFont="1" applyFill="1" applyBorder="1" applyAlignment="1">
      <alignment wrapText="1"/>
    </xf>
    <xf numFmtId="0" fontId="18" fillId="8" borderId="0" xfId="0" applyFont="1" applyFill="1" applyAlignment="1">
      <alignment wrapText="1"/>
    </xf>
    <xf numFmtId="0" fontId="19" fillId="8" borderId="0" xfId="0" applyFont="1" applyFill="1" applyAlignment="1">
      <alignment wrapText="1"/>
    </xf>
    <xf numFmtId="0" fontId="20" fillId="9" borderId="3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7" fillId="2" borderId="1" xfId="0" applyFont="1" applyFill="1" applyBorder="1"/>
    <xf numFmtId="0" fontId="21" fillId="0" borderId="1" xfId="1" applyFont="1" applyBorder="1" applyAlignment="1">
      <alignment horizontal="center"/>
    </xf>
    <xf numFmtId="0" fontId="2" fillId="0" borderId="0" xfId="2" applyAlignment="1">
      <alignment horizontal="center"/>
    </xf>
    <xf numFmtId="0" fontId="9" fillId="0" borderId="0" xfId="3" applyFont="1" applyAlignment="1">
      <alignment horizontal="center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22" fillId="11" borderId="0" xfId="0" applyFont="1" applyFill="1" applyAlignment="1">
      <alignment horizontal="center" wrapText="1"/>
    </xf>
    <xf numFmtId="0" fontId="3" fillId="12" borderId="0" xfId="0" applyFont="1" applyFill="1" applyAlignment="1">
      <alignment horizontal="center" wrapText="1"/>
    </xf>
    <xf numFmtId="0" fontId="3" fillId="13" borderId="0" xfId="0" applyFont="1" applyFill="1" applyAlignment="1">
      <alignment horizontal="center" wrapText="1"/>
    </xf>
    <xf numFmtId="0" fontId="3" fillId="14" borderId="0" xfId="0" applyFont="1" applyFill="1" applyAlignment="1">
      <alignment horizontal="center" wrapText="1"/>
    </xf>
    <xf numFmtId="0" fontId="3" fillId="15" borderId="0" xfId="0" applyFont="1" applyFill="1" applyAlignment="1">
      <alignment horizontal="center" wrapText="1"/>
    </xf>
    <xf numFmtId="0" fontId="3" fillId="16" borderId="0" xfId="3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4" applyFont="1" applyBorder="1" applyAlignment="1">
      <alignment horizontal="center" wrapText="1"/>
    </xf>
    <xf numFmtId="0" fontId="3" fillId="0" borderId="10" xfId="4" applyFont="1" applyBorder="1" applyAlignment="1">
      <alignment horizontal="center" wrapText="1"/>
    </xf>
    <xf numFmtId="0" fontId="3" fillId="17" borderId="4" xfId="0" applyFont="1" applyFill="1" applyBorder="1" applyAlignment="1">
      <alignment horizontal="center" wrapText="1"/>
    </xf>
    <xf numFmtId="0" fontId="3" fillId="18" borderId="11" xfId="0" applyFont="1" applyFill="1" applyBorder="1" applyAlignment="1">
      <alignment horizontal="center" wrapText="1"/>
    </xf>
    <xf numFmtId="0" fontId="7" fillId="18" borderId="8" xfId="0" applyFont="1" applyFill="1" applyBorder="1" applyAlignment="1">
      <alignment horizontal="center" wrapText="1"/>
    </xf>
    <xf numFmtId="0" fontId="3" fillId="18" borderId="0" xfId="0" applyFont="1" applyFill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4" fillId="3" borderId="8" xfId="0" applyFont="1" applyFill="1" applyBorder="1" applyAlignment="1">
      <alignment horizontal="center" wrapText="1"/>
    </xf>
    <xf numFmtId="0" fontId="24" fillId="3" borderId="13" xfId="0" applyFont="1" applyFill="1" applyBorder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26" fillId="18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18" borderId="7" xfId="0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 wrapText="1"/>
    </xf>
    <xf numFmtId="0" fontId="9" fillId="20" borderId="1" xfId="0" applyFont="1" applyFill="1" applyBorder="1" applyAlignment="1">
      <alignment horizontal="center" wrapText="1"/>
    </xf>
    <xf numFmtId="0" fontId="9" fillId="20" borderId="1" xfId="0" applyFont="1" applyFill="1" applyBorder="1" applyAlignment="1">
      <alignment horizontal="left" wrapText="1"/>
    </xf>
    <xf numFmtId="0" fontId="9" fillId="20" borderId="3" xfId="0" applyFont="1" applyFill="1" applyBorder="1" applyAlignment="1">
      <alignment horizontal="left" wrapText="1"/>
    </xf>
    <xf numFmtId="0" fontId="9" fillId="21" borderId="2" xfId="0" applyFont="1" applyFill="1" applyBorder="1" applyAlignment="1">
      <alignment horizontal="center" wrapText="1"/>
    </xf>
    <xf numFmtId="0" fontId="9" fillId="22" borderId="1" xfId="0" applyFont="1" applyFill="1" applyBorder="1" applyAlignment="1">
      <alignment horizontal="center" wrapText="1"/>
    </xf>
    <xf numFmtId="0" fontId="9" fillId="23" borderId="16" xfId="0" applyFont="1" applyFill="1" applyBorder="1" applyAlignment="1">
      <alignment horizontal="center" wrapText="1"/>
    </xf>
    <xf numFmtId="0" fontId="9" fillId="23" borderId="17" xfId="0" applyFont="1" applyFill="1" applyBorder="1" applyAlignment="1">
      <alignment horizontal="center" wrapText="1"/>
    </xf>
    <xf numFmtId="0" fontId="9" fillId="24" borderId="17" xfId="0" applyFont="1" applyFill="1" applyBorder="1" applyAlignment="1">
      <alignment horizontal="center" wrapText="1"/>
    </xf>
    <xf numFmtId="0" fontId="3" fillId="18" borderId="17" xfId="0" applyFont="1" applyFill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25" borderId="17" xfId="0" applyFont="1" applyFill="1" applyBorder="1" applyAlignment="1">
      <alignment horizontal="center" wrapText="1"/>
    </xf>
    <xf numFmtId="0" fontId="3" fillId="26" borderId="0" xfId="0" applyFont="1" applyFill="1" applyAlignment="1">
      <alignment horizontal="left" vertical="center" wrapText="1"/>
    </xf>
    <xf numFmtId="0" fontId="3" fillId="26" borderId="0" xfId="0" applyFont="1" applyFill="1" applyAlignment="1">
      <alignment horizontal="center" vertical="center" wrapText="1"/>
    </xf>
    <xf numFmtId="0" fontId="20" fillId="26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center" wrapText="1"/>
    </xf>
    <xf numFmtId="0" fontId="0" fillId="27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165" fontId="0" fillId="0" borderId="0" xfId="0" applyNumberFormat="1" applyAlignment="1">
      <alignment horizontal="center"/>
    </xf>
    <xf numFmtId="165" fontId="9" fillId="29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165" fontId="34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/>
    <xf numFmtId="0" fontId="2" fillId="0" borderId="1" xfId="0" applyFont="1" applyBorder="1"/>
    <xf numFmtId="0" fontId="2" fillId="0" borderId="3" xfId="0" applyFont="1" applyBorder="1"/>
    <xf numFmtId="0" fontId="0" fillId="0" borderId="1" xfId="0" applyBorder="1"/>
    <xf numFmtId="0" fontId="2" fillId="0" borderId="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/>
    </xf>
    <xf numFmtId="0" fontId="0" fillId="32" borderId="1" xfId="0" applyFill="1" applyBorder="1"/>
    <xf numFmtId="0" fontId="9" fillId="29" borderId="0" xfId="0" applyFont="1" applyFill="1" applyAlignment="1">
      <alignment horizontal="center"/>
    </xf>
    <xf numFmtId="165" fontId="9" fillId="30" borderId="0" xfId="0" applyNumberFormat="1" applyFont="1" applyFill="1" applyAlignment="1">
      <alignment horizontal="center"/>
    </xf>
    <xf numFmtId="165" fontId="14" fillId="33" borderId="0" xfId="0" applyNumberFormat="1" applyFont="1" applyFill="1" applyAlignment="1">
      <alignment horizontal="center"/>
    </xf>
    <xf numFmtId="165" fontId="31" fillId="33" borderId="0" xfId="0" applyNumberFormat="1" applyFont="1" applyFill="1" applyAlignment="1">
      <alignment horizontal="center"/>
    </xf>
    <xf numFmtId="0" fontId="2" fillId="0" borderId="4" xfId="0" applyFont="1" applyBorder="1"/>
    <xf numFmtId="0" fontId="39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65" fontId="9" fillId="28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" fillId="31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4" xfId="0" applyFont="1" applyBorder="1"/>
    <xf numFmtId="0" fontId="3" fillId="0" borderId="4" xfId="0" applyFont="1" applyBorder="1"/>
    <xf numFmtId="0" fontId="3" fillId="0" borderId="15" xfId="0" applyFont="1" applyBorder="1"/>
    <xf numFmtId="0" fontId="40" fillId="0" borderId="18" xfId="0" applyFont="1" applyBorder="1"/>
    <xf numFmtId="0" fontId="40" fillId="0" borderId="9" xfId="0" applyFont="1" applyBorder="1"/>
    <xf numFmtId="0" fontId="3" fillId="0" borderId="10" xfId="0" applyFont="1" applyBorder="1"/>
    <xf numFmtId="0" fontId="40" fillId="0" borderId="10" xfId="0" applyFont="1" applyBorder="1"/>
    <xf numFmtId="0" fontId="9" fillId="28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" fillId="0" borderId="19" xfId="0" applyFont="1" applyBorder="1"/>
    <xf numFmtId="0" fontId="3" fillId="0" borderId="0" xfId="0" applyFont="1"/>
    <xf numFmtId="0" fontId="40" fillId="0" borderId="19" xfId="0" applyFont="1" applyBorder="1"/>
    <xf numFmtId="0" fontId="40" fillId="0" borderId="0" xfId="0" applyFont="1"/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5" fillId="32" borderId="1" xfId="0" applyFont="1" applyFill="1" applyBorder="1" applyAlignment="1">
      <alignment horizontal="center"/>
    </xf>
    <xf numFmtId="0" fontId="0" fillId="21" borderId="15" xfId="0" applyFill="1" applyBorder="1"/>
    <xf numFmtId="0" fontId="0" fillId="0" borderId="14" xfId="0" applyBorder="1"/>
    <xf numFmtId="0" fontId="0" fillId="0" borderId="4" xfId="0" applyBorder="1"/>
    <xf numFmtId="0" fontId="0" fillId="21" borderId="10" xfId="0" applyFill="1" applyBorder="1"/>
    <xf numFmtId="0" fontId="0" fillId="0" borderId="10" xfId="0" applyBorder="1"/>
    <xf numFmtId="0" fontId="0" fillId="21" borderId="0" xfId="0" applyFill="1"/>
    <xf numFmtId="0" fontId="2" fillId="31" borderId="1" xfId="0" applyFont="1" applyFill="1" applyBorder="1" applyAlignment="1">
      <alignment horizontal="left"/>
    </xf>
    <xf numFmtId="0" fontId="2" fillId="28" borderId="1" xfId="0" applyFont="1" applyFill="1" applyBorder="1" applyAlignment="1">
      <alignment horizontal="left"/>
    </xf>
    <xf numFmtId="0" fontId="2" fillId="32" borderId="1" xfId="0" applyFont="1" applyFill="1" applyBorder="1" applyAlignment="1">
      <alignment horizontal="center"/>
    </xf>
    <xf numFmtId="165" fontId="32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39" fillId="35" borderId="0" xfId="0" applyFont="1" applyFill="1" applyAlignment="1">
      <alignment horizontal="center"/>
    </xf>
    <xf numFmtId="0" fontId="2" fillId="32" borderId="3" xfId="0" applyFont="1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26" fillId="32" borderId="1" xfId="0" applyFont="1" applyFill="1" applyBorder="1" applyAlignment="1">
      <alignment horizontal="center"/>
    </xf>
    <xf numFmtId="1" fontId="7" fillId="36" borderId="1" xfId="0" applyNumberFormat="1" applyFont="1" applyFill="1" applyBorder="1" applyAlignment="1">
      <alignment horizontal="center"/>
    </xf>
    <xf numFmtId="165" fontId="7" fillId="28" borderId="0" xfId="0" applyNumberFormat="1" applyFont="1" applyFill="1" applyAlignment="1">
      <alignment horizontal="center"/>
    </xf>
    <xf numFmtId="165" fontId="7" fillId="29" borderId="0" xfId="0" applyNumberFormat="1" applyFont="1" applyFill="1" applyAlignment="1">
      <alignment horizontal="center"/>
    </xf>
    <xf numFmtId="165" fontId="7" fillId="30" borderId="0" xfId="0" applyNumberFormat="1" applyFont="1" applyFill="1" applyAlignment="1">
      <alignment horizontal="center"/>
    </xf>
    <xf numFmtId="0" fontId="3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30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39" borderId="0" xfId="0" applyNumberFormat="1" applyFont="1" applyFill="1" applyAlignment="1">
      <alignment horizontal="center"/>
    </xf>
    <xf numFmtId="0" fontId="0" fillId="0" borderId="1" xfId="0" applyBorder="1" applyAlignment="1">
      <alignment horizontal="left"/>
    </xf>
    <xf numFmtId="0" fontId="3" fillId="31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7" fillId="0" borderId="1" xfId="0" applyFont="1" applyBorder="1" applyAlignment="1">
      <alignment horizontal="left"/>
    </xf>
    <xf numFmtId="0" fontId="0" fillId="0" borderId="19" xfId="0" applyBorder="1"/>
    <xf numFmtId="0" fontId="38" fillId="0" borderId="0" xfId="0" applyFont="1"/>
    <xf numFmtId="0" fontId="0" fillId="0" borderId="12" xfId="0" applyBorder="1"/>
    <xf numFmtId="0" fontId="31" fillId="7" borderId="17" xfId="0" applyFont="1" applyFill="1" applyBorder="1" applyAlignment="1">
      <alignment horizontal="center"/>
    </xf>
    <xf numFmtId="1" fontId="7" fillId="7" borderId="17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0" borderId="0" xfId="0" applyFont="1"/>
    <xf numFmtId="0" fontId="30" fillId="37" borderId="1" xfId="0" applyFont="1" applyFill="1" applyBorder="1" applyAlignment="1">
      <alignment horizontal="left"/>
    </xf>
    <xf numFmtId="0" fontId="41" fillId="34" borderId="1" xfId="0" applyFont="1" applyFill="1" applyBorder="1" applyAlignment="1">
      <alignment horizontal="left"/>
    </xf>
    <xf numFmtId="165" fontId="0" fillId="33" borderId="0" xfId="0" applyNumberFormat="1" applyFill="1" applyAlignment="1">
      <alignment horizontal="center"/>
    </xf>
    <xf numFmtId="165" fontId="26" fillId="33" borderId="0" xfId="0" applyNumberFormat="1" applyFont="1" applyFill="1" applyAlignment="1">
      <alignment horizontal="center"/>
    </xf>
    <xf numFmtId="0" fontId="41" fillId="40" borderId="1" xfId="0" applyFont="1" applyFill="1" applyBorder="1" applyAlignment="1">
      <alignment horizontal="left"/>
    </xf>
    <xf numFmtId="2" fontId="39" fillId="0" borderId="0" xfId="0" applyNumberFormat="1" applyFont="1" applyAlignment="1">
      <alignment horizontal="center"/>
    </xf>
    <xf numFmtId="0" fontId="3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31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40" borderId="1" xfId="0" applyFont="1" applyFill="1" applyBorder="1"/>
    <xf numFmtId="0" fontId="30" fillId="34" borderId="1" xfId="0" applyFont="1" applyFill="1" applyBorder="1"/>
    <xf numFmtId="0" fontId="2" fillId="0" borderId="0" xfId="0" applyFont="1" applyBorder="1"/>
    <xf numFmtId="0" fontId="8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9" fillId="28" borderId="0" xfId="0" applyNumberFormat="1" applyFont="1" applyFill="1" applyBorder="1" applyAlignment="1">
      <alignment horizontal="center"/>
    </xf>
    <xf numFmtId="165" fontId="9" fillId="29" borderId="0" xfId="0" applyNumberFormat="1" applyFont="1" applyFill="1" applyBorder="1" applyAlignment="1">
      <alignment horizontal="center"/>
    </xf>
    <xf numFmtId="165" fontId="9" fillId="30" borderId="0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31" fillId="0" borderId="0" xfId="0" applyNumberFormat="1" applyFont="1" applyBorder="1" applyAlignment="1">
      <alignment horizontal="center"/>
    </xf>
    <xf numFmtId="165" fontId="26" fillId="0" borderId="0" xfId="0" applyNumberFormat="1" applyFont="1" applyBorder="1" applyAlignment="1">
      <alignment horizontal="center"/>
    </xf>
    <xf numFmtId="0" fontId="2" fillId="0" borderId="12" xfId="0" applyFont="1" applyBorder="1"/>
    <xf numFmtId="165" fontId="14" fillId="0" borderId="0" xfId="0" applyNumberFormat="1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165" fontId="26" fillId="0" borderId="8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0" fontId="3" fillId="0" borderId="3" xfId="0" applyFont="1" applyBorder="1"/>
    <xf numFmtId="0" fontId="3" fillId="31" borderId="0" xfId="0" applyFont="1" applyFill="1" applyBorder="1" applyAlignment="1">
      <alignment horizontal="center"/>
    </xf>
    <xf numFmtId="0" fontId="31" fillId="7" borderId="4" xfId="0" applyFont="1" applyFill="1" applyBorder="1" applyAlignment="1">
      <alignment horizontal="center"/>
    </xf>
    <xf numFmtId="0" fontId="31" fillId="7" borderId="0" xfId="0" applyFont="1" applyFill="1" applyBorder="1" applyAlignment="1">
      <alignment horizontal="center"/>
    </xf>
    <xf numFmtId="0" fontId="31" fillId="7" borderId="15" xfId="0" applyFont="1" applyFill="1" applyBorder="1" applyAlignment="1">
      <alignment horizontal="center"/>
    </xf>
    <xf numFmtId="1" fontId="7" fillId="7" borderId="18" xfId="0" applyNumberFormat="1" applyFont="1" applyFill="1" applyBorder="1" applyAlignment="1">
      <alignment horizontal="center"/>
    </xf>
    <xf numFmtId="1" fontId="7" fillId="36" borderId="0" xfId="0" applyNumberFormat="1" applyFont="1" applyFill="1" applyBorder="1" applyAlignment="1">
      <alignment horizontal="center"/>
    </xf>
    <xf numFmtId="1" fontId="7" fillId="36" borderId="10" xfId="0" applyNumberFormat="1" applyFont="1" applyFill="1" applyBorder="1" applyAlignment="1">
      <alignment horizontal="center"/>
    </xf>
    <xf numFmtId="1" fontId="7" fillId="36" borderId="9" xfId="0" applyNumberFormat="1" applyFont="1" applyFill="1" applyBorder="1" applyAlignment="1">
      <alignment horizontal="center"/>
    </xf>
    <xf numFmtId="0" fontId="3" fillId="0" borderId="0" xfId="0" applyFont="1" applyBorder="1"/>
    <xf numFmtId="165" fontId="3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40" fillId="0" borderId="20" xfId="0" applyFont="1" applyBorder="1"/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0" fillId="21" borderId="0" xfId="0" applyFill="1" applyBorder="1"/>
    <xf numFmtId="0" fontId="30" fillId="40" borderId="0" xfId="0" applyFont="1" applyFill="1" applyBorder="1"/>
    <xf numFmtId="0" fontId="41" fillId="4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1" xfId="0" applyBorder="1"/>
    <xf numFmtId="0" fontId="7" fillId="31" borderId="0" xfId="0" applyFont="1" applyFill="1" applyBorder="1" applyAlignment="1">
      <alignment horizontal="center"/>
    </xf>
    <xf numFmtId="0" fontId="31" fillId="7" borderId="3" xfId="0" applyFont="1" applyFill="1" applyBorder="1" applyAlignment="1">
      <alignment horizontal="center"/>
    </xf>
    <xf numFmtId="0" fontId="31" fillId="7" borderId="12" xfId="0" applyFont="1" applyFill="1" applyBorder="1" applyAlignment="1">
      <alignment horizontal="center"/>
    </xf>
    <xf numFmtId="0" fontId="31" fillId="7" borderId="10" xfId="0" applyFont="1" applyFill="1" applyBorder="1" applyAlignment="1">
      <alignment horizontal="center"/>
    </xf>
    <xf numFmtId="1" fontId="7" fillId="7" borderId="19" xfId="0" applyNumberFormat="1" applyFont="1" applyFill="1" applyBorder="1" applyAlignment="1">
      <alignment horizontal="center"/>
    </xf>
    <xf numFmtId="1" fontId="7" fillId="7" borderId="20" xfId="0" applyNumberFormat="1" applyFont="1" applyFill="1" applyBorder="1" applyAlignment="1">
      <alignment horizontal="center"/>
    </xf>
    <xf numFmtId="0" fontId="3" fillId="0" borderId="12" xfId="0" applyFont="1" applyBorder="1"/>
    <xf numFmtId="165" fontId="7" fillId="0" borderId="0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center"/>
    </xf>
    <xf numFmtId="0" fontId="30" fillId="34" borderId="0" xfId="0" applyFont="1" applyFill="1" applyBorder="1"/>
    <xf numFmtId="0" fontId="41" fillId="34" borderId="3" xfId="0" applyFont="1" applyFill="1" applyBorder="1" applyAlignment="1">
      <alignment horizontal="left"/>
    </xf>
    <xf numFmtId="0" fontId="7" fillId="0" borderId="1" xfId="0" applyFont="1" applyBorder="1"/>
    <xf numFmtId="0" fontId="7" fillId="0" borderId="0" xfId="0" applyFont="1" applyBorder="1"/>
    <xf numFmtId="0" fontId="3" fillId="0" borderId="0" xfId="2" applyFont="1" applyAlignment="1">
      <alignment horizontal="center" wrapText="1"/>
    </xf>
    <xf numFmtId="165" fontId="0" fillId="32" borderId="1" xfId="0" applyNumberFormat="1" applyFill="1" applyBorder="1" applyAlignment="1">
      <alignment horizontal="center"/>
    </xf>
    <xf numFmtId="0" fontId="2" fillId="32" borderId="0" xfId="0" applyFont="1" applyFill="1" applyBorder="1" applyAlignment="1">
      <alignment horizontal="center"/>
    </xf>
    <xf numFmtId="0" fontId="26" fillId="32" borderId="1" xfId="0" applyFont="1" applyFill="1" applyBorder="1"/>
    <xf numFmtId="0" fontId="2" fillId="32" borderId="0" xfId="0" applyFont="1" applyFill="1" applyAlignment="1">
      <alignment horizontal="center"/>
    </xf>
    <xf numFmtId="0" fontId="26" fillId="32" borderId="1" xfId="0" applyFont="1" applyFill="1" applyBorder="1" applyAlignment="1">
      <alignment horizontal="center" vertical="center"/>
    </xf>
    <xf numFmtId="165" fontId="0" fillId="32" borderId="3" xfId="0" applyNumberFormat="1" applyFill="1" applyBorder="1" applyAlignment="1">
      <alignment horizontal="center"/>
    </xf>
    <xf numFmtId="0" fontId="0" fillId="32" borderId="0" xfId="0" applyFill="1" applyAlignment="1">
      <alignment horizontal="center"/>
    </xf>
    <xf numFmtId="0" fontId="32" fillId="32" borderId="1" xfId="0" applyFont="1" applyFill="1" applyBorder="1" applyAlignment="1">
      <alignment horizontal="center"/>
    </xf>
    <xf numFmtId="0" fontId="0" fillId="32" borderId="0" xfId="0" applyFill="1" applyBorder="1" applyAlignment="1">
      <alignment horizontal="center"/>
    </xf>
    <xf numFmtId="0" fontId="0" fillId="32" borderId="1" xfId="0" applyFill="1" applyBorder="1" applyAlignment="1">
      <alignment horizontal="left"/>
    </xf>
    <xf numFmtId="0" fontId="9" fillId="41" borderId="1" xfId="0" applyFont="1" applyFill="1" applyBorder="1" applyAlignment="1">
      <alignment horizontal="center" wrapText="1"/>
    </xf>
    <xf numFmtId="0" fontId="9" fillId="41" borderId="1" xfId="0" applyFont="1" applyFill="1" applyBorder="1" applyAlignment="1">
      <alignment horizontal="left" wrapText="1"/>
    </xf>
    <xf numFmtId="0" fontId="9" fillId="42" borderId="1" xfId="0" applyFont="1" applyFill="1" applyBorder="1" applyAlignment="1">
      <alignment horizontal="left" wrapText="1"/>
    </xf>
    <xf numFmtId="0" fontId="9" fillId="19" borderId="1" xfId="0" applyFont="1" applyFill="1" applyBorder="1" applyAlignment="1">
      <alignment horizontal="left" wrapText="1"/>
    </xf>
    <xf numFmtId="0" fontId="2" fillId="32" borderId="1" xfId="0" applyFont="1" applyFill="1" applyBorder="1"/>
    <xf numFmtId="0" fontId="43" fillId="0" borderId="1" xfId="0" applyFont="1" applyBorder="1" applyAlignment="1">
      <alignment horizontal="center"/>
    </xf>
    <xf numFmtId="0" fontId="42" fillId="0" borderId="1" xfId="0" applyFont="1" applyBorder="1"/>
    <xf numFmtId="0" fontId="42" fillId="38" borderId="1" xfId="0" applyFont="1" applyFill="1" applyBorder="1" applyAlignment="1">
      <alignment horizontal="left"/>
    </xf>
    <xf numFmtId="0" fontId="42" fillId="7" borderId="1" xfId="0" applyFont="1" applyFill="1" applyBorder="1" applyAlignment="1">
      <alignment horizontal="left"/>
    </xf>
    <xf numFmtId="2" fontId="7" fillId="0" borderId="0" xfId="0" applyNumberFormat="1" applyFont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0" fontId="47" fillId="0" borderId="8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23" borderId="1" xfId="0" applyFont="1" applyFill="1" applyBorder="1" applyAlignment="1">
      <alignment horizontal="left"/>
    </xf>
    <xf numFmtId="165" fontId="7" fillId="0" borderId="0" xfId="0" applyNumberFormat="1" applyFont="1"/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/>
    </xf>
    <xf numFmtId="165" fontId="7" fillId="25" borderId="0" xfId="0" applyNumberFormat="1" applyFont="1" applyFill="1" applyAlignment="1">
      <alignment horizontal="center"/>
    </xf>
    <xf numFmtId="0" fontId="7" fillId="0" borderId="0" xfId="2" applyFont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7" borderId="17" xfId="0" applyFont="1" applyFill="1" applyBorder="1" applyAlignment="1">
      <alignment horizontal="center"/>
    </xf>
    <xf numFmtId="0" fontId="7" fillId="0" borderId="19" xfId="0" applyFont="1" applyBorder="1"/>
    <xf numFmtId="49" fontId="7" fillId="0" borderId="0" xfId="0" applyNumberFormat="1" applyFont="1" applyBorder="1" applyAlignment="1">
      <alignment horizontal="left"/>
    </xf>
    <xf numFmtId="2" fontId="7" fillId="0" borderId="0" xfId="0" applyNumberFormat="1" applyFont="1" applyBorder="1" applyAlignment="1">
      <alignment horizontal="center"/>
    </xf>
    <xf numFmtId="165" fontId="26" fillId="32" borderId="1" xfId="0" applyNumberFormat="1" applyFont="1" applyFill="1" applyBorder="1" applyAlignment="1">
      <alignment horizontal="center"/>
    </xf>
    <xf numFmtId="0" fontId="0" fillId="32" borderId="1" xfId="0" applyFont="1" applyFill="1" applyBorder="1"/>
    <xf numFmtId="0" fontId="0" fillId="32" borderId="1" xfId="0" applyFont="1" applyFill="1" applyBorder="1" applyAlignment="1">
      <alignment horizontal="left"/>
    </xf>
    <xf numFmtId="14" fontId="26" fillId="32" borderId="1" xfId="0" applyNumberFormat="1" applyFont="1" applyFill="1" applyBorder="1" applyAlignment="1">
      <alignment horizontal="center"/>
    </xf>
    <xf numFmtId="14" fontId="2" fillId="32" borderId="1" xfId="0" applyNumberFormat="1" applyFont="1" applyFill="1" applyBorder="1"/>
    <xf numFmtId="0" fontId="0" fillId="0" borderId="0" xfId="0" applyFont="1"/>
    <xf numFmtId="0" fontId="2" fillId="32" borderId="1" xfId="0" applyNumberFormat="1" applyFont="1" applyFill="1" applyBorder="1"/>
    <xf numFmtId="14" fontId="0" fillId="32" borderId="1" xfId="0" applyNumberFormat="1" applyFont="1" applyFill="1" applyBorder="1"/>
    <xf numFmtId="0" fontId="0" fillId="28" borderId="1" xfId="0" applyFont="1" applyFill="1" applyBorder="1" applyAlignment="1">
      <alignment horizontal="left"/>
    </xf>
    <xf numFmtId="0" fontId="0" fillId="3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32" borderId="1" xfId="0" applyNumberFormat="1" applyFill="1" applyBorder="1"/>
  </cellXfs>
  <cellStyles count="6">
    <cellStyle name="Normal 2" xfId="5" xr:uid="{00000000-0005-0000-0000-000000000000}"/>
    <cellStyle name="Normální" xfId="0" builtinId="0"/>
    <cellStyle name="Normální 2" xfId="2" xr:uid="{00000000-0005-0000-0000-000002000000}"/>
    <cellStyle name="Normální 3" xfId="4" xr:uid="{00000000-0005-0000-0000-000003000000}"/>
    <cellStyle name="Normální 4" xfId="1" xr:uid="{00000000-0005-0000-0000-000004000000}"/>
    <cellStyle name="Vysvětlující text 2" xfId="3" xr:uid="{00000000-0005-0000-0000-000005000000}"/>
  </cellStyles>
  <dxfs count="0"/>
  <tableStyles count="0" defaultTableStyle="TableStyleMedium2" defaultPivotStyle="PivotStyleLight16"/>
  <colors>
    <mruColors>
      <color rgb="FFFF00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IP111"/>
  <sheetViews>
    <sheetView tabSelected="1" topLeftCell="B1" zoomScale="110" zoomScaleNormal="110" workbookViewId="0">
      <pane xSplit="114" ySplit="2" topLeftCell="GC24" activePane="bottomRight" state="frozen"/>
      <selection activeCell="B1" sqref="B1"/>
      <selection pane="topRight" activeCell="DL1" sqref="DL1"/>
      <selection pane="bottomLeft" activeCell="B3" sqref="B3"/>
      <selection pane="bottomRight" activeCell="GE43" sqref="GE43"/>
    </sheetView>
  </sheetViews>
  <sheetFormatPr defaultRowHeight="15" x14ac:dyDescent="0.25"/>
  <cols>
    <col min="1" max="1" width="5" style="85" hidden="1" customWidth="1"/>
    <col min="2" max="2" width="4.7109375" style="85" customWidth="1"/>
    <col min="3" max="3" width="10.28515625" style="140" customWidth="1"/>
    <col min="4" max="4" width="15.28515625" style="139" customWidth="1"/>
    <col min="5" max="5" width="9.140625" style="85" customWidth="1"/>
    <col min="6" max="6" width="13.28515625" style="111" customWidth="1"/>
    <col min="7" max="7" width="4.28515625" style="85" hidden="1" customWidth="1"/>
    <col min="8" max="8" width="12.140625" style="85" customWidth="1"/>
    <col min="9" max="9" width="17.140625" style="87" hidden="1" customWidth="1"/>
    <col min="10" max="10" width="8.85546875" style="88" hidden="1" customWidth="1"/>
    <col min="11" max="11" width="2.85546875" style="95" hidden="1" customWidth="1"/>
    <col min="12" max="12" width="6.42578125" style="85" hidden="1" customWidth="1"/>
    <col min="13" max="13" width="8.7109375" style="85" hidden="1" customWidth="1"/>
    <col min="14" max="14" width="3" style="85" hidden="1" customWidth="1"/>
    <col min="15" max="15" width="4" style="85" hidden="1" customWidth="1"/>
    <col min="16" max="16" width="6.85546875" style="90" hidden="1" customWidth="1"/>
    <col min="17" max="17" width="8.85546875" style="90" hidden="1" customWidth="1"/>
    <col min="18" max="18" width="7.28515625" style="90" hidden="1" customWidth="1"/>
    <col min="19" max="19" width="6.5703125" style="210" hidden="1" customWidth="1"/>
    <col min="20" max="20" width="19.42578125" style="210" hidden="1" customWidth="1"/>
    <col min="21" max="21" width="19.28515625" style="210" hidden="1" customWidth="1"/>
    <col min="22" max="22" width="25.28515625" style="210" hidden="1" customWidth="1"/>
    <col min="23" max="23" width="12.42578125" style="210" hidden="1" customWidth="1"/>
    <col min="24" max="24" width="9.7109375" style="210" hidden="1" customWidth="1"/>
    <col min="25" max="25" width="10" style="91" hidden="1" customWidth="1"/>
    <col min="26" max="26" width="8.7109375" style="92" hidden="1" customWidth="1"/>
    <col min="27" max="27" width="4.7109375" style="85" hidden="1" customWidth="1"/>
    <col min="28" max="28" width="8.85546875" style="93" hidden="1" customWidth="1"/>
    <col min="29" max="29" width="8.85546875" style="85" hidden="1" customWidth="1"/>
    <col min="30" max="30" width="10.5703125" style="85" hidden="1" customWidth="1"/>
    <col min="31" max="31" width="5.7109375" style="85" hidden="1" customWidth="1"/>
    <col min="32" max="32" width="9.140625" style="85" hidden="1" customWidth="1"/>
    <col min="33" max="33" width="14.140625" style="94" hidden="1" customWidth="1"/>
    <col min="34" max="34" width="12.28515625" style="95" hidden="1" customWidth="1"/>
    <col min="35" max="36" width="4.85546875" style="85" hidden="1" customWidth="1"/>
    <col min="37" max="37" width="5.7109375" style="120" hidden="1" customWidth="1"/>
    <col min="38" max="40" width="4.85546875" style="85" hidden="1" customWidth="1"/>
    <col min="41" max="41" width="9" style="155" hidden="1" customWidth="1"/>
    <col min="42" max="42" width="9" style="129" hidden="1" customWidth="1"/>
    <col min="43" max="43" width="9" style="185" hidden="1" customWidth="1"/>
    <col min="44" max="44" width="6.140625" style="211" hidden="1" customWidth="1"/>
    <col min="45" max="45" width="6.7109375" style="184" hidden="1" customWidth="1"/>
    <col min="46" max="46" width="7.140625" style="139" hidden="1" customWidth="1"/>
    <col min="47" max="47" width="6.28515625" style="212" hidden="1" customWidth="1"/>
    <col min="48" max="49" width="8.85546875" style="85" hidden="1" customWidth="1"/>
    <col min="50" max="50" width="9.28515625" style="121" hidden="1" customWidth="1"/>
    <col min="51" max="52" width="8.85546875" style="85" hidden="1" customWidth="1"/>
    <col min="53" max="53" width="8.85546875" style="104" hidden="1" customWidth="1"/>
    <col min="54" max="54" width="8.85546875" style="109" hidden="1" customWidth="1"/>
    <col min="55" max="55" width="5.5703125" style="187" hidden="1" customWidth="1"/>
    <col min="56" max="56" width="6.7109375" style="123" hidden="1" customWidth="1"/>
    <col min="57" max="60" width="5.5703125" style="85" hidden="1" customWidth="1"/>
    <col min="61" max="61" width="5.5703125" style="109" hidden="1" customWidth="1"/>
    <col min="62" max="62" width="8.85546875" style="85" hidden="1" customWidth="1"/>
    <col min="63" max="63" width="7.7109375" style="85" hidden="1" customWidth="1"/>
    <col min="64" max="64" width="6.7109375" style="143" hidden="1" customWidth="1"/>
    <col min="65" max="65" width="8.85546875" style="144" hidden="1" customWidth="1"/>
    <col min="66" max="66" width="8.85546875" style="123" hidden="1" customWidth="1"/>
    <col min="67" max="68" width="8.85546875" style="85" hidden="1" customWidth="1"/>
    <col min="69" max="69" width="8.85546875" style="109" hidden="1" customWidth="1"/>
    <col min="70" max="70" width="6.42578125" style="122" hidden="1" customWidth="1"/>
    <col min="71" max="75" width="9.7109375" style="123" hidden="1" customWidth="1"/>
    <col min="76" max="76" width="7.28515625" style="123" hidden="1" customWidth="1"/>
    <col min="77" max="77" width="10.7109375" style="123" hidden="1" customWidth="1"/>
    <col min="78" max="81" width="9.7109375" style="123" hidden="1" customWidth="1"/>
    <col min="82" max="82" width="7.42578125" style="123" hidden="1" customWidth="1"/>
    <col min="83" max="92" width="8.85546875" style="85" hidden="1" customWidth="1"/>
    <col min="93" max="93" width="6.5703125" style="110" hidden="1" customWidth="1"/>
    <col min="94" max="99" width="6.5703125" style="90" hidden="1" customWidth="1"/>
    <col min="100" max="100" width="6.5703125" style="125" hidden="1" customWidth="1"/>
    <col min="101" max="101" width="7.7109375" style="93" hidden="1" customWidth="1"/>
    <col min="102" max="102" width="7.7109375" style="85" hidden="1" customWidth="1"/>
    <col min="103" max="103" width="8.85546875" style="85" hidden="1" customWidth="1"/>
    <col min="104" max="104" width="6.5703125" style="85" hidden="1" customWidth="1"/>
    <col min="105" max="105" width="9.5703125" style="112" hidden="1" customWidth="1"/>
    <col min="106" max="106" width="8.85546875" style="156" hidden="1" customWidth="1"/>
    <col min="107" max="107" width="8.85546875" style="92" hidden="1" customWidth="1"/>
    <col min="108" max="108" width="106.28515625" style="92" hidden="1" customWidth="1"/>
    <col min="109" max="109" width="7.28515625" style="85" hidden="1" customWidth="1"/>
    <col min="110" max="112" width="6.28515625" style="85" hidden="1" customWidth="1"/>
    <col min="113" max="113" width="5" style="111" hidden="1" customWidth="1"/>
    <col min="114" max="114" width="12.5703125" style="92" customWidth="1"/>
    <col min="115" max="115" width="5.7109375" style="123" hidden="1" customWidth="1"/>
    <col min="116" max="116" width="22.28515625" style="123" bestFit="1" customWidth="1"/>
    <col min="117" max="117" width="15" style="123" customWidth="1"/>
    <col min="118" max="118" width="8.85546875" style="123" hidden="1" customWidth="1"/>
    <col min="119" max="119" width="9.140625" style="123" hidden="1" customWidth="1"/>
    <col min="120" max="120" width="12.42578125" style="123" hidden="1" customWidth="1"/>
    <col min="121" max="121" width="9" style="123" hidden="1" customWidth="1"/>
    <col min="122" max="123" width="8.85546875" style="85" hidden="1" customWidth="1"/>
    <col min="124" max="124" width="9" style="111" hidden="1" customWidth="1"/>
    <col min="125" max="126" width="9.140625" style="111" hidden="1" customWidth="1"/>
    <col min="127" max="128" width="9" style="111" hidden="1" customWidth="1"/>
    <col min="129" max="129" width="8.85546875" style="111" hidden="1" customWidth="1"/>
    <col min="130" max="130" width="9" style="111" hidden="1" customWidth="1"/>
    <col min="131" max="131" width="9.140625" style="111" hidden="1" customWidth="1"/>
    <col min="132" max="132" width="14.7109375" style="85" hidden="1" customWidth="1"/>
    <col min="133" max="133" width="6.42578125" style="95" hidden="1" customWidth="1"/>
    <col min="134" max="134" width="7.7109375" style="95" hidden="1" customWidth="1"/>
    <col min="135" max="135" width="9.140625" style="95" hidden="1" customWidth="1"/>
    <col min="136" max="136" width="9.140625" style="95" customWidth="1"/>
    <col min="137" max="137" width="9.140625" style="95" hidden="1" customWidth="1"/>
    <col min="138" max="140" width="9.140625" style="95" customWidth="1"/>
    <col min="141" max="141" width="9.140625" style="95" hidden="1" customWidth="1"/>
    <col min="142" max="142" width="10.85546875" style="95" hidden="1" customWidth="1"/>
    <col min="143" max="146" width="9" style="95" customWidth="1"/>
    <col min="147" max="147" width="13.28515625" style="85" customWidth="1"/>
    <col min="148" max="148" width="6.7109375" style="193" hidden="1" customWidth="1"/>
    <col min="149" max="149" width="6.28515625" style="95" hidden="1" customWidth="1"/>
    <col min="150" max="150" width="7.85546875" style="95" hidden="1" customWidth="1"/>
    <col min="151" max="151" width="9.140625" style="95" hidden="1" customWidth="1"/>
    <col min="152" max="152" width="7.28515625" style="95" hidden="1" customWidth="1"/>
    <col min="153" max="153" width="10" style="95" hidden="1" customWidth="1"/>
    <col min="154" max="154" width="8.7109375" style="158" hidden="1" customWidth="1"/>
    <col min="155" max="155" width="11.5703125" style="158" hidden="1" customWidth="1"/>
    <col min="156" max="156" width="7.7109375" style="197" hidden="1" customWidth="1"/>
    <col min="157" max="158" width="7.7109375" style="95" hidden="1" customWidth="1"/>
    <col min="159" max="159" width="4.7109375" style="95" hidden="1" customWidth="1"/>
    <col min="160" max="160" width="7.7109375" style="95" hidden="1" customWidth="1"/>
    <col min="161" max="161" width="9.7109375" style="95" hidden="1" customWidth="1"/>
    <col min="162" max="163" width="7.7109375" style="158" hidden="1" customWidth="1"/>
    <col min="164" max="164" width="7.7109375" style="159" hidden="1" customWidth="1"/>
    <col min="165" max="165" width="7.7109375" style="160" hidden="1" customWidth="1"/>
    <col min="166" max="166" width="7.7109375" style="198" hidden="1" customWidth="1"/>
    <col min="167" max="167" width="5.140625" style="139" hidden="1" customWidth="1"/>
    <col min="168" max="168" width="6" style="94" hidden="1" customWidth="1"/>
    <col min="169" max="169" width="8.85546875" style="95" hidden="1" customWidth="1"/>
    <col min="170" max="170" width="7.28515625" style="114" hidden="1" customWidth="1"/>
    <col min="171" max="171" width="4.140625" style="95" hidden="1" customWidth="1"/>
    <col min="172" max="173" width="8.85546875" style="158" hidden="1" customWidth="1"/>
    <col min="174" max="174" width="9.28515625" style="95" hidden="1" customWidth="1"/>
    <col min="175" max="176" width="18.5703125" style="115" customWidth="1"/>
    <col min="177" max="177" width="30.85546875" style="115" customWidth="1"/>
    <col min="178" max="178" width="11" style="115" customWidth="1"/>
    <col min="179" max="180" width="8.85546875" style="115" customWidth="1"/>
    <col min="181" max="181" width="36.7109375" style="115" customWidth="1"/>
    <col min="182" max="182" width="16.140625" style="115" customWidth="1"/>
    <col min="183" max="183" width="23.42578125" style="115" customWidth="1"/>
    <col min="184" max="184" width="25.5703125" style="115" customWidth="1"/>
    <col min="185" max="185" width="15.28515625" style="115" customWidth="1"/>
    <col min="186" max="186" width="21" style="115" customWidth="1"/>
    <col min="187" max="187" width="37" style="124" customWidth="1"/>
    <col min="188" max="188" width="49.85546875" style="115" customWidth="1"/>
    <col min="189" max="189" width="9.7109375" style="95" hidden="1" customWidth="1"/>
    <col min="190" max="190" width="18.28515625" style="169" hidden="1" customWidth="1"/>
    <col min="191" max="193" width="9.7109375" style="86" hidden="1" customWidth="1"/>
    <col min="194" max="194" width="10.5703125" hidden="1" customWidth="1"/>
    <col min="195" max="195" width="9.7109375" hidden="1" customWidth="1"/>
    <col min="196" max="196" width="12.5703125" hidden="1" customWidth="1"/>
    <col min="197" max="197" width="7.85546875" hidden="1" customWidth="1"/>
    <col min="198" max="198" width="13.42578125" hidden="1" customWidth="1"/>
    <col min="199" max="199" width="9.42578125" hidden="1" customWidth="1"/>
    <col min="200" max="200" width="12.7109375" hidden="1" customWidth="1"/>
    <col min="201" max="201" width="12.28515625" hidden="1" customWidth="1"/>
    <col min="202" max="202" width="11.140625" hidden="1" customWidth="1"/>
    <col min="203" max="203" width="11.85546875" hidden="1" customWidth="1"/>
    <col min="204" max="204" width="10.5703125" hidden="1" customWidth="1"/>
    <col min="205" max="205" width="7.85546875" hidden="1" customWidth="1"/>
    <col min="206" max="206" width="10.140625" hidden="1" customWidth="1"/>
    <col min="207" max="207" width="6.7109375" hidden="1" customWidth="1"/>
    <col min="208" max="208" width="7.7109375" hidden="1" customWidth="1"/>
    <col min="209" max="209" width="9.28515625" hidden="1" customWidth="1"/>
    <col min="210" max="210" width="9.5703125" hidden="1" customWidth="1"/>
    <col min="211" max="211" width="11.42578125" hidden="1" customWidth="1"/>
    <col min="212" max="212" width="8.42578125" hidden="1" customWidth="1"/>
    <col min="213" max="213" width="13" hidden="1" customWidth="1"/>
    <col min="214" max="214" width="11.42578125" hidden="1" customWidth="1"/>
    <col min="215" max="215" width="12.5703125" hidden="1" customWidth="1"/>
    <col min="216" max="216" width="11.42578125" hidden="1" customWidth="1"/>
    <col min="217" max="217" width="14.140625" hidden="1" customWidth="1"/>
    <col min="218" max="218" width="11.5703125" hidden="1" customWidth="1"/>
    <col min="219" max="219" width="10.85546875" hidden="1" customWidth="1"/>
    <col min="220" max="220" width="10.42578125" hidden="1" customWidth="1"/>
    <col min="221" max="221" width="13.42578125" hidden="1" customWidth="1"/>
    <col min="222" max="222" width="12.5703125" hidden="1" customWidth="1"/>
    <col min="223" max="223" width="14" hidden="1" customWidth="1"/>
    <col min="224" max="224" width="10.5703125" hidden="1" customWidth="1"/>
    <col min="225" max="225" width="11.5703125" hidden="1" customWidth="1"/>
    <col min="226" max="226" width="10.7109375" hidden="1" customWidth="1"/>
    <col min="227" max="227" width="14.140625" hidden="1" customWidth="1"/>
    <col min="228" max="228" width="11.85546875" hidden="1" customWidth="1"/>
    <col min="229" max="229" width="12.42578125" hidden="1" customWidth="1"/>
    <col min="230" max="230" width="10.85546875" hidden="1" customWidth="1"/>
    <col min="231" max="231" width="13.85546875" hidden="1" customWidth="1"/>
    <col min="232" max="232" width="10.7109375" hidden="1" customWidth="1"/>
    <col min="233" max="233" width="7.7109375" hidden="1" customWidth="1"/>
    <col min="234" max="234" width="14.5703125" hidden="1" customWidth="1"/>
    <col min="235" max="235" width="11" hidden="1" customWidth="1"/>
    <col min="236" max="236" width="14.42578125" hidden="1" customWidth="1"/>
    <col min="237" max="237" width="12.42578125" hidden="1" customWidth="1"/>
    <col min="238" max="238" width="12.140625" hidden="1" customWidth="1"/>
    <col min="239" max="239" width="12" hidden="1" customWidth="1"/>
    <col min="240" max="240" width="10.5703125" hidden="1" customWidth="1"/>
    <col min="241" max="241" width="9.7109375" style="95" hidden="1" customWidth="1"/>
    <col min="242" max="242" width="0" style="95" hidden="1" customWidth="1"/>
    <col min="243" max="248" width="8.85546875" style="95"/>
  </cols>
  <sheetData>
    <row r="1" spans="1:250" ht="61.15" customHeight="1" thickTop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6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7" t="s">
        <v>32</v>
      </c>
      <c r="AH1" s="8" t="s">
        <v>33</v>
      </c>
      <c r="AI1" s="1" t="s">
        <v>34</v>
      </c>
      <c r="AJ1" s="9" t="s">
        <v>35</v>
      </c>
      <c r="AK1" s="10" t="s">
        <v>36</v>
      </c>
      <c r="AL1" s="1" t="s">
        <v>37</v>
      </c>
      <c r="AM1" s="1" t="s">
        <v>38</v>
      </c>
      <c r="AN1" s="2" t="s">
        <v>39</v>
      </c>
      <c r="AO1" s="11" t="s">
        <v>40</v>
      </c>
      <c r="AP1" s="12" t="s">
        <v>41</v>
      </c>
      <c r="AQ1" s="13" t="s">
        <v>42</v>
      </c>
      <c r="AR1" s="14" t="s">
        <v>43</v>
      </c>
      <c r="AS1" s="15" t="s">
        <v>44</v>
      </c>
      <c r="AT1" s="15" t="s">
        <v>45</v>
      </c>
      <c r="AU1" s="16" t="s">
        <v>46</v>
      </c>
      <c r="AV1" s="2" t="s">
        <v>47</v>
      </c>
      <c r="AW1" s="8" t="s">
        <v>48</v>
      </c>
      <c r="AX1" s="17" t="s">
        <v>49</v>
      </c>
      <c r="AY1" s="8" t="s">
        <v>50</v>
      </c>
      <c r="AZ1" s="1" t="s">
        <v>51</v>
      </c>
      <c r="BA1" s="18" t="s">
        <v>52</v>
      </c>
      <c r="BB1" s="1" t="s">
        <v>53</v>
      </c>
      <c r="BC1" s="19" t="s">
        <v>54</v>
      </c>
      <c r="BD1" s="19" t="s">
        <v>55</v>
      </c>
      <c r="BE1" s="8" t="s">
        <v>56</v>
      </c>
      <c r="BF1" s="1" t="s">
        <v>57</v>
      </c>
      <c r="BG1" s="9" t="s">
        <v>58</v>
      </c>
      <c r="BH1" s="9" t="s">
        <v>59</v>
      </c>
      <c r="BI1" s="9" t="s">
        <v>60</v>
      </c>
      <c r="BJ1" s="8" t="s">
        <v>61</v>
      </c>
      <c r="BK1" s="2" t="s">
        <v>62</v>
      </c>
      <c r="BL1" s="20" t="s">
        <v>63</v>
      </c>
      <c r="BM1" s="21" t="s">
        <v>64</v>
      </c>
      <c r="BN1" s="19" t="s">
        <v>65</v>
      </c>
      <c r="BO1" s="8" t="s">
        <v>66</v>
      </c>
      <c r="BP1" s="1" t="s">
        <v>67</v>
      </c>
      <c r="BQ1" s="1" t="s">
        <v>68</v>
      </c>
      <c r="BR1" s="22" t="s">
        <v>69</v>
      </c>
      <c r="BS1" s="23" t="s">
        <v>70</v>
      </c>
      <c r="BT1" s="24" t="s">
        <v>71</v>
      </c>
      <c r="BU1" s="24" t="s">
        <v>72</v>
      </c>
      <c r="BV1" s="24" t="s">
        <v>73</v>
      </c>
      <c r="BW1" s="23" t="s">
        <v>74</v>
      </c>
      <c r="BX1" s="24" t="s">
        <v>75</v>
      </c>
      <c r="BY1" s="25" t="s">
        <v>76</v>
      </c>
      <c r="BZ1" s="26" t="s">
        <v>77</v>
      </c>
      <c r="CA1" s="25" t="s">
        <v>78</v>
      </c>
      <c r="CB1" s="26" t="s">
        <v>79</v>
      </c>
      <c r="CC1" s="27" t="s">
        <v>80</v>
      </c>
      <c r="CD1" s="28" t="s">
        <v>81</v>
      </c>
      <c r="CE1" s="29" t="s">
        <v>82</v>
      </c>
      <c r="CF1" s="16" t="s">
        <v>83</v>
      </c>
      <c r="CG1" s="16" t="s">
        <v>84</v>
      </c>
      <c r="CH1" s="16" t="s">
        <v>85</v>
      </c>
      <c r="CI1" s="1" t="s">
        <v>86</v>
      </c>
      <c r="CJ1" s="16" t="s">
        <v>87</v>
      </c>
      <c r="CK1" s="29" t="s">
        <v>88</v>
      </c>
      <c r="CL1" s="26" t="s">
        <v>89</v>
      </c>
      <c r="CM1" s="1" t="s">
        <v>90</v>
      </c>
      <c r="CN1" s="2" t="s">
        <v>91</v>
      </c>
      <c r="CO1" s="30" t="s">
        <v>74</v>
      </c>
      <c r="CP1" s="31" t="s">
        <v>92</v>
      </c>
      <c r="CQ1" s="31" t="s">
        <v>93</v>
      </c>
      <c r="CR1" s="31" t="s">
        <v>94</v>
      </c>
      <c r="CS1" s="31" t="s">
        <v>95</v>
      </c>
      <c r="CT1" s="31" t="s">
        <v>96</v>
      </c>
      <c r="CU1" s="31" t="s">
        <v>80</v>
      </c>
      <c r="CV1" s="32" t="s">
        <v>81</v>
      </c>
      <c r="CW1" s="1" t="s">
        <v>81</v>
      </c>
      <c r="CX1" s="8" t="s">
        <v>80</v>
      </c>
      <c r="CY1" s="8" t="s">
        <v>97</v>
      </c>
      <c r="CZ1" s="8" t="s">
        <v>98</v>
      </c>
      <c r="DA1" s="33" t="s">
        <v>99</v>
      </c>
      <c r="DB1" s="34" t="s">
        <v>100</v>
      </c>
      <c r="DC1" s="6" t="s">
        <v>101</v>
      </c>
      <c r="DD1" s="35" t="s">
        <v>102</v>
      </c>
      <c r="DE1" s="36" t="s">
        <v>103</v>
      </c>
      <c r="DF1" s="36" t="s">
        <v>104</v>
      </c>
      <c r="DG1" s="36" t="s">
        <v>105</v>
      </c>
      <c r="DH1" s="36" t="s">
        <v>106</v>
      </c>
      <c r="DI1" s="37" t="s">
        <v>107</v>
      </c>
      <c r="DJ1" s="290" t="s">
        <v>744</v>
      </c>
      <c r="DK1" s="38" t="s">
        <v>108</v>
      </c>
      <c r="DL1" s="38" t="s">
        <v>773</v>
      </c>
      <c r="DM1" s="38" t="s">
        <v>745</v>
      </c>
      <c r="DN1" s="38" t="s">
        <v>109</v>
      </c>
      <c r="DO1" s="39" t="s">
        <v>110</v>
      </c>
      <c r="DP1" s="40" t="s">
        <v>111</v>
      </c>
      <c r="DQ1" s="39" t="s">
        <v>112</v>
      </c>
      <c r="DR1" s="41" t="s">
        <v>113</v>
      </c>
      <c r="DS1" s="41" t="s">
        <v>114</v>
      </c>
      <c r="DT1" s="42" t="s">
        <v>115</v>
      </c>
      <c r="DU1" s="42" t="s">
        <v>116</v>
      </c>
      <c r="DV1" s="42" t="s">
        <v>117</v>
      </c>
      <c r="DW1" s="43" t="s">
        <v>118</v>
      </c>
      <c r="DX1" s="43" t="s">
        <v>119</v>
      </c>
      <c r="DY1" s="43" t="s">
        <v>120</v>
      </c>
      <c r="DZ1" s="43" t="s">
        <v>121</v>
      </c>
      <c r="EA1" s="44" t="s">
        <v>122</v>
      </c>
      <c r="EB1" s="44" t="s">
        <v>123</v>
      </c>
      <c r="EC1" s="45" t="s">
        <v>124</v>
      </c>
      <c r="ED1" s="46" t="s">
        <v>125</v>
      </c>
      <c r="EE1" s="46" t="s">
        <v>126</v>
      </c>
      <c r="EF1" s="47" t="s">
        <v>746</v>
      </c>
      <c r="EG1" s="48" t="s">
        <v>127</v>
      </c>
      <c r="EH1" s="47" t="s">
        <v>747</v>
      </c>
      <c r="EI1" s="47" t="s">
        <v>748</v>
      </c>
      <c r="EJ1" s="47" t="s">
        <v>128</v>
      </c>
      <c r="EK1" s="49" t="s">
        <v>129</v>
      </c>
      <c r="EL1" s="47" t="s">
        <v>130</v>
      </c>
      <c r="EM1" s="47" t="s">
        <v>131</v>
      </c>
      <c r="EN1" s="47" t="s">
        <v>131</v>
      </c>
      <c r="EO1" s="47" t="s">
        <v>132</v>
      </c>
      <c r="EP1" s="47" t="s">
        <v>133</v>
      </c>
      <c r="EQ1" s="47" t="s">
        <v>134</v>
      </c>
      <c r="ER1" s="50" t="s">
        <v>2</v>
      </c>
      <c r="ES1" s="51" t="s">
        <v>135</v>
      </c>
      <c r="ET1" s="51" t="s">
        <v>136</v>
      </c>
      <c r="EU1" s="51" t="s">
        <v>137</v>
      </c>
      <c r="EV1" s="51" t="s">
        <v>138</v>
      </c>
      <c r="EW1" s="52" t="s">
        <v>139</v>
      </c>
      <c r="EX1" s="51" t="s">
        <v>140</v>
      </c>
      <c r="EY1" s="53" t="s">
        <v>141</v>
      </c>
      <c r="EZ1" s="54" t="s">
        <v>135</v>
      </c>
      <c r="FA1" s="55" t="s">
        <v>142</v>
      </c>
      <c r="FB1" s="55" t="s">
        <v>143</v>
      </c>
      <c r="FC1" s="55" t="s">
        <v>144</v>
      </c>
      <c r="FD1" s="55" t="s">
        <v>145</v>
      </c>
      <c r="FE1" s="56" t="s">
        <v>146</v>
      </c>
      <c r="FF1" s="57" t="s">
        <v>147</v>
      </c>
      <c r="FG1" s="58" t="s">
        <v>148</v>
      </c>
      <c r="FH1" s="58" t="s">
        <v>149</v>
      </c>
      <c r="FI1" s="59" t="s">
        <v>150</v>
      </c>
      <c r="FJ1" s="60" t="s">
        <v>27</v>
      </c>
      <c r="FK1" s="61" t="s">
        <v>32</v>
      </c>
      <c r="FL1" s="62" t="s">
        <v>151</v>
      </c>
      <c r="FM1" s="63" t="s">
        <v>152</v>
      </c>
      <c r="FN1" s="64" t="s">
        <v>153</v>
      </c>
      <c r="FO1" s="8"/>
      <c r="FP1" s="65" t="s">
        <v>152</v>
      </c>
      <c r="FQ1" s="66" t="s">
        <v>153</v>
      </c>
      <c r="FR1" s="67" t="s">
        <v>154</v>
      </c>
      <c r="FS1" s="68" t="s">
        <v>155</v>
      </c>
      <c r="FT1" s="68" t="s">
        <v>156</v>
      </c>
      <c r="FU1" s="301" t="s">
        <v>764</v>
      </c>
      <c r="FV1" s="301" t="s">
        <v>157</v>
      </c>
      <c r="FW1" s="301" t="s">
        <v>158</v>
      </c>
      <c r="FX1" s="301" t="s">
        <v>159</v>
      </c>
      <c r="FY1" s="302" t="s">
        <v>160</v>
      </c>
      <c r="FZ1" s="303" t="s">
        <v>762</v>
      </c>
      <c r="GA1" s="303" t="s">
        <v>749</v>
      </c>
      <c r="GB1" s="303" t="s">
        <v>763</v>
      </c>
      <c r="GC1" s="304" t="s">
        <v>750</v>
      </c>
      <c r="GD1" s="304" t="s">
        <v>751</v>
      </c>
      <c r="GE1" s="304" t="s">
        <v>752</v>
      </c>
      <c r="GF1" s="69" t="s">
        <v>761</v>
      </c>
      <c r="GG1" s="70"/>
      <c r="GH1" s="71" t="s">
        <v>161</v>
      </c>
      <c r="GI1" s="72" t="s">
        <v>162</v>
      </c>
      <c r="GJ1" s="72" t="s">
        <v>163</v>
      </c>
      <c r="GK1" s="72" t="s">
        <v>164</v>
      </c>
      <c r="GL1" s="73" t="s">
        <v>165</v>
      </c>
      <c r="GM1" s="74" t="s">
        <v>166</v>
      </c>
      <c r="GN1" s="74" t="s">
        <v>167</v>
      </c>
      <c r="GO1" s="75" t="s">
        <v>168</v>
      </c>
      <c r="GP1" s="75" t="s">
        <v>169</v>
      </c>
      <c r="GQ1" s="75" t="s">
        <v>170</v>
      </c>
      <c r="GR1" s="76" t="s">
        <v>141</v>
      </c>
      <c r="GS1" s="76" t="s">
        <v>171</v>
      </c>
      <c r="GT1" s="77" t="s">
        <v>172</v>
      </c>
      <c r="GU1" s="77" t="s">
        <v>173</v>
      </c>
      <c r="GV1" s="77" t="s">
        <v>174</v>
      </c>
      <c r="GW1" s="77" t="s">
        <v>175</v>
      </c>
      <c r="GX1" s="77" t="s">
        <v>176</v>
      </c>
      <c r="GY1" s="77" t="s">
        <v>177</v>
      </c>
      <c r="GZ1" s="77" t="s">
        <v>178</v>
      </c>
      <c r="HA1" s="77" t="s">
        <v>179</v>
      </c>
      <c r="HB1" s="77" t="s">
        <v>180</v>
      </c>
      <c r="HC1" s="77" t="s">
        <v>181</v>
      </c>
      <c r="HD1" s="77" t="s">
        <v>182</v>
      </c>
      <c r="HE1" s="78" t="s">
        <v>183</v>
      </c>
      <c r="HF1" s="78" t="s">
        <v>184</v>
      </c>
      <c r="HG1" s="78" t="s">
        <v>185</v>
      </c>
      <c r="HH1" s="78" t="s">
        <v>186</v>
      </c>
      <c r="HI1" s="78" t="s">
        <v>187</v>
      </c>
      <c r="HJ1" s="78" t="s">
        <v>188</v>
      </c>
      <c r="HK1" s="78" t="s">
        <v>189</v>
      </c>
      <c r="HL1" s="78" t="s">
        <v>190</v>
      </c>
      <c r="HM1" s="78" t="s">
        <v>191</v>
      </c>
      <c r="HN1" s="78" t="s">
        <v>192</v>
      </c>
      <c r="HO1" s="78" t="s">
        <v>193</v>
      </c>
      <c r="HP1" s="78" t="s">
        <v>194</v>
      </c>
      <c r="HQ1" s="78" t="s">
        <v>195</v>
      </c>
      <c r="HR1" s="77" t="s">
        <v>196</v>
      </c>
      <c r="HS1" s="74" t="s">
        <v>197</v>
      </c>
      <c r="HT1" s="74" t="s">
        <v>198</v>
      </c>
      <c r="HU1" s="74" t="s">
        <v>199</v>
      </c>
      <c r="HV1" s="74" t="s">
        <v>200</v>
      </c>
      <c r="HW1" s="74" t="s">
        <v>201</v>
      </c>
      <c r="HX1" s="74" t="s">
        <v>202</v>
      </c>
      <c r="HY1" s="74" t="s">
        <v>203</v>
      </c>
      <c r="HZ1" s="74" t="s">
        <v>204</v>
      </c>
      <c r="IA1" s="74" t="s">
        <v>205</v>
      </c>
      <c r="IB1" s="74" t="s">
        <v>206</v>
      </c>
      <c r="IC1" s="74" t="s">
        <v>207</v>
      </c>
      <c r="ID1" s="74" t="s">
        <v>208</v>
      </c>
      <c r="IE1" s="74" t="s">
        <v>209</v>
      </c>
      <c r="IF1" s="74" t="s">
        <v>210</v>
      </c>
      <c r="IG1" s="69" t="s">
        <v>211</v>
      </c>
      <c r="IH1" s="1"/>
      <c r="II1" s="1"/>
      <c r="IJ1" s="1"/>
      <c r="IK1" s="1"/>
      <c r="IL1" s="1"/>
      <c r="IM1" s="1"/>
      <c r="IN1" s="1"/>
    </row>
    <row r="2" spans="1:250" s="84" customFormat="1" ht="15" hidden="1" customHeight="1" x14ac:dyDescent="0.25">
      <c r="A2" s="79" t="s">
        <v>212</v>
      </c>
      <c r="B2" s="79" t="s">
        <v>213</v>
      </c>
      <c r="C2" s="79" t="s">
        <v>214</v>
      </c>
      <c r="D2" s="80" t="s">
        <v>215</v>
      </c>
      <c r="E2" s="79" t="s">
        <v>216</v>
      </c>
      <c r="F2" s="79" t="s">
        <v>217</v>
      </c>
      <c r="G2" s="79" t="s">
        <v>218</v>
      </c>
      <c r="H2" s="79" t="s">
        <v>219</v>
      </c>
      <c r="I2" s="79" t="s">
        <v>220</v>
      </c>
      <c r="J2" s="79" t="s">
        <v>221</v>
      </c>
      <c r="K2" s="79" t="s">
        <v>222</v>
      </c>
      <c r="L2" s="79" t="s">
        <v>223</v>
      </c>
      <c r="M2" s="79" t="s">
        <v>224</v>
      </c>
      <c r="N2" s="79" t="s">
        <v>225</v>
      </c>
      <c r="O2" s="79" t="s">
        <v>226</v>
      </c>
      <c r="P2" s="79" t="s">
        <v>227</v>
      </c>
      <c r="Q2" s="79" t="s">
        <v>228</v>
      </c>
      <c r="R2" s="79" t="s">
        <v>229</v>
      </c>
      <c r="S2" s="79" t="s">
        <v>230</v>
      </c>
      <c r="T2" s="79" t="s">
        <v>231</v>
      </c>
      <c r="U2" s="79" t="s">
        <v>232</v>
      </c>
      <c r="V2" s="79" t="s">
        <v>233</v>
      </c>
      <c r="W2" s="79" t="s">
        <v>234</v>
      </c>
      <c r="X2" s="79" t="s">
        <v>235</v>
      </c>
      <c r="Y2" s="79" t="s">
        <v>236</v>
      </c>
      <c r="Z2" s="79" t="s">
        <v>237</v>
      </c>
      <c r="AA2" s="79" t="s">
        <v>238</v>
      </c>
      <c r="AB2" s="79" t="s">
        <v>239</v>
      </c>
      <c r="AC2" s="79" t="s">
        <v>240</v>
      </c>
      <c r="AD2" s="79" t="s">
        <v>241</v>
      </c>
      <c r="AE2" s="79" t="s">
        <v>242</v>
      </c>
      <c r="AF2" s="79" t="s">
        <v>243</v>
      </c>
      <c r="AG2" s="79" t="s">
        <v>244</v>
      </c>
      <c r="AH2" s="79" t="s">
        <v>245</v>
      </c>
      <c r="AI2" s="79" t="s">
        <v>246</v>
      </c>
      <c r="AJ2" s="79" t="s">
        <v>247</v>
      </c>
      <c r="AK2" s="79" t="s">
        <v>248</v>
      </c>
      <c r="AL2" s="79" t="s">
        <v>249</v>
      </c>
      <c r="AM2" s="79" t="s">
        <v>250</v>
      </c>
      <c r="AN2" s="79" t="s">
        <v>251</v>
      </c>
      <c r="AO2" s="79" t="s">
        <v>252</v>
      </c>
      <c r="AP2" s="79" t="s">
        <v>253</v>
      </c>
      <c r="AQ2" s="79" t="s">
        <v>254</v>
      </c>
      <c r="AR2" s="79" t="s">
        <v>255</v>
      </c>
      <c r="AS2" s="79" t="s">
        <v>256</v>
      </c>
      <c r="AT2" s="79" t="s">
        <v>257</v>
      </c>
      <c r="AU2" s="79" t="s">
        <v>258</v>
      </c>
      <c r="AV2" s="79" t="s">
        <v>259</v>
      </c>
      <c r="AW2" s="79" t="s">
        <v>260</v>
      </c>
      <c r="AX2" s="79" t="s">
        <v>261</v>
      </c>
      <c r="AY2" s="79" t="s">
        <v>262</v>
      </c>
      <c r="AZ2" s="79" t="s">
        <v>263</v>
      </c>
      <c r="BA2" s="79" t="s">
        <v>264</v>
      </c>
      <c r="BB2" s="79" t="s">
        <v>265</v>
      </c>
      <c r="BC2" s="79" t="s">
        <v>266</v>
      </c>
      <c r="BD2" s="79" t="s">
        <v>267</v>
      </c>
      <c r="BE2" s="79" t="s">
        <v>268</v>
      </c>
      <c r="BF2" s="79" t="s">
        <v>269</v>
      </c>
      <c r="BG2" s="79" t="s">
        <v>270</v>
      </c>
      <c r="BH2" s="79" t="s">
        <v>271</v>
      </c>
      <c r="BI2" s="79" t="s">
        <v>272</v>
      </c>
      <c r="BJ2" s="79" t="s">
        <v>273</v>
      </c>
      <c r="BK2" s="79" t="s">
        <v>274</v>
      </c>
      <c r="BL2" s="79" t="s">
        <v>275</v>
      </c>
      <c r="BM2" s="79" t="s">
        <v>276</v>
      </c>
      <c r="BN2" s="79" t="s">
        <v>277</v>
      </c>
      <c r="BO2" s="79" t="s">
        <v>278</v>
      </c>
      <c r="BP2" s="79" t="s">
        <v>279</v>
      </c>
      <c r="BQ2" s="79" t="s">
        <v>280</v>
      </c>
      <c r="BR2" s="79" t="s">
        <v>281</v>
      </c>
      <c r="BS2" s="79" t="s">
        <v>282</v>
      </c>
      <c r="BT2" s="79" t="s">
        <v>283</v>
      </c>
      <c r="BU2" s="79" t="s">
        <v>284</v>
      </c>
      <c r="BV2" s="79" t="s">
        <v>285</v>
      </c>
      <c r="BW2" s="79" t="s">
        <v>286</v>
      </c>
      <c r="BX2" s="79" t="s">
        <v>287</v>
      </c>
      <c r="BY2" s="79" t="s">
        <v>288</v>
      </c>
      <c r="BZ2" s="79" t="s">
        <v>289</v>
      </c>
      <c r="CA2" s="79" t="s">
        <v>290</v>
      </c>
      <c r="CB2" s="79" t="s">
        <v>291</v>
      </c>
      <c r="CC2" s="79" t="s">
        <v>292</v>
      </c>
      <c r="CD2" s="79" t="s">
        <v>293</v>
      </c>
      <c r="CE2" s="79" t="s">
        <v>294</v>
      </c>
      <c r="CF2" s="79" t="s">
        <v>295</v>
      </c>
      <c r="CG2" s="79" t="s">
        <v>296</v>
      </c>
      <c r="CH2" s="79" t="s">
        <v>297</v>
      </c>
      <c r="CI2" s="79" t="s">
        <v>298</v>
      </c>
      <c r="CJ2" s="79" t="s">
        <v>299</v>
      </c>
      <c r="CK2" s="79" t="s">
        <v>300</v>
      </c>
      <c r="CL2" s="79" t="s">
        <v>301</v>
      </c>
      <c r="CM2" s="79" t="s">
        <v>302</v>
      </c>
      <c r="CN2" s="79" t="s">
        <v>303</v>
      </c>
      <c r="CO2" s="79" t="s">
        <v>304</v>
      </c>
      <c r="CP2" s="79" t="s">
        <v>305</v>
      </c>
      <c r="CQ2" s="79" t="s">
        <v>306</v>
      </c>
      <c r="CR2" s="79" t="s">
        <v>307</v>
      </c>
      <c r="CS2" s="79" t="s">
        <v>308</v>
      </c>
      <c r="CT2" s="79" t="s">
        <v>309</v>
      </c>
      <c r="CU2" s="79" t="s">
        <v>310</v>
      </c>
      <c r="CV2" s="79" t="s">
        <v>311</v>
      </c>
      <c r="CW2" s="79" t="s">
        <v>312</v>
      </c>
      <c r="CX2" s="79" t="s">
        <v>313</v>
      </c>
      <c r="CY2" s="79" t="s">
        <v>314</v>
      </c>
      <c r="CZ2" s="79" t="s">
        <v>315</v>
      </c>
      <c r="DA2" s="81" t="s">
        <v>316</v>
      </c>
      <c r="DB2" s="79" t="s">
        <v>317</v>
      </c>
      <c r="DC2" s="79" t="s">
        <v>318</v>
      </c>
      <c r="DD2" s="79" t="s">
        <v>319</v>
      </c>
      <c r="DE2" s="79" t="s">
        <v>320</v>
      </c>
      <c r="DF2" s="79" t="s">
        <v>321</v>
      </c>
      <c r="DG2" s="79" t="s">
        <v>322</v>
      </c>
      <c r="DH2" s="79" t="s">
        <v>323</v>
      </c>
      <c r="DI2" s="79" t="s">
        <v>324</v>
      </c>
      <c r="DJ2" s="79" t="s">
        <v>325</v>
      </c>
      <c r="DK2" s="82" t="s">
        <v>326</v>
      </c>
      <c r="DL2" s="82" t="s">
        <v>327</v>
      </c>
      <c r="DM2" s="82" t="s">
        <v>328</v>
      </c>
      <c r="DN2" s="82" t="s">
        <v>329</v>
      </c>
      <c r="DO2" s="82" t="s">
        <v>330</v>
      </c>
      <c r="DP2" s="82" t="s">
        <v>331</v>
      </c>
      <c r="DQ2" s="82" t="s">
        <v>332</v>
      </c>
      <c r="DR2" s="79" t="s">
        <v>333</v>
      </c>
      <c r="DS2" s="79" t="s">
        <v>334</v>
      </c>
      <c r="DT2" s="79" t="s">
        <v>335</v>
      </c>
      <c r="DU2" s="79" t="s">
        <v>336</v>
      </c>
      <c r="DV2" s="79" t="s">
        <v>337</v>
      </c>
      <c r="DW2" s="79" t="s">
        <v>338</v>
      </c>
      <c r="DX2" s="79" t="s">
        <v>339</v>
      </c>
      <c r="DY2" s="79" t="s">
        <v>340</v>
      </c>
      <c r="DZ2" s="79" t="s">
        <v>341</v>
      </c>
      <c r="EA2" s="79" t="s">
        <v>342</v>
      </c>
      <c r="EB2" s="79" t="s">
        <v>343</v>
      </c>
      <c r="EC2" s="79" t="s">
        <v>344</v>
      </c>
      <c r="ED2" s="79" t="s">
        <v>345</v>
      </c>
      <c r="EE2" s="79" t="s">
        <v>346</v>
      </c>
      <c r="EF2" s="79" t="s">
        <v>347</v>
      </c>
      <c r="EG2" s="79" t="s">
        <v>348</v>
      </c>
      <c r="EH2" s="79" t="s">
        <v>349</v>
      </c>
      <c r="EI2" s="79" t="s">
        <v>350</v>
      </c>
      <c r="EJ2" s="79" t="s">
        <v>351</v>
      </c>
      <c r="EK2" s="79" t="s">
        <v>352</v>
      </c>
      <c r="EL2" s="79" t="s">
        <v>353</v>
      </c>
      <c r="EM2" s="79" t="s">
        <v>354</v>
      </c>
      <c r="EN2" s="79"/>
      <c r="EO2" s="79" t="s">
        <v>355</v>
      </c>
      <c r="EP2" s="79" t="s">
        <v>356</v>
      </c>
      <c r="EQ2" s="80" t="s">
        <v>357</v>
      </c>
      <c r="ER2" s="79" t="s">
        <v>358</v>
      </c>
      <c r="ES2" s="79" t="s">
        <v>359</v>
      </c>
      <c r="ET2" s="79" t="s">
        <v>360</v>
      </c>
      <c r="EU2" s="79" t="s">
        <v>361</v>
      </c>
      <c r="EV2" s="79" t="s">
        <v>362</v>
      </c>
      <c r="EW2" s="79" t="s">
        <v>363</v>
      </c>
      <c r="EX2" s="79" t="s">
        <v>364</v>
      </c>
      <c r="EY2" s="79" t="s">
        <v>365</v>
      </c>
      <c r="EZ2" s="79" t="s">
        <v>366</v>
      </c>
      <c r="FA2" s="79" t="s">
        <v>367</v>
      </c>
      <c r="FB2" s="79" t="s">
        <v>368</v>
      </c>
      <c r="FC2" s="79" t="s">
        <v>369</v>
      </c>
      <c r="FD2" s="79" t="s">
        <v>370</v>
      </c>
      <c r="FE2" s="79" t="s">
        <v>371</v>
      </c>
      <c r="FF2" s="79" t="s">
        <v>372</v>
      </c>
      <c r="FG2" s="79" t="s">
        <v>373</v>
      </c>
      <c r="FH2" s="79" t="s">
        <v>374</v>
      </c>
      <c r="FI2" s="79" t="s">
        <v>375</v>
      </c>
      <c r="FJ2" s="79" t="s">
        <v>376</v>
      </c>
      <c r="FK2" s="79" t="s">
        <v>377</v>
      </c>
      <c r="FL2" s="79" t="s">
        <v>378</v>
      </c>
      <c r="FM2" s="79" t="s">
        <v>379</v>
      </c>
      <c r="FN2" s="79" t="s">
        <v>380</v>
      </c>
      <c r="FO2" s="79" t="s">
        <v>381</v>
      </c>
      <c r="FP2" s="79" t="s">
        <v>382</v>
      </c>
      <c r="FQ2" s="79" t="s">
        <v>383</v>
      </c>
      <c r="FR2" s="79" t="s">
        <v>384</v>
      </c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79"/>
      <c r="GH2" s="79"/>
      <c r="GI2" s="83"/>
      <c r="GJ2" s="83"/>
      <c r="GK2" s="83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</row>
    <row r="3" spans="1:250" ht="15.6" customHeight="1" x14ac:dyDescent="0.25">
      <c r="A3" s="189">
        <v>224</v>
      </c>
      <c r="B3" s="189">
        <v>1</v>
      </c>
      <c r="C3" s="194">
        <v>111111</v>
      </c>
      <c r="D3" s="229" t="s">
        <v>753</v>
      </c>
      <c r="E3" s="229" t="s">
        <v>754</v>
      </c>
      <c r="F3" s="229">
        <v>5505055555</v>
      </c>
      <c r="G3" s="229">
        <f>LEFT(H3,4)-CONCATENATE(19,LEFT(F3,2))</f>
        <v>64</v>
      </c>
      <c r="H3" s="229" t="s">
        <v>502</v>
      </c>
      <c r="I3" s="196" t="s">
        <v>407</v>
      </c>
      <c r="J3" s="306" t="s">
        <v>410</v>
      </c>
      <c r="K3" s="229" t="s">
        <v>385</v>
      </c>
      <c r="L3" s="229">
        <v>24</v>
      </c>
      <c r="M3" s="229" t="s">
        <v>438</v>
      </c>
      <c r="N3" s="229" t="s">
        <v>386</v>
      </c>
      <c r="O3" s="228"/>
      <c r="P3" s="229" t="s">
        <v>503</v>
      </c>
      <c r="Q3" s="323"/>
      <c r="R3" s="323"/>
      <c r="S3" s="307"/>
      <c r="T3" s="308" t="s">
        <v>500</v>
      </c>
      <c r="U3" s="308"/>
      <c r="V3" s="309" t="s">
        <v>755</v>
      </c>
      <c r="W3" s="309"/>
      <c r="X3" s="307"/>
      <c r="Y3" s="324"/>
      <c r="Z3" s="325" t="s">
        <v>411</v>
      </c>
      <c r="AA3" s="228" t="s">
        <v>501</v>
      </c>
      <c r="AB3" s="222"/>
      <c r="AC3" s="228">
        <v>11875</v>
      </c>
      <c r="AD3" s="228">
        <v>285000</v>
      </c>
      <c r="AE3" s="289"/>
      <c r="AF3" s="289"/>
      <c r="AG3" s="289" t="s">
        <v>417</v>
      </c>
      <c r="AH3" s="189">
        <v>10000</v>
      </c>
      <c r="AI3" s="203"/>
      <c r="AJ3" s="189"/>
      <c r="AK3" s="189"/>
      <c r="AL3" s="189"/>
      <c r="AM3" s="189"/>
      <c r="AN3" s="189"/>
      <c r="AO3" s="180">
        <v>13</v>
      </c>
      <c r="AP3" s="181">
        <v>4.63</v>
      </c>
      <c r="AQ3" s="182">
        <v>81.599999999999994</v>
      </c>
      <c r="AR3" s="135">
        <f>AO3+AP3+AQ3</f>
        <v>99.22999999999999</v>
      </c>
      <c r="AS3" s="310">
        <f>AO3/AP3</f>
        <v>2.8077753779697625</v>
      </c>
      <c r="AT3" s="135">
        <f>AO3/AP3*AQ3</f>
        <v>229.11447084233259</v>
      </c>
      <c r="AU3" s="310">
        <f>AO3/(AP3+AQ3)</f>
        <v>0.15075959642815728</v>
      </c>
      <c r="AV3" s="135">
        <v>12.3292</v>
      </c>
      <c r="AW3" s="135">
        <f>95-AY3</f>
        <v>94.84</v>
      </c>
      <c r="AX3" s="135">
        <v>2.0799999999999999E-2</v>
      </c>
      <c r="AY3" s="135">
        <v>0.16</v>
      </c>
      <c r="AZ3" s="189" t="s">
        <v>387</v>
      </c>
      <c r="BA3" s="189" t="s">
        <v>387</v>
      </c>
      <c r="BB3" s="224" t="s">
        <v>387</v>
      </c>
      <c r="BC3" s="189" t="s">
        <v>387</v>
      </c>
      <c r="BD3" s="189"/>
      <c r="BE3" s="189"/>
      <c r="BF3" s="189"/>
      <c r="BG3" s="189"/>
      <c r="BH3" s="189"/>
      <c r="BI3" s="311">
        <v>0.27</v>
      </c>
      <c r="BJ3" s="189">
        <v>70.7</v>
      </c>
      <c r="BK3" s="189">
        <v>29.3</v>
      </c>
      <c r="BL3" s="135">
        <f>BJ3/BK3</f>
        <v>2.4129692832764507</v>
      </c>
      <c r="BM3" s="135">
        <v>0.37</v>
      </c>
      <c r="BN3" s="135">
        <f>BM3*100/AO3</f>
        <v>2.8461538461538463</v>
      </c>
      <c r="BO3" s="189" t="s">
        <v>387</v>
      </c>
      <c r="BP3" s="189">
        <v>44.8</v>
      </c>
      <c r="BQ3" s="224">
        <v>33.1</v>
      </c>
      <c r="BR3" s="189"/>
      <c r="BS3" s="135">
        <f>BX3+BZ3</f>
        <v>87.2</v>
      </c>
      <c r="BT3" s="189">
        <v>94</v>
      </c>
      <c r="BU3" s="189">
        <v>17165</v>
      </c>
      <c r="BV3" s="135">
        <f>100-BT3</f>
        <v>6</v>
      </c>
      <c r="BW3" s="283">
        <f>BY3+CA3+CC3</f>
        <v>4.5420299999999996</v>
      </c>
      <c r="BX3" s="189">
        <v>60.1</v>
      </c>
      <c r="BY3" s="135">
        <f>BX3*AP3/100</f>
        <v>2.7826299999999997</v>
      </c>
      <c r="BZ3" s="189">
        <v>27.1</v>
      </c>
      <c r="CA3" s="135">
        <f>BZ3*AP3/100</f>
        <v>1.2547299999999999</v>
      </c>
      <c r="CB3" s="189">
        <v>10.9</v>
      </c>
      <c r="CC3" s="135">
        <f>CB3*AP3/100</f>
        <v>0.50466999999999995</v>
      </c>
      <c r="CD3" s="135">
        <v>7.0000000000000007E-2</v>
      </c>
      <c r="CE3" s="189"/>
      <c r="CF3" s="189"/>
      <c r="CG3" s="189"/>
      <c r="CH3" s="189"/>
      <c r="CI3" s="189"/>
      <c r="CJ3" s="189">
        <v>73.2</v>
      </c>
      <c r="CK3" s="189">
        <v>5257</v>
      </c>
      <c r="CL3" s="135">
        <f>BX3/BZ3</f>
        <v>2.2177121771217712</v>
      </c>
      <c r="CM3" s="189"/>
      <c r="CN3" s="189"/>
      <c r="CO3" s="312"/>
      <c r="CP3" s="313"/>
      <c r="CQ3" s="313"/>
      <c r="CR3" s="313"/>
      <c r="CS3" s="313"/>
      <c r="CT3" s="313"/>
      <c r="CU3" s="313"/>
      <c r="CV3" s="313"/>
      <c r="CW3" s="222"/>
      <c r="CX3" s="189"/>
      <c r="CY3" s="189"/>
      <c r="CZ3" s="189">
        <v>5</v>
      </c>
      <c r="DA3" s="189" t="s">
        <v>388</v>
      </c>
      <c r="DB3" s="189" t="s">
        <v>388</v>
      </c>
      <c r="DC3" s="161"/>
      <c r="DD3" s="314" t="s">
        <v>490</v>
      </c>
      <c r="DE3" s="228"/>
      <c r="DF3" s="228"/>
      <c r="DG3" s="228"/>
      <c r="DH3" s="228"/>
      <c r="DI3" s="229" t="s">
        <v>389</v>
      </c>
      <c r="DJ3" s="315" t="s">
        <v>417</v>
      </c>
      <c r="DK3" s="229">
        <v>2</v>
      </c>
      <c r="DL3" s="194" t="s">
        <v>393</v>
      </c>
      <c r="DM3" s="229" t="s">
        <v>407</v>
      </c>
      <c r="DN3" s="229"/>
      <c r="DO3" s="229"/>
      <c r="DP3" s="229"/>
      <c r="DQ3" s="229"/>
      <c r="DR3" s="225" t="s">
        <v>386</v>
      </c>
      <c r="DS3" s="229" t="s">
        <v>386</v>
      </c>
      <c r="DT3" s="229">
        <v>12388</v>
      </c>
      <c r="DU3" s="229">
        <v>73.7</v>
      </c>
      <c r="DV3" s="229">
        <v>26.3</v>
      </c>
      <c r="DW3" s="229" t="s">
        <v>386</v>
      </c>
      <c r="DX3" s="229" t="s">
        <v>386</v>
      </c>
      <c r="DY3" s="229" t="s">
        <v>386</v>
      </c>
      <c r="DZ3" s="229" t="s">
        <v>386</v>
      </c>
      <c r="EA3" s="229">
        <v>0</v>
      </c>
      <c r="EB3" s="189"/>
      <c r="EC3" s="288"/>
      <c r="ED3" s="288"/>
      <c r="EE3" s="288"/>
      <c r="EF3" s="229">
        <v>70</v>
      </c>
      <c r="EG3" s="229">
        <v>3</v>
      </c>
      <c r="EH3" s="229">
        <v>169</v>
      </c>
      <c r="EI3" s="229">
        <v>82</v>
      </c>
      <c r="EJ3" s="321">
        <f t="shared" ref="EJ3:EJ33" si="0">EI3/(EH3*EH3*0.01*0.01)</f>
        <v>28.710479324953607</v>
      </c>
      <c r="EK3" s="229">
        <v>1</v>
      </c>
      <c r="EL3" s="229"/>
      <c r="EM3" s="229">
        <v>1</v>
      </c>
      <c r="EN3" s="229"/>
      <c r="EO3" s="229">
        <v>0</v>
      </c>
      <c r="EP3" s="229">
        <v>2</v>
      </c>
      <c r="EQ3" s="322">
        <v>43497</v>
      </c>
      <c r="ER3" s="276">
        <v>11211</v>
      </c>
      <c r="ES3" s="326">
        <v>75</v>
      </c>
      <c r="ET3" s="326">
        <v>112381</v>
      </c>
      <c r="EU3" s="326">
        <v>4000</v>
      </c>
      <c r="EV3" s="326">
        <v>38220</v>
      </c>
      <c r="EW3" s="326">
        <v>94729</v>
      </c>
      <c r="EX3" s="201">
        <f>EW3/EU3*EV3/ES3</f>
        <v>12068.4746</v>
      </c>
      <c r="EY3" s="179">
        <f>L3*EX3</f>
        <v>289643.39039999997</v>
      </c>
      <c r="EZ3" s="289"/>
      <c r="FA3" s="289"/>
      <c r="FB3" s="289"/>
      <c r="FC3" s="289"/>
      <c r="FD3" s="289"/>
      <c r="FE3" s="289"/>
      <c r="FF3" s="289"/>
      <c r="FG3" s="327"/>
      <c r="FH3" s="289"/>
      <c r="FI3" s="289"/>
      <c r="FJ3" s="228"/>
      <c r="FK3" s="328"/>
      <c r="FL3" s="203"/>
      <c r="FM3" s="189"/>
      <c r="FN3" s="310">
        <f>AC3/1000</f>
        <v>11.875</v>
      </c>
      <c r="FO3" s="203"/>
      <c r="FP3" s="135">
        <f>EW3*100/ET3</f>
        <v>84.292718520034526</v>
      </c>
      <c r="FQ3" s="310">
        <f>EX3/1000</f>
        <v>12.0684746</v>
      </c>
      <c r="FR3" s="316"/>
      <c r="FS3" s="317" t="s">
        <v>756</v>
      </c>
      <c r="FT3" s="317" t="s">
        <v>386</v>
      </c>
      <c r="FU3" s="317" t="s">
        <v>757</v>
      </c>
      <c r="FV3" s="229">
        <v>1</v>
      </c>
      <c r="FW3" s="229">
        <v>3</v>
      </c>
      <c r="FX3" s="229">
        <v>0</v>
      </c>
      <c r="FY3" s="196" t="s">
        <v>774</v>
      </c>
      <c r="FZ3" s="196">
        <v>1</v>
      </c>
      <c r="GA3" s="196" t="s">
        <v>759</v>
      </c>
      <c r="GB3" s="196" t="s">
        <v>760</v>
      </c>
      <c r="GC3" s="196">
        <v>1</v>
      </c>
      <c r="GD3" s="196" t="s">
        <v>758</v>
      </c>
      <c r="GE3" s="196" t="s">
        <v>775</v>
      </c>
      <c r="GF3" s="196" t="s">
        <v>776</v>
      </c>
      <c r="GG3" s="329" t="s">
        <v>471</v>
      </c>
      <c r="GH3" s="329">
        <v>2.4537851722547699</v>
      </c>
      <c r="GI3" s="318">
        <v>1.2458038649999976</v>
      </c>
      <c r="GJ3" s="229" t="s">
        <v>387</v>
      </c>
      <c r="GK3" s="229" t="s">
        <v>387</v>
      </c>
      <c r="GL3" s="189" t="s">
        <v>387</v>
      </c>
      <c r="GM3" s="135">
        <v>82</v>
      </c>
      <c r="GN3" s="135">
        <v>80</v>
      </c>
      <c r="GO3" s="189">
        <v>173232</v>
      </c>
      <c r="GP3" s="191">
        <v>289643.39039999997</v>
      </c>
      <c r="GQ3" s="190">
        <f>ID3*GP3/100</f>
        <v>9007.9094414399988</v>
      </c>
      <c r="GR3" s="189">
        <v>6.35</v>
      </c>
      <c r="GS3" s="189">
        <v>33747</v>
      </c>
      <c r="GT3" s="319">
        <f>GN3-GR3</f>
        <v>73.650000000000006</v>
      </c>
      <c r="GU3" s="189">
        <f>GO3-GS3</f>
        <v>139485</v>
      </c>
      <c r="GV3" s="190">
        <f>GQ3*GN3/100</f>
        <v>7206.3275531519994</v>
      </c>
      <c r="GW3" s="190">
        <f>GR3*GQ3/100</f>
        <v>572.00224953143993</v>
      </c>
      <c r="GX3" s="190">
        <f>GV3-GW3</f>
        <v>6634.3253036205597</v>
      </c>
      <c r="GY3" s="320">
        <v>24</v>
      </c>
      <c r="GZ3" s="190">
        <f>GV3/GY3</f>
        <v>300.26364804799999</v>
      </c>
      <c r="HA3" s="190">
        <f>GW3/GY3</f>
        <v>23.833427063809996</v>
      </c>
      <c r="HB3" s="190">
        <f>GQ3/GY3</f>
        <v>375.32956005999995</v>
      </c>
      <c r="HC3" s="135">
        <v>83.6</v>
      </c>
      <c r="HD3" s="135">
        <v>99.9</v>
      </c>
      <c r="HE3" s="189">
        <v>5200</v>
      </c>
      <c r="HF3" s="189">
        <v>2.88</v>
      </c>
      <c r="HG3" s="189">
        <v>4331</v>
      </c>
      <c r="HH3" s="189">
        <v>70.099999999999994</v>
      </c>
      <c r="HI3" s="189">
        <v>1974</v>
      </c>
      <c r="HJ3" s="189">
        <v>1.53</v>
      </c>
      <c r="HK3" s="189">
        <v>16197</v>
      </c>
      <c r="HL3" s="189">
        <v>97</v>
      </c>
      <c r="HM3" s="189">
        <v>4548</v>
      </c>
      <c r="HN3" s="189">
        <v>96.7</v>
      </c>
      <c r="HO3" s="189">
        <v>13615</v>
      </c>
      <c r="HP3" s="135">
        <v>13</v>
      </c>
      <c r="HQ3" s="189">
        <v>1.64</v>
      </c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>
        <v>3.11</v>
      </c>
      <c r="IE3" s="189">
        <f>EK3+EM3+EO3</f>
        <v>2</v>
      </c>
      <c r="IF3" s="203"/>
      <c r="IG3" s="203"/>
      <c r="IH3" s="203"/>
      <c r="II3" s="203"/>
      <c r="IJ3" s="203"/>
      <c r="IK3" s="203"/>
      <c r="IL3" s="203"/>
      <c r="IM3" s="203"/>
      <c r="IN3" s="203"/>
      <c r="IO3" s="203"/>
      <c r="IP3" s="203"/>
    </row>
    <row r="4" spans="1:250" x14ac:dyDescent="0.25">
      <c r="A4" s="85">
        <v>91</v>
      </c>
      <c r="B4" s="85">
        <f>COUNTIFS($D$4:D4,D4,$F$4:F4,F4)</f>
        <v>1</v>
      </c>
      <c r="C4" s="136">
        <v>12500</v>
      </c>
      <c r="D4" s="186" t="s">
        <v>484</v>
      </c>
      <c r="E4" s="113" t="s">
        <v>506</v>
      </c>
      <c r="F4" s="89" t="s">
        <v>605</v>
      </c>
      <c r="G4" s="86">
        <f t="shared" ref="G4:G9" si="1">LEFT(H4,4)-CONCATENATE(IF(LEFT(F4, 2)&lt;MID(H4, 3, 4), 20, 19),LEFT(F4,2))</f>
        <v>73</v>
      </c>
      <c r="H4" s="89" t="s">
        <v>588</v>
      </c>
      <c r="I4" s="192" t="s">
        <v>606</v>
      </c>
      <c r="J4" s="141" t="s">
        <v>410</v>
      </c>
      <c r="K4" s="89" t="s">
        <v>385</v>
      </c>
      <c r="L4" s="86">
        <v>11</v>
      </c>
      <c r="M4" s="89">
        <v>2</v>
      </c>
      <c r="N4" s="89" t="s">
        <v>386</v>
      </c>
      <c r="O4" s="86"/>
      <c r="P4" s="86" t="s">
        <v>596</v>
      </c>
      <c r="Q4" s="142"/>
      <c r="R4" s="119"/>
      <c r="S4" s="89"/>
      <c r="T4" s="204" t="s">
        <v>536</v>
      </c>
      <c r="U4" s="204"/>
      <c r="V4" s="205" t="s">
        <v>537</v>
      </c>
      <c r="W4" s="219"/>
      <c r="X4" s="205"/>
      <c r="Y4" s="205"/>
      <c r="Z4" s="216" t="s">
        <v>530</v>
      </c>
      <c r="AA4" s="214" t="s">
        <v>508</v>
      </c>
      <c r="AB4" s="118"/>
      <c r="AC4" s="226">
        <v>2140</v>
      </c>
      <c r="AD4" s="226">
        <v>23000</v>
      </c>
      <c r="AE4" s="230"/>
      <c r="AF4" s="230"/>
      <c r="AG4" s="230" t="s">
        <v>412</v>
      </c>
      <c r="AH4" s="120">
        <v>1500</v>
      </c>
      <c r="AI4"/>
      <c r="AJ4"/>
      <c r="AM4"/>
      <c r="AO4" s="233">
        <v>1.64</v>
      </c>
      <c r="AP4" s="97">
        <v>38.299999999999997</v>
      </c>
      <c r="AQ4" s="130">
        <v>59.4</v>
      </c>
      <c r="AR4" s="98">
        <f>AO4+AP4+AQ4</f>
        <v>99.34</v>
      </c>
      <c r="AS4" s="99">
        <f>AO4/AP4</f>
        <v>4.2819843342036555E-2</v>
      </c>
      <c r="AT4" s="100">
        <f>AO4/AP4*AQ4</f>
        <v>2.5434986945169715</v>
      </c>
      <c r="AU4" s="101">
        <f>AO4/(AP4+AQ4)</f>
        <v>1.678607983623337E-2</v>
      </c>
      <c r="AV4" s="102">
        <f>AW4*AO4/100</f>
        <v>1.004</v>
      </c>
      <c r="AW4" s="102">
        <f>97-AY4-(CD4*100/AO4)</f>
        <v>61.219512195121951</v>
      </c>
      <c r="AX4" s="103">
        <v>0.56579999999999997</v>
      </c>
      <c r="AY4" s="102">
        <v>34.5</v>
      </c>
      <c r="AZ4" s="85" t="s">
        <v>387</v>
      </c>
      <c r="BA4" s="173">
        <v>23.6</v>
      </c>
      <c r="BB4" s="109" t="s">
        <v>387</v>
      </c>
      <c r="BC4" s="105">
        <v>0.95</v>
      </c>
      <c r="BD4" s="105"/>
      <c r="BE4" s="102"/>
      <c r="BF4" s="102"/>
      <c r="BG4" s="102"/>
      <c r="BH4" s="102"/>
      <c r="BI4" s="106">
        <v>0.52</v>
      </c>
      <c r="BJ4" s="102">
        <v>45</v>
      </c>
      <c r="BK4" s="85">
        <v>55</v>
      </c>
      <c r="BL4" s="107">
        <f>BJ4/BK4</f>
        <v>0.81818181818181823</v>
      </c>
      <c r="BM4" s="108">
        <v>2.3700000000000001E-3</v>
      </c>
      <c r="BN4" s="105">
        <f>BM4*100/AO4</f>
        <v>0.14451219512195124</v>
      </c>
      <c r="BO4" s="85" t="s">
        <v>387</v>
      </c>
      <c r="BP4" s="85">
        <v>51.4</v>
      </c>
      <c r="BQ4" s="109">
        <v>43.3</v>
      </c>
      <c r="BS4" s="105">
        <f>BX4+BZ4</f>
        <v>95.6</v>
      </c>
      <c r="BT4" s="123">
        <v>98.1</v>
      </c>
      <c r="BU4" s="123">
        <v>14036</v>
      </c>
      <c r="BV4" s="105">
        <f>100-BT4</f>
        <v>1.9000000000000057</v>
      </c>
      <c r="BW4" s="238">
        <f>BY4+CA4+CC4</f>
        <v>38.188929999999992</v>
      </c>
      <c r="BX4" s="123">
        <v>61.3</v>
      </c>
      <c r="BY4" s="96">
        <f>BX4*AP4/100</f>
        <v>23.477899999999995</v>
      </c>
      <c r="BZ4" s="123">
        <v>34.299999999999997</v>
      </c>
      <c r="CA4" s="96">
        <f>BZ4*AP4/100</f>
        <v>13.136899999999999</v>
      </c>
      <c r="CB4" s="123">
        <v>4.1100000000000003</v>
      </c>
      <c r="CC4" s="96">
        <f>CB4*AP4/100</f>
        <v>1.57413</v>
      </c>
      <c r="CD4" s="96">
        <v>2.1000000000000001E-2</v>
      </c>
      <c r="CE4" s="144">
        <v>99.7</v>
      </c>
      <c r="CF4" s="144">
        <v>6987</v>
      </c>
      <c r="CG4" s="144">
        <v>98.1</v>
      </c>
      <c r="CH4" s="144">
        <v>5232</v>
      </c>
      <c r="CI4" s="144">
        <v>76.7</v>
      </c>
      <c r="CJ4" s="144">
        <v>98.1</v>
      </c>
      <c r="CK4" s="144">
        <v>6300</v>
      </c>
      <c r="CL4" s="102">
        <f>BX4/BZ4</f>
        <v>1.7871720116618077</v>
      </c>
      <c r="DB4" s="156" t="s">
        <v>440</v>
      </c>
      <c r="DC4" s="183"/>
      <c r="DD4" s="195" t="s">
        <v>607</v>
      </c>
      <c r="DE4" s="86"/>
      <c r="DF4" s="86"/>
      <c r="DG4" s="86"/>
      <c r="DH4" s="162"/>
      <c r="DI4" s="86" t="s">
        <v>389</v>
      </c>
      <c r="DJ4" s="170" t="s">
        <v>412</v>
      </c>
      <c r="DK4" s="113">
        <v>2</v>
      </c>
      <c r="DL4" s="178" t="s">
        <v>393</v>
      </c>
      <c r="DM4" s="178" t="s">
        <v>973</v>
      </c>
      <c r="DN4" s="178"/>
      <c r="DO4" s="178"/>
      <c r="DP4" s="178"/>
      <c r="DQ4" s="178"/>
      <c r="DR4" s="176" t="s">
        <v>386</v>
      </c>
      <c r="DS4" s="172" t="s">
        <v>386</v>
      </c>
      <c r="DT4" s="172">
        <v>2927</v>
      </c>
      <c r="DU4" s="172">
        <v>45.3</v>
      </c>
      <c r="DV4" s="172">
        <v>54.7</v>
      </c>
      <c r="DW4" s="172" t="s">
        <v>386</v>
      </c>
      <c r="DX4" s="172" t="s">
        <v>386</v>
      </c>
      <c r="DY4" s="172" t="s">
        <v>386</v>
      </c>
      <c r="DZ4" s="172" t="s">
        <v>386</v>
      </c>
      <c r="EA4" s="172">
        <v>0</v>
      </c>
      <c r="EB4" s="294" t="s">
        <v>499</v>
      </c>
      <c r="EC4" s="293"/>
      <c r="ED4" s="293"/>
      <c r="EE4" s="293"/>
      <c r="EF4" s="293">
        <v>15</v>
      </c>
      <c r="EG4" s="293"/>
      <c r="EH4" s="293">
        <v>176</v>
      </c>
      <c r="EI4" s="293">
        <v>65</v>
      </c>
      <c r="EJ4" s="330">
        <f t="shared" si="0"/>
        <v>20.983987603305785</v>
      </c>
      <c r="EK4" s="293"/>
      <c r="EL4" s="293"/>
      <c r="EM4" s="293">
        <v>2</v>
      </c>
      <c r="EN4" s="293" t="s">
        <v>777</v>
      </c>
      <c r="EO4" s="293">
        <v>1</v>
      </c>
      <c r="EP4" s="293">
        <v>0</v>
      </c>
      <c r="EQ4" s="178">
        <v>0</v>
      </c>
      <c r="ER4" s="145">
        <v>12500</v>
      </c>
      <c r="ES4" s="254">
        <v>75</v>
      </c>
      <c r="ET4" s="254">
        <v>19648</v>
      </c>
      <c r="EU4" s="254">
        <v>4000</v>
      </c>
      <c r="EV4" s="254">
        <v>40560</v>
      </c>
      <c r="EW4" s="254">
        <v>16114</v>
      </c>
      <c r="EX4" s="280">
        <f>EW4/EU4*EV4/ES4</f>
        <v>2178.6128000000003</v>
      </c>
      <c r="EY4" s="257">
        <f>L4*EX4</f>
        <v>23964.740800000003</v>
      </c>
      <c r="EZ4" s="220"/>
      <c r="FA4" s="220"/>
      <c r="FB4" s="220"/>
      <c r="FC4" s="220"/>
      <c r="FD4" s="260"/>
      <c r="FE4" s="260"/>
      <c r="FF4" s="260"/>
      <c r="FG4" s="159"/>
      <c r="FH4" s="262"/>
      <c r="FI4" s="152"/>
      <c r="FJ4" s="265"/>
      <c r="FK4" s="231"/>
      <c r="FL4" s="95"/>
      <c r="FM4" s="85"/>
      <c r="FN4" s="174">
        <f>AC4/1000</f>
        <v>2.14</v>
      </c>
      <c r="FP4" s="100">
        <f>EW4*100/ET4</f>
        <v>82.013436482084686</v>
      </c>
      <c r="FQ4" s="202">
        <f>EX4/1000</f>
        <v>2.1786128000000002</v>
      </c>
      <c r="FS4" s="331" t="s">
        <v>386</v>
      </c>
      <c r="FT4" s="331" t="s">
        <v>756</v>
      </c>
      <c r="FU4" s="331" t="s">
        <v>778</v>
      </c>
      <c r="FV4" s="305">
        <v>1</v>
      </c>
      <c r="FW4" s="305">
        <v>5</v>
      </c>
      <c r="FX4" s="305">
        <v>1</v>
      </c>
      <c r="FY4" s="331" t="s">
        <v>779</v>
      </c>
      <c r="FZ4" s="305">
        <v>1</v>
      </c>
      <c r="GA4" s="331" t="s">
        <v>780</v>
      </c>
      <c r="GB4" s="331" t="s">
        <v>781</v>
      </c>
      <c r="GC4" s="305">
        <v>1</v>
      </c>
      <c r="GD4" s="331" t="s">
        <v>832</v>
      </c>
      <c r="GE4" s="331" t="s">
        <v>790</v>
      </c>
      <c r="GF4" s="331" t="s">
        <v>817</v>
      </c>
      <c r="GG4" s="148"/>
      <c r="GH4" s="164"/>
      <c r="GL4" s="165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</row>
    <row r="5" spans="1:250" x14ac:dyDescent="0.25">
      <c r="A5" s="85">
        <v>186</v>
      </c>
      <c r="B5" s="85">
        <f>COUNTIFS($D$4:D5,D5,$F$4:F5,F5)</f>
        <v>1</v>
      </c>
      <c r="C5" s="136">
        <v>13144</v>
      </c>
      <c r="D5" s="186" t="s">
        <v>532</v>
      </c>
      <c r="E5" s="113" t="s">
        <v>489</v>
      </c>
      <c r="F5" s="89">
        <v>7603104399</v>
      </c>
      <c r="G5" s="86">
        <f t="shared" si="1"/>
        <v>44</v>
      </c>
      <c r="H5" s="89" t="s">
        <v>742</v>
      </c>
      <c r="I5" s="192" t="s">
        <v>454</v>
      </c>
      <c r="J5" s="141" t="s">
        <v>410</v>
      </c>
      <c r="K5" s="89" t="s">
        <v>385</v>
      </c>
      <c r="L5" s="86">
        <v>13</v>
      </c>
      <c r="M5" s="89" t="s">
        <v>470</v>
      </c>
      <c r="N5" s="89" t="s">
        <v>468</v>
      </c>
      <c r="O5" s="86"/>
      <c r="P5" s="86" t="s">
        <v>712</v>
      </c>
      <c r="Q5" s="142"/>
      <c r="R5" s="119"/>
      <c r="S5" s="89"/>
      <c r="T5" s="204" t="s">
        <v>536</v>
      </c>
      <c r="U5" s="204"/>
      <c r="V5" s="208" t="s">
        <v>630</v>
      </c>
      <c r="W5" s="218"/>
      <c r="X5" s="208"/>
      <c r="Y5" s="208"/>
      <c r="Z5" s="192"/>
      <c r="AA5" s="86" t="s">
        <v>507</v>
      </c>
      <c r="AB5" s="118"/>
      <c r="AC5" s="223">
        <v>306</v>
      </c>
      <c r="AD5" s="223">
        <v>4000</v>
      </c>
      <c r="AE5" s="166"/>
      <c r="AF5" s="166"/>
      <c r="AG5" s="117" t="s">
        <v>417</v>
      </c>
      <c r="AH5" s="120">
        <v>250</v>
      </c>
      <c r="AI5"/>
      <c r="AJ5"/>
      <c r="AM5"/>
      <c r="AO5" s="138"/>
      <c r="AP5" s="97"/>
      <c r="AQ5" s="130"/>
      <c r="AR5" s="98"/>
      <c r="AS5" s="99"/>
      <c r="AT5" s="100"/>
      <c r="AU5" s="101"/>
      <c r="AV5" s="102"/>
      <c r="AW5" s="102"/>
      <c r="AX5" s="103"/>
      <c r="AY5" s="102"/>
      <c r="BA5" s="173"/>
      <c r="BC5" s="105"/>
      <c r="BD5" s="105"/>
      <c r="BE5" s="102"/>
      <c r="BF5" s="102"/>
      <c r="BG5" s="102"/>
      <c r="BH5" s="102"/>
      <c r="BI5" s="106"/>
      <c r="BJ5" s="102"/>
      <c r="BL5" s="131"/>
      <c r="BM5" s="108"/>
      <c r="BN5" s="105"/>
      <c r="BP5" s="102"/>
      <c r="BQ5" s="106"/>
      <c r="BS5" s="105"/>
      <c r="BV5" s="105"/>
      <c r="BW5" s="105"/>
      <c r="BX5" s="111"/>
      <c r="BY5" s="96"/>
      <c r="CA5" s="96"/>
      <c r="CC5" s="96"/>
      <c r="CD5" s="96"/>
      <c r="CE5" s="144"/>
      <c r="CF5" s="144"/>
      <c r="CG5" s="144"/>
      <c r="CH5" s="144"/>
      <c r="CI5" s="144"/>
      <c r="CJ5" s="144"/>
      <c r="CK5" s="144"/>
      <c r="CL5" s="102"/>
      <c r="CZ5" s="134"/>
      <c r="DC5" s="183"/>
      <c r="DD5" s="195"/>
      <c r="DE5" s="86"/>
      <c r="DF5" s="86"/>
      <c r="DG5" s="86"/>
      <c r="DH5" s="162"/>
      <c r="DI5" s="86"/>
      <c r="DJ5" s="332" t="s">
        <v>417</v>
      </c>
      <c r="DK5" s="113"/>
      <c r="DL5" s="178" t="s">
        <v>825</v>
      </c>
      <c r="DM5" s="178" t="s">
        <v>783</v>
      </c>
      <c r="DN5" s="178"/>
      <c r="DO5" s="178"/>
      <c r="DP5" s="178"/>
      <c r="DQ5" s="178"/>
      <c r="DR5" s="176"/>
      <c r="DS5" s="172"/>
      <c r="DT5" s="172"/>
      <c r="DU5" s="172"/>
      <c r="DV5" s="172"/>
      <c r="DW5" s="172"/>
      <c r="DX5" s="172"/>
      <c r="DY5" s="172"/>
      <c r="DZ5" s="172"/>
      <c r="EA5" s="172"/>
      <c r="EB5" s="294"/>
      <c r="EC5" s="293"/>
      <c r="ED5" s="293"/>
      <c r="EE5" s="293"/>
      <c r="EF5" s="293">
        <v>25</v>
      </c>
      <c r="EG5" s="293"/>
      <c r="EH5" s="293">
        <v>173</v>
      </c>
      <c r="EI5" s="293">
        <v>107</v>
      </c>
      <c r="EJ5" s="330">
        <f t="shared" si="0"/>
        <v>35.751278024658355</v>
      </c>
      <c r="EK5" s="293"/>
      <c r="EL5" s="293"/>
      <c r="EM5" s="293">
        <v>0</v>
      </c>
      <c r="EN5" s="293" t="s">
        <v>784</v>
      </c>
      <c r="EO5" s="293">
        <v>0</v>
      </c>
      <c r="EP5" s="293" t="s">
        <v>814</v>
      </c>
      <c r="EQ5" s="333">
        <v>44000</v>
      </c>
      <c r="ER5" s="145"/>
      <c r="ES5" s="253"/>
      <c r="ET5" s="253"/>
      <c r="EU5" s="253"/>
      <c r="EV5" s="253"/>
      <c r="EW5" s="255"/>
      <c r="EX5" s="256"/>
      <c r="EY5" s="259"/>
      <c r="EZ5" s="148"/>
      <c r="FA5" s="133"/>
      <c r="FB5" s="133"/>
      <c r="FC5" s="133"/>
      <c r="FD5" s="149"/>
      <c r="FE5" s="150"/>
      <c r="FF5" s="150"/>
      <c r="FG5" s="151"/>
      <c r="FH5" s="152"/>
      <c r="FI5" s="152"/>
      <c r="FJ5" s="265"/>
      <c r="FK5" s="147"/>
      <c r="FL5" s="95"/>
      <c r="FM5" s="85"/>
      <c r="FN5" s="174"/>
      <c r="FP5" s="100"/>
      <c r="FQ5" s="202"/>
      <c r="FS5" s="331" t="s">
        <v>785</v>
      </c>
      <c r="FT5" s="331" t="s">
        <v>386</v>
      </c>
      <c r="FU5" s="128" t="s">
        <v>1001</v>
      </c>
      <c r="FV5" s="305">
        <v>0</v>
      </c>
      <c r="FW5" s="305">
        <v>3</v>
      </c>
      <c r="FX5" s="305">
        <v>1</v>
      </c>
      <c r="FY5" s="331" t="s">
        <v>786</v>
      </c>
      <c r="FZ5" s="305">
        <v>0</v>
      </c>
      <c r="GA5" s="305">
        <v>0</v>
      </c>
      <c r="GB5" s="305">
        <v>0</v>
      </c>
      <c r="GC5" s="305">
        <v>0</v>
      </c>
      <c r="GD5" s="305">
        <v>0</v>
      </c>
      <c r="GE5" s="305">
        <v>0</v>
      </c>
      <c r="GF5" s="331" t="s">
        <v>787</v>
      </c>
      <c r="GH5" s="167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/>
      <c r="GZ5" s="168"/>
      <c r="HA5" s="168"/>
      <c r="HB5" s="168"/>
      <c r="HC5" s="168"/>
      <c r="HD5" s="168"/>
      <c r="HE5" s="168"/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168"/>
      <c r="IA5" s="168"/>
      <c r="IB5" s="168"/>
      <c r="IC5" s="168"/>
      <c r="ID5" s="168"/>
      <c r="IE5" s="168"/>
      <c r="IF5" s="168"/>
    </row>
    <row r="6" spans="1:250" x14ac:dyDescent="0.25">
      <c r="A6" s="85">
        <v>73</v>
      </c>
      <c r="B6" s="85">
        <f>COUNTIFS($D$4:D6,D6,$F$4:F6,F6)</f>
        <v>1</v>
      </c>
      <c r="C6" s="136">
        <v>12446</v>
      </c>
      <c r="D6" s="186" t="s">
        <v>570</v>
      </c>
      <c r="E6" s="113" t="s">
        <v>571</v>
      </c>
      <c r="F6" s="89">
        <v>6251301672</v>
      </c>
      <c r="G6" s="86">
        <f t="shared" si="1"/>
        <v>58</v>
      </c>
      <c r="H6" s="89" t="s">
        <v>568</v>
      </c>
      <c r="I6" s="192" t="s">
        <v>572</v>
      </c>
      <c r="J6" s="141" t="s">
        <v>410</v>
      </c>
      <c r="K6" s="89" t="s">
        <v>385</v>
      </c>
      <c r="L6" s="86">
        <v>4</v>
      </c>
      <c r="M6" s="89" t="s">
        <v>464</v>
      </c>
      <c r="N6" s="89" t="s">
        <v>386</v>
      </c>
      <c r="O6" s="86"/>
      <c r="P6" s="86" t="s">
        <v>551</v>
      </c>
      <c r="Q6" s="142"/>
      <c r="R6" s="119"/>
      <c r="S6" s="89"/>
      <c r="T6" s="188"/>
      <c r="U6" s="188"/>
      <c r="V6" s="205" t="s">
        <v>537</v>
      </c>
      <c r="W6" s="219"/>
      <c r="X6" s="205"/>
      <c r="Y6" s="205"/>
      <c r="Z6" s="192" t="s">
        <v>530</v>
      </c>
      <c r="AA6" s="86" t="s">
        <v>508</v>
      </c>
      <c r="AB6" s="118"/>
      <c r="AC6" s="223">
        <v>5653</v>
      </c>
      <c r="AD6" s="223">
        <v>22000</v>
      </c>
      <c r="AE6" s="166"/>
      <c r="AF6" s="166"/>
      <c r="AG6" s="117" t="s">
        <v>412</v>
      </c>
      <c r="AH6" s="226">
        <v>1500</v>
      </c>
      <c r="AI6"/>
      <c r="AJ6"/>
      <c r="AM6"/>
      <c r="AO6" s="233">
        <v>16.399999999999999</v>
      </c>
      <c r="AP6" s="97">
        <v>6.12</v>
      </c>
      <c r="AQ6" s="130">
        <v>76.8</v>
      </c>
      <c r="AR6" s="98">
        <f>AO6+AP6+AQ6</f>
        <v>99.32</v>
      </c>
      <c r="AS6" s="99">
        <f>AO6/AP6</f>
        <v>2.6797385620915031</v>
      </c>
      <c r="AT6" s="100">
        <f>AO6/AP6*AQ6</f>
        <v>205.80392156862743</v>
      </c>
      <c r="AU6" s="101">
        <f>AO6/(AP6+AQ6)</f>
        <v>0.19778099372889529</v>
      </c>
      <c r="AV6" s="102">
        <f>AW6*AO6/100</f>
        <v>15.122279999999998</v>
      </c>
      <c r="AW6" s="102">
        <f>97-AY6-(CD6*100/AO6)</f>
        <v>92.209024390243897</v>
      </c>
      <c r="AX6" s="103">
        <v>0.73471999999999993</v>
      </c>
      <c r="AY6" s="102">
        <v>4.4800000000000004</v>
      </c>
      <c r="AZ6" s="85" t="s">
        <v>387</v>
      </c>
      <c r="BA6" s="173">
        <v>17.100000000000001</v>
      </c>
      <c r="BB6" s="109" t="s">
        <v>387</v>
      </c>
      <c r="BC6" s="105">
        <v>1.94</v>
      </c>
      <c r="BD6" s="105"/>
      <c r="BE6" s="102"/>
      <c r="BF6" s="102"/>
      <c r="BG6" s="102"/>
      <c r="BH6" s="102"/>
      <c r="BI6" s="106">
        <v>0.73</v>
      </c>
      <c r="BJ6" s="102">
        <v>71.8</v>
      </c>
      <c r="BK6" s="85">
        <v>28.2</v>
      </c>
      <c r="BL6" s="131">
        <f>BJ6/BK6</f>
        <v>2.5460992907801416</v>
      </c>
      <c r="BM6" s="108">
        <v>0.88</v>
      </c>
      <c r="BN6" s="105">
        <f>BM6*100/AO6</f>
        <v>5.3658536585365857</v>
      </c>
      <c r="BO6" s="85" t="s">
        <v>387</v>
      </c>
      <c r="BP6" s="85">
        <v>26.4</v>
      </c>
      <c r="BQ6" s="109">
        <v>35</v>
      </c>
      <c r="BS6" s="105">
        <f>BX6+BZ6</f>
        <v>74.5</v>
      </c>
      <c r="BT6" s="123">
        <v>82.6</v>
      </c>
      <c r="BU6" s="123">
        <v>10901</v>
      </c>
      <c r="BV6" s="105">
        <f>100-BT6</f>
        <v>17.400000000000006</v>
      </c>
      <c r="BW6" s="238">
        <f>BY6+CA6+CC6</f>
        <v>6.0220799999999999</v>
      </c>
      <c r="BX6" s="123">
        <v>17.5</v>
      </c>
      <c r="BY6" s="96">
        <f>BX6*AP6/100</f>
        <v>1.0710000000000002</v>
      </c>
      <c r="BZ6" s="123">
        <v>57</v>
      </c>
      <c r="CA6" s="96">
        <f>BZ6*AP6/100</f>
        <v>3.4884000000000004</v>
      </c>
      <c r="CB6" s="123">
        <v>23.9</v>
      </c>
      <c r="CC6" s="96">
        <f>CB6*AP6/100</f>
        <v>1.46268</v>
      </c>
      <c r="CD6" s="96">
        <v>5.0999999999999997E-2</v>
      </c>
      <c r="CE6" s="144">
        <v>99.3</v>
      </c>
      <c r="CF6" s="144">
        <v>7359</v>
      </c>
      <c r="CG6" s="144">
        <v>99.3</v>
      </c>
      <c r="CH6" s="144">
        <v>4968</v>
      </c>
      <c r="CI6" s="144">
        <v>95.9</v>
      </c>
      <c r="CJ6" s="144">
        <v>97.5</v>
      </c>
      <c r="CK6" s="144">
        <v>5121</v>
      </c>
      <c r="CL6" s="102">
        <f>BX6/BZ6</f>
        <v>0.30701754385964913</v>
      </c>
      <c r="DB6" s="156" t="s">
        <v>400</v>
      </c>
      <c r="DC6" s="183"/>
      <c r="DD6" s="195" t="s">
        <v>573</v>
      </c>
      <c r="DE6" s="86"/>
      <c r="DF6" s="86"/>
      <c r="DG6" s="86"/>
      <c r="DH6" s="162"/>
      <c r="DI6" s="86" t="s">
        <v>390</v>
      </c>
      <c r="DJ6" s="170" t="s">
        <v>412</v>
      </c>
      <c r="DK6" s="113">
        <v>2</v>
      </c>
      <c r="DL6" s="178" t="s">
        <v>393</v>
      </c>
      <c r="DM6" s="178" t="s">
        <v>393</v>
      </c>
      <c r="DN6" s="178" t="s">
        <v>973</v>
      </c>
      <c r="DO6" s="178" t="s">
        <v>974</v>
      </c>
      <c r="DP6" s="178" t="s">
        <v>975</v>
      </c>
      <c r="DQ6" s="178" t="s">
        <v>948</v>
      </c>
      <c r="DR6" s="178" t="s">
        <v>976</v>
      </c>
      <c r="DS6" s="178" t="s">
        <v>977</v>
      </c>
      <c r="DT6" s="178" t="s">
        <v>978</v>
      </c>
      <c r="DU6" s="178" t="s">
        <v>979</v>
      </c>
      <c r="DV6" s="178" t="s">
        <v>980</v>
      </c>
      <c r="DW6" s="178" t="s">
        <v>981</v>
      </c>
      <c r="DX6" s="178" t="s">
        <v>982</v>
      </c>
      <c r="DY6" s="178" t="s">
        <v>983</v>
      </c>
      <c r="DZ6" s="178" t="s">
        <v>984</v>
      </c>
      <c r="EA6" s="178" t="s">
        <v>985</v>
      </c>
      <c r="EB6" s="178" t="s">
        <v>986</v>
      </c>
      <c r="EC6" s="178" t="s">
        <v>987</v>
      </c>
      <c r="ED6" s="178" t="s">
        <v>988</v>
      </c>
      <c r="EE6" s="178" t="s">
        <v>989</v>
      </c>
      <c r="EF6" s="293">
        <v>9</v>
      </c>
      <c r="EG6" s="293"/>
      <c r="EH6" s="293" t="s">
        <v>782</v>
      </c>
      <c r="EI6" s="293" t="s">
        <v>782</v>
      </c>
      <c r="EJ6" s="330" t="s">
        <v>782</v>
      </c>
      <c r="EK6" s="293"/>
      <c r="EL6" s="293"/>
      <c r="EM6" s="293">
        <v>2</v>
      </c>
      <c r="EN6" s="293" t="s">
        <v>777</v>
      </c>
      <c r="EO6" s="293">
        <v>1</v>
      </c>
      <c r="EP6" s="293">
        <v>0</v>
      </c>
      <c r="EQ6" s="178">
        <v>0</v>
      </c>
      <c r="ER6" s="145">
        <v>12446</v>
      </c>
      <c r="ES6" s="253">
        <v>75</v>
      </c>
      <c r="ET6" s="253">
        <v>50535</v>
      </c>
      <c r="EU6" s="253">
        <v>4000</v>
      </c>
      <c r="EV6" s="253">
        <v>40560</v>
      </c>
      <c r="EW6" s="255">
        <v>47088</v>
      </c>
      <c r="EX6" s="256">
        <f>EW6/EU6*EV6/ES6</f>
        <v>6366.2975999999999</v>
      </c>
      <c r="EY6" s="259">
        <f>L6*EX6</f>
        <v>25465.190399999999</v>
      </c>
      <c r="EZ6" s="148"/>
      <c r="FA6" s="133"/>
      <c r="FB6" s="133"/>
      <c r="FC6" s="133"/>
      <c r="FD6" s="149"/>
      <c r="FE6" s="150"/>
      <c r="FF6" s="150"/>
      <c r="FG6" s="151"/>
      <c r="FH6" s="152"/>
      <c r="FI6" s="152"/>
      <c r="FJ6" s="265"/>
      <c r="FK6" s="147"/>
      <c r="FL6" s="220"/>
      <c r="FM6" s="85"/>
      <c r="FN6" s="174">
        <f>AC6/1000</f>
        <v>5.6529999999999996</v>
      </c>
      <c r="FP6" s="100">
        <f>EW6*100/ET6</f>
        <v>93.178984861976843</v>
      </c>
      <c r="FQ6" s="202">
        <f>EX6/1000</f>
        <v>6.3662976000000002</v>
      </c>
      <c r="FS6" s="331" t="s">
        <v>386</v>
      </c>
      <c r="FT6" s="331" t="s">
        <v>785</v>
      </c>
      <c r="FU6" s="331" t="s">
        <v>778</v>
      </c>
      <c r="FV6" s="305">
        <v>0</v>
      </c>
      <c r="FW6" s="331" t="s">
        <v>782</v>
      </c>
      <c r="FX6" s="305">
        <v>1</v>
      </c>
      <c r="FY6" s="331" t="s">
        <v>788</v>
      </c>
      <c r="FZ6" s="305">
        <v>0</v>
      </c>
      <c r="GA6" s="305">
        <v>0</v>
      </c>
      <c r="GB6" s="305">
        <v>0</v>
      </c>
      <c r="GC6" s="305">
        <v>1</v>
      </c>
      <c r="GD6" s="331" t="s">
        <v>789</v>
      </c>
      <c r="GE6" s="331" t="s">
        <v>790</v>
      </c>
      <c r="GF6" s="331" t="s">
        <v>817</v>
      </c>
      <c r="GG6" s="220"/>
      <c r="GH6" s="268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</row>
    <row r="7" spans="1:250" x14ac:dyDescent="0.25">
      <c r="A7" s="85">
        <v>95</v>
      </c>
      <c r="B7" s="85">
        <f>COUNTIFS($D$4:D7,D7,$F$4:F7,F7)</f>
        <v>1</v>
      </c>
      <c r="C7" s="136">
        <v>12514</v>
      </c>
      <c r="D7" s="186" t="s">
        <v>611</v>
      </c>
      <c r="E7" s="113" t="s">
        <v>435</v>
      </c>
      <c r="F7" s="89">
        <v>6058130188</v>
      </c>
      <c r="G7" s="86">
        <f t="shared" si="1"/>
        <v>60</v>
      </c>
      <c r="H7" s="89" t="s">
        <v>612</v>
      </c>
      <c r="I7" s="192" t="s">
        <v>393</v>
      </c>
      <c r="J7" s="141" t="s">
        <v>410</v>
      </c>
      <c r="K7" s="89" t="s">
        <v>385</v>
      </c>
      <c r="L7" s="86">
        <v>18</v>
      </c>
      <c r="M7" s="89">
        <v>1</v>
      </c>
      <c r="N7" s="89" t="s">
        <v>386</v>
      </c>
      <c r="O7" s="86"/>
      <c r="P7" s="86" t="s">
        <v>596</v>
      </c>
      <c r="Q7" s="142"/>
      <c r="R7" s="119"/>
      <c r="S7" s="89"/>
      <c r="T7" s="188"/>
      <c r="U7" s="188"/>
      <c r="V7" s="205" t="s">
        <v>537</v>
      </c>
      <c r="W7" s="219"/>
      <c r="X7" s="205"/>
      <c r="Y7" s="205"/>
      <c r="Z7" s="216" t="s">
        <v>530</v>
      </c>
      <c r="AA7" s="214" t="s">
        <v>507</v>
      </c>
      <c r="AB7" s="86"/>
      <c r="AC7" s="226">
        <v>244</v>
      </c>
      <c r="AD7" s="226">
        <v>4400</v>
      </c>
      <c r="AE7" s="230"/>
      <c r="AF7" s="230"/>
      <c r="AG7" s="230" t="s">
        <v>417</v>
      </c>
      <c r="AH7" s="226">
        <v>350</v>
      </c>
      <c r="AI7"/>
      <c r="AJ7"/>
      <c r="AM7"/>
      <c r="AO7" s="233">
        <v>30.7</v>
      </c>
      <c r="AP7" s="97">
        <v>54.3</v>
      </c>
      <c r="AQ7" s="130">
        <v>12.8</v>
      </c>
      <c r="AR7" s="98">
        <f>AO7+AP7+AQ7</f>
        <v>97.8</v>
      </c>
      <c r="AS7" s="99">
        <f>AO7/AP7</f>
        <v>0.56537753222836096</v>
      </c>
      <c r="AT7" s="100">
        <f>AO7/AP7*AQ7</f>
        <v>7.2368324125230208</v>
      </c>
      <c r="AU7" s="101">
        <f>AO7/(AP7+AQ7)</f>
        <v>0.45752608047690019</v>
      </c>
      <c r="AV7" s="102">
        <f>AW7*AO7/100</f>
        <v>25.492570000000001</v>
      </c>
      <c r="AW7" s="102">
        <f>97-AY7-(CD7*100/AO7)</f>
        <v>83.037687296416948</v>
      </c>
      <c r="AX7" s="103">
        <v>2.6064299999999996</v>
      </c>
      <c r="AY7" s="102">
        <v>8.49</v>
      </c>
      <c r="AZ7" s="85" t="s">
        <v>387</v>
      </c>
      <c r="BA7" s="173">
        <v>32.799999999999997</v>
      </c>
      <c r="BB7" s="109" t="s">
        <v>387</v>
      </c>
      <c r="BC7" s="105">
        <v>0.15</v>
      </c>
      <c r="BD7" s="105"/>
      <c r="BE7" s="102"/>
      <c r="BF7" s="102"/>
      <c r="BG7" s="102"/>
      <c r="BH7" s="102"/>
      <c r="BI7" s="106">
        <v>1.19</v>
      </c>
      <c r="BJ7" s="102">
        <v>47.8</v>
      </c>
      <c r="BK7" s="85">
        <v>52.2</v>
      </c>
      <c r="BL7" s="107">
        <f>BJ7/BK7</f>
        <v>0.91570881226053624</v>
      </c>
      <c r="BM7" s="108">
        <v>0.27</v>
      </c>
      <c r="BN7" s="105">
        <f>BM7*100/AO7</f>
        <v>0.87947882736156358</v>
      </c>
      <c r="BO7" s="85" t="s">
        <v>387</v>
      </c>
      <c r="BP7" s="85">
        <v>22.3</v>
      </c>
      <c r="BQ7" s="109">
        <v>48.5</v>
      </c>
      <c r="BS7" s="105">
        <f>BX7+BZ7</f>
        <v>52.7</v>
      </c>
      <c r="BT7" s="123">
        <v>78.3</v>
      </c>
      <c r="BU7" s="123">
        <v>8997</v>
      </c>
      <c r="BV7" s="105">
        <f>100-BT7</f>
        <v>21.700000000000003</v>
      </c>
      <c r="BW7" s="238">
        <f>BY7+CA7+CC7</f>
        <v>54.137100000000004</v>
      </c>
      <c r="BX7" s="123">
        <v>28.6</v>
      </c>
      <c r="BY7" s="96">
        <f>BX7*AP7/100</f>
        <v>15.5298</v>
      </c>
      <c r="BZ7" s="123">
        <v>24.1</v>
      </c>
      <c r="CA7" s="96">
        <f>BZ7*AP7/100</f>
        <v>13.086300000000001</v>
      </c>
      <c r="CB7" s="123">
        <v>47</v>
      </c>
      <c r="CC7" s="96">
        <f>CB7*AP7/100</f>
        <v>25.521000000000001</v>
      </c>
      <c r="CD7" s="96">
        <v>1.68</v>
      </c>
      <c r="CE7" s="144">
        <v>99</v>
      </c>
      <c r="CF7" s="144">
        <v>4819</v>
      </c>
      <c r="CG7" s="144">
        <v>96.2</v>
      </c>
      <c r="CH7" s="144">
        <v>3253</v>
      </c>
      <c r="CI7" s="144">
        <v>69.8</v>
      </c>
      <c r="CJ7" s="144">
        <v>84.4</v>
      </c>
      <c r="CK7" s="144">
        <v>2933</v>
      </c>
      <c r="CL7" s="102">
        <f>BX7/BZ7</f>
        <v>1.1867219917012448</v>
      </c>
      <c r="CZ7" s="134">
        <v>3</v>
      </c>
      <c r="DB7" s="156" t="s">
        <v>212</v>
      </c>
      <c r="DC7" s="183"/>
      <c r="DD7" s="195" t="s">
        <v>613</v>
      </c>
      <c r="DE7" s="86"/>
      <c r="DF7" s="86"/>
      <c r="DG7" s="86"/>
      <c r="DH7" s="162"/>
      <c r="DI7" s="86" t="s">
        <v>390</v>
      </c>
      <c r="DJ7" s="171" t="s">
        <v>417</v>
      </c>
      <c r="DK7" s="113">
        <v>2</v>
      </c>
      <c r="DL7" s="178" t="s">
        <v>399</v>
      </c>
      <c r="DM7" s="178" t="s">
        <v>393</v>
      </c>
      <c r="DN7" s="178"/>
      <c r="DO7" s="178"/>
      <c r="DP7" s="178"/>
      <c r="DQ7" s="178"/>
      <c r="DR7" s="176" t="s">
        <v>386</v>
      </c>
      <c r="DS7" s="172" t="s">
        <v>386</v>
      </c>
      <c r="DT7" s="172">
        <v>406</v>
      </c>
      <c r="DU7" s="172">
        <v>14.5</v>
      </c>
      <c r="DV7" s="172">
        <v>85.5</v>
      </c>
      <c r="DW7" s="172" t="s">
        <v>386</v>
      </c>
      <c r="DX7" s="172" t="s">
        <v>386</v>
      </c>
      <c r="DY7" s="172" t="s">
        <v>386</v>
      </c>
      <c r="DZ7" s="172" t="s">
        <v>386</v>
      </c>
      <c r="EA7" s="172">
        <v>0</v>
      </c>
      <c r="EB7" s="294" t="s">
        <v>499</v>
      </c>
      <c r="EC7" s="293"/>
      <c r="ED7" s="293"/>
      <c r="EE7" s="293"/>
      <c r="EF7" s="293">
        <v>25</v>
      </c>
      <c r="EG7" s="293"/>
      <c r="EH7" s="293">
        <v>176</v>
      </c>
      <c r="EI7" s="293">
        <v>96</v>
      </c>
      <c r="EJ7" s="330">
        <f t="shared" si="0"/>
        <v>30.991735537190085</v>
      </c>
      <c r="EK7" s="293"/>
      <c r="EL7" s="293"/>
      <c r="EM7" s="293">
        <v>3</v>
      </c>
      <c r="EN7" s="293" t="s">
        <v>791</v>
      </c>
      <c r="EO7" s="293">
        <v>3</v>
      </c>
      <c r="EP7" s="293" t="s">
        <v>813</v>
      </c>
      <c r="EQ7" s="333">
        <v>43838</v>
      </c>
      <c r="ER7" s="145">
        <v>12514</v>
      </c>
      <c r="ES7" s="254">
        <v>75</v>
      </c>
      <c r="ET7" s="254">
        <v>9412</v>
      </c>
      <c r="EU7" s="254">
        <v>8000</v>
      </c>
      <c r="EV7" s="254">
        <v>40560</v>
      </c>
      <c r="EW7" s="254">
        <v>3591</v>
      </c>
      <c r="EX7" s="280">
        <f>EW7/EU7*EV7/ES7</f>
        <v>242.75160000000002</v>
      </c>
      <c r="EY7" s="257">
        <f>L7*EX7</f>
        <v>4369.5288</v>
      </c>
      <c r="EZ7" s="220"/>
      <c r="FA7" s="220"/>
      <c r="FB7" s="220"/>
      <c r="FC7" s="220"/>
      <c r="FD7" s="260"/>
      <c r="FE7" s="158"/>
      <c r="FG7" s="159"/>
      <c r="FH7" s="160"/>
      <c r="FI7" s="152"/>
      <c r="FJ7" s="146"/>
      <c r="FK7" s="231"/>
      <c r="FL7" s="95"/>
      <c r="FM7" s="85"/>
      <c r="FN7" s="174">
        <f>AC7/1000</f>
        <v>0.24399999999999999</v>
      </c>
      <c r="FP7" s="100">
        <f>EW7*100/ET7</f>
        <v>38.153421164470885</v>
      </c>
      <c r="FQ7" s="202">
        <f>EX7/1000</f>
        <v>0.24275160000000001</v>
      </c>
      <c r="FS7" s="331" t="s">
        <v>756</v>
      </c>
      <c r="FT7" s="331" t="s">
        <v>756</v>
      </c>
      <c r="FU7" s="331" t="s">
        <v>778</v>
      </c>
      <c r="FV7" s="305">
        <v>0</v>
      </c>
      <c r="FW7" s="305">
        <v>5</v>
      </c>
      <c r="FX7" s="305">
        <v>1</v>
      </c>
      <c r="FY7" s="331" t="s">
        <v>792</v>
      </c>
      <c r="FZ7" s="305">
        <v>0</v>
      </c>
      <c r="GA7" s="305">
        <v>0</v>
      </c>
      <c r="GB7" s="305">
        <v>0</v>
      </c>
      <c r="GC7" s="305">
        <v>1</v>
      </c>
      <c r="GD7" s="331" t="s">
        <v>793</v>
      </c>
      <c r="GE7" s="331" t="s">
        <v>827</v>
      </c>
      <c r="GF7" s="331" t="s">
        <v>794</v>
      </c>
      <c r="GG7" s="220"/>
      <c r="GH7" s="268"/>
      <c r="GL7" s="230"/>
      <c r="GM7" s="230"/>
      <c r="GN7" s="230"/>
      <c r="GO7" s="230"/>
      <c r="GP7" s="230"/>
      <c r="GQ7" s="230"/>
      <c r="GR7" s="230"/>
      <c r="GS7" s="230"/>
      <c r="GT7" s="230"/>
      <c r="GU7" s="230"/>
      <c r="GV7" s="230"/>
      <c r="GW7" s="230"/>
      <c r="GX7" s="230"/>
      <c r="GY7" s="230"/>
      <c r="GZ7" s="230"/>
      <c r="HA7" s="230"/>
      <c r="HB7" s="230"/>
      <c r="HC7" s="230"/>
      <c r="HD7" s="230"/>
      <c r="HE7" s="230"/>
      <c r="HF7" s="230"/>
      <c r="HG7" s="230"/>
      <c r="HH7" s="230"/>
      <c r="HI7" s="230"/>
      <c r="HJ7" s="230"/>
      <c r="HK7" s="230"/>
      <c r="HL7" s="230"/>
      <c r="HM7" s="230"/>
      <c r="HN7" s="230"/>
      <c r="HO7" s="230"/>
      <c r="HP7" s="230"/>
      <c r="HQ7" s="230"/>
      <c r="HR7" s="230"/>
      <c r="HS7" s="230"/>
      <c r="HT7" s="230"/>
      <c r="HU7" s="230"/>
      <c r="HV7" s="230"/>
      <c r="HW7" s="230"/>
      <c r="HX7" s="230"/>
      <c r="HY7" s="230"/>
      <c r="HZ7" s="230"/>
      <c r="IA7" s="230"/>
      <c r="IB7" s="230"/>
      <c r="IC7" s="230"/>
      <c r="ID7" s="230"/>
      <c r="IE7" s="230"/>
      <c r="IF7" s="230"/>
    </row>
    <row r="8" spans="1:250" x14ac:dyDescent="0.25">
      <c r="A8" s="85">
        <v>115</v>
      </c>
      <c r="B8" s="85">
        <f>COUNTIFS($D$4:D8,D8,$F$4:F8,F8)</f>
        <v>1</v>
      </c>
      <c r="C8" s="136">
        <v>12711</v>
      </c>
      <c r="D8" s="186" t="s">
        <v>509</v>
      </c>
      <c r="E8" s="113" t="s">
        <v>446</v>
      </c>
      <c r="F8" s="89" t="s">
        <v>647</v>
      </c>
      <c r="G8" s="86">
        <f t="shared" si="1"/>
        <v>55</v>
      </c>
      <c r="H8" s="89" t="s">
        <v>644</v>
      </c>
      <c r="I8" s="192" t="s">
        <v>648</v>
      </c>
      <c r="J8" s="141" t="s">
        <v>410</v>
      </c>
      <c r="K8" s="89" t="s">
        <v>385</v>
      </c>
      <c r="L8" s="86">
        <v>14</v>
      </c>
      <c r="M8" s="89" t="s">
        <v>473</v>
      </c>
      <c r="N8" s="89" t="s">
        <v>386</v>
      </c>
      <c r="O8" s="86"/>
      <c r="P8" s="86" t="s">
        <v>646</v>
      </c>
      <c r="Q8" s="142"/>
      <c r="R8" s="119"/>
      <c r="S8" s="89"/>
      <c r="T8" s="204" t="s">
        <v>536</v>
      </c>
      <c r="U8" s="204"/>
      <c r="V8" s="208" t="s">
        <v>630</v>
      </c>
      <c r="W8" s="218"/>
      <c r="X8" s="208"/>
      <c r="Y8" s="208"/>
      <c r="Z8" s="216"/>
      <c r="AA8" s="214" t="s">
        <v>507</v>
      </c>
      <c r="AB8" s="86"/>
      <c r="AC8" s="226">
        <v>142</v>
      </c>
      <c r="AD8" s="226">
        <v>2000</v>
      </c>
      <c r="AE8" s="230"/>
      <c r="AF8" s="230"/>
      <c r="AG8" s="230" t="s">
        <v>417</v>
      </c>
      <c r="AH8" s="120">
        <v>150</v>
      </c>
      <c r="AI8"/>
      <c r="AJ8"/>
      <c r="AM8"/>
      <c r="AO8" s="138">
        <v>22.3</v>
      </c>
      <c r="AP8" s="97">
        <v>74.400000000000006</v>
      </c>
      <c r="AQ8" s="130">
        <v>1.66</v>
      </c>
      <c r="AR8" s="98">
        <f>AO8+AP8+AQ8</f>
        <v>98.36</v>
      </c>
      <c r="AS8" s="99">
        <f>AO8/AP8</f>
        <v>0.29973118279569894</v>
      </c>
      <c r="AT8" s="100">
        <f>AO8/AP8*AQ8</f>
        <v>0.49755376344086022</v>
      </c>
      <c r="AU8" s="101">
        <f>AO8/(AP8+AQ8)</f>
        <v>0.29318958716802523</v>
      </c>
      <c r="AV8" s="102">
        <f>AW8*AO8/100</f>
        <v>20.233999999999998</v>
      </c>
      <c r="AW8" s="102">
        <f>98-AY8-(CD8*100/AO8)</f>
        <v>90.735426008968602</v>
      </c>
      <c r="AX8" s="103">
        <v>1.29</v>
      </c>
      <c r="AY8" s="102">
        <f>AX8*100/AO8</f>
        <v>5.7847533632286989</v>
      </c>
      <c r="AZ8" s="85" t="s">
        <v>387</v>
      </c>
      <c r="BA8" s="173">
        <v>4.4000000000000004</v>
      </c>
      <c r="BB8" s="109" t="s">
        <v>387</v>
      </c>
      <c r="BC8" s="105">
        <v>0</v>
      </c>
      <c r="BD8" s="105"/>
      <c r="BE8" s="102"/>
      <c r="BF8" s="102"/>
      <c r="BG8" s="102"/>
      <c r="BH8" s="102"/>
      <c r="BI8" s="106">
        <v>2.74</v>
      </c>
      <c r="BJ8" s="102">
        <v>29.7</v>
      </c>
      <c r="BK8" s="85">
        <v>70.3</v>
      </c>
      <c r="BL8" s="131">
        <f>BJ8/BK8</f>
        <v>0.42247510668563298</v>
      </c>
      <c r="BM8" s="108">
        <v>0.15</v>
      </c>
      <c r="BN8" s="105">
        <f>BM8*100/AO8</f>
        <v>0.67264573991031384</v>
      </c>
      <c r="BO8" s="85" t="s">
        <v>387</v>
      </c>
      <c r="BP8" s="85">
        <v>11.8</v>
      </c>
      <c r="BQ8" s="109">
        <v>8.5</v>
      </c>
      <c r="BS8" s="105">
        <f>BX8+BZ8</f>
        <v>60.900000000000006</v>
      </c>
      <c r="BT8" s="123">
        <v>88.4</v>
      </c>
      <c r="BU8" s="123">
        <v>6840</v>
      </c>
      <c r="BV8" s="105">
        <f>100-BT8</f>
        <v>11.599999999999994</v>
      </c>
      <c r="BW8" s="244">
        <f>BY8+CA8+CC8</f>
        <v>73.656000000000006</v>
      </c>
      <c r="BX8" s="111">
        <v>33.6</v>
      </c>
      <c r="BY8" s="96">
        <f>BX8*AP8/100</f>
        <v>24.9984</v>
      </c>
      <c r="BZ8" s="123">
        <v>27.3</v>
      </c>
      <c r="CA8" s="96">
        <f>BZ8*AP8/100</f>
        <v>20.311199999999999</v>
      </c>
      <c r="CB8" s="123">
        <v>38.1</v>
      </c>
      <c r="CC8" s="96">
        <f>CB8*AP8/100</f>
        <v>28.346400000000003</v>
      </c>
      <c r="CD8" s="96">
        <v>0.33</v>
      </c>
      <c r="CE8" s="144">
        <v>92.7</v>
      </c>
      <c r="CF8" s="144">
        <v>3061</v>
      </c>
      <c r="CG8" s="144">
        <v>73.5</v>
      </c>
      <c r="CH8" s="144">
        <v>2216</v>
      </c>
      <c r="CI8" s="144">
        <v>38.9</v>
      </c>
      <c r="CJ8" s="144">
        <v>66.8</v>
      </c>
      <c r="CK8" s="144">
        <v>2306</v>
      </c>
      <c r="CL8" s="102">
        <f>BX8/BZ8</f>
        <v>1.2307692307692308</v>
      </c>
      <c r="CZ8" s="134">
        <v>3</v>
      </c>
      <c r="DB8" s="156" t="s">
        <v>392</v>
      </c>
      <c r="DC8" s="183"/>
      <c r="DD8" s="195" t="s">
        <v>634</v>
      </c>
      <c r="DE8" s="86"/>
      <c r="DF8" s="86"/>
      <c r="DG8" s="86"/>
      <c r="DH8" s="162"/>
      <c r="DI8" s="86" t="s">
        <v>389</v>
      </c>
      <c r="DJ8" s="171" t="s">
        <v>417</v>
      </c>
      <c r="DK8" s="113">
        <v>2</v>
      </c>
      <c r="DL8" s="178" t="s">
        <v>393</v>
      </c>
      <c r="DM8" s="178" t="s">
        <v>393</v>
      </c>
      <c r="DN8" s="178"/>
      <c r="DO8" s="178"/>
      <c r="DP8" s="178"/>
      <c r="DQ8" s="178"/>
      <c r="DR8" s="176" t="s">
        <v>386</v>
      </c>
      <c r="DS8" s="172" t="s">
        <v>386</v>
      </c>
      <c r="DT8" s="291">
        <v>204</v>
      </c>
      <c r="DU8" s="291">
        <v>14.7</v>
      </c>
      <c r="DV8" s="291">
        <v>85.3</v>
      </c>
      <c r="DW8" s="172" t="s">
        <v>386</v>
      </c>
      <c r="DX8" s="172" t="s">
        <v>386</v>
      </c>
      <c r="DY8" s="172" t="s">
        <v>386</v>
      </c>
      <c r="DZ8" s="172" t="s">
        <v>386</v>
      </c>
      <c r="EA8" s="300" t="s">
        <v>533</v>
      </c>
      <c r="EB8" s="297"/>
      <c r="EC8" s="293"/>
      <c r="ED8" s="293"/>
      <c r="EE8" s="293"/>
      <c r="EF8" s="293">
        <v>25</v>
      </c>
      <c r="EG8" s="293"/>
      <c r="EH8" s="293" t="s">
        <v>782</v>
      </c>
      <c r="EI8" s="293" t="s">
        <v>782</v>
      </c>
      <c r="EJ8" s="330" t="s">
        <v>782</v>
      </c>
      <c r="EK8" s="293"/>
      <c r="EL8" s="293"/>
      <c r="EM8" s="293">
        <v>2</v>
      </c>
      <c r="EN8" s="293" t="s">
        <v>777</v>
      </c>
      <c r="EO8" s="293">
        <v>3</v>
      </c>
      <c r="EP8" s="293">
        <v>1</v>
      </c>
      <c r="EQ8" s="178">
        <v>2005</v>
      </c>
      <c r="ER8" s="145">
        <v>12711</v>
      </c>
      <c r="ES8" s="254">
        <v>75</v>
      </c>
      <c r="ET8" s="254">
        <v>5146</v>
      </c>
      <c r="EU8" s="254">
        <v>8000</v>
      </c>
      <c r="EV8" s="254">
        <v>40560</v>
      </c>
      <c r="EW8" s="254">
        <v>2072</v>
      </c>
      <c r="EX8" s="280">
        <f>EW8/EU8*EV8/ES8</f>
        <v>140.06720000000001</v>
      </c>
      <c r="EY8" s="257">
        <f>L8*EX8</f>
        <v>1960.9408000000003</v>
      </c>
      <c r="EZ8" s="220"/>
      <c r="FA8" s="220"/>
      <c r="FB8" s="220"/>
      <c r="FC8" s="220"/>
      <c r="FD8" s="260"/>
      <c r="FE8" s="260"/>
      <c r="FF8" s="260"/>
      <c r="FG8" s="159"/>
      <c r="FH8" s="262"/>
      <c r="FI8" s="152"/>
      <c r="FJ8" s="146"/>
      <c r="FK8" s="231"/>
      <c r="FL8" s="95"/>
      <c r="FM8" s="85"/>
      <c r="FN8" s="174">
        <f>AC8/1000</f>
        <v>0.14199999999999999</v>
      </c>
      <c r="FP8" s="100">
        <f>EW8*100/ET8</f>
        <v>40.264282938204431</v>
      </c>
      <c r="FQ8" s="202">
        <f>EX8/1000</f>
        <v>0.1400672</v>
      </c>
      <c r="FS8" s="331" t="s">
        <v>795</v>
      </c>
      <c r="FT8" s="331" t="s">
        <v>796</v>
      </c>
      <c r="FU8" s="331" t="s">
        <v>778</v>
      </c>
      <c r="FV8" s="305">
        <v>0</v>
      </c>
      <c r="FW8" s="331">
        <v>2</v>
      </c>
      <c r="FX8" s="305">
        <v>1</v>
      </c>
      <c r="FY8" s="331" t="s">
        <v>792</v>
      </c>
      <c r="FZ8" s="305">
        <v>0</v>
      </c>
      <c r="GA8" s="305">
        <v>0</v>
      </c>
      <c r="GB8" s="305">
        <v>0</v>
      </c>
      <c r="GC8" s="305">
        <v>0</v>
      </c>
      <c r="GD8" s="305">
        <v>0</v>
      </c>
      <c r="GE8" s="305">
        <v>0</v>
      </c>
      <c r="GF8" s="331" t="s">
        <v>817</v>
      </c>
    </row>
    <row r="9" spans="1:250" x14ac:dyDescent="0.25">
      <c r="A9" s="85">
        <v>172</v>
      </c>
      <c r="B9" s="85">
        <f>COUNTIFS($D$4:D9,D9,$F$4:F9,F9)</f>
        <v>1</v>
      </c>
      <c r="C9" s="136">
        <v>13019</v>
      </c>
      <c r="D9" s="186" t="s">
        <v>719</v>
      </c>
      <c r="E9" s="113" t="s">
        <v>431</v>
      </c>
      <c r="F9" s="89">
        <v>5605020509</v>
      </c>
      <c r="G9" s="86">
        <f t="shared" si="1"/>
        <v>64</v>
      </c>
      <c r="H9" s="89" t="s">
        <v>720</v>
      </c>
      <c r="I9" s="192" t="s">
        <v>721</v>
      </c>
      <c r="J9" s="141" t="s">
        <v>410</v>
      </c>
      <c r="K9" s="89" t="s">
        <v>385</v>
      </c>
      <c r="L9" s="86">
        <v>24</v>
      </c>
      <c r="M9" s="89" t="s">
        <v>483</v>
      </c>
      <c r="N9" s="89" t="s">
        <v>468</v>
      </c>
      <c r="O9" s="86"/>
      <c r="P9" s="86" t="s">
        <v>712</v>
      </c>
      <c r="Q9" s="142"/>
      <c r="R9" s="142"/>
      <c r="S9" s="89"/>
      <c r="T9" s="204" t="s">
        <v>536</v>
      </c>
      <c r="U9" s="204"/>
      <c r="V9" s="208" t="s">
        <v>630</v>
      </c>
      <c r="W9" s="218"/>
      <c r="X9" s="208"/>
      <c r="Y9" s="270"/>
      <c r="Z9" s="271" t="s">
        <v>530</v>
      </c>
      <c r="AA9" s="127" t="s">
        <v>507</v>
      </c>
      <c r="AB9" s="86"/>
      <c r="AC9" s="221">
        <v>711</v>
      </c>
      <c r="AD9" s="221">
        <v>17000</v>
      </c>
      <c r="AE9" s="117"/>
      <c r="AF9" s="117"/>
      <c r="AG9" s="117" t="s">
        <v>412</v>
      </c>
      <c r="AH9" s="120">
        <v>1500</v>
      </c>
      <c r="AI9"/>
      <c r="AJ9"/>
      <c r="AM9"/>
      <c r="AO9" s="233">
        <v>68.599999999999994</v>
      </c>
      <c r="AP9" s="97">
        <v>25</v>
      </c>
      <c r="AQ9" s="130">
        <v>6.04</v>
      </c>
      <c r="AR9" s="98">
        <f>AO9+AP9+AQ9</f>
        <v>99.64</v>
      </c>
      <c r="AS9" s="99">
        <f>AO9/AP9</f>
        <v>2.7439999999999998</v>
      </c>
      <c r="AT9" s="100">
        <f>AO9/AP9*AQ9</f>
        <v>16.57376</v>
      </c>
      <c r="AU9" s="101">
        <f>AO9/(AP9+AQ9)</f>
        <v>2.2100515463917523</v>
      </c>
      <c r="AV9" s="102">
        <f>AW9*AO9/100</f>
        <v>60.467999999999989</v>
      </c>
      <c r="AW9" s="102">
        <f>98-AY9-(CD9*100/AO9)</f>
        <v>88.145772594752188</v>
      </c>
      <c r="AX9" s="103">
        <v>5.85</v>
      </c>
      <c r="AY9" s="102">
        <f>AX9*100/AO9</f>
        <v>8.5276967930029155</v>
      </c>
      <c r="AZ9" s="85" t="s">
        <v>387</v>
      </c>
      <c r="BA9" s="173">
        <v>26.9</v>
      </c>
      <c r="BB9" s="109" t="s">
        <v>387</v>
      </c>
      <c r="BC9" s="105">
        <v>0.41</v>
      </c>
      <c r="BD9" s="105"/>
      <c r="BE9" s="102"/>
      <c r="BF9" s="102"/>
      <c r="BG9" s="102"/>
      <c r="BH9" s="102"/>
      <c r="BI9" s="106">
        <v>4.8600000000000003</v>
      </c>
      <c r="BJ9" s="102">
        <v>59.7</v>
      </c>
      <c r="BK9" s="102">
        <f>100-BJ9</f>
        <v>40.299999999999997</v>
      </c>
      <c r="BL9" s="107">
        <f>BJ9/BK9</f>
        <v>1.4813895781637718</v>
      </c>
      <c r="BM9" s="108">
        <v>1.08</v>
      </c>
      <c r="BN9" s="105">
        <f>BM9*100/AO9</f>
        <v>1.5743440233236152</v>
      </c>
      <c r="BO9" s="85" t="s">
        <v>387</v>
      </c>
      <c r="BP9" s="102">
        <v>26.8</v>
      </c>
      <c r="BQ9" s="106">
        <v>31.8</v>
      </c>
      <c r="BS9" s="105">
        <f>BX9+BZ9</f>
        <v>63.099999999999994</v>
      </c>
      <c r="BT9" s="123">
        <v>85.4</v>
      </c>
      <c r="BU9" s="123">
        <v>13574</v>
      </c>
      <c r="BV9" s="105">
        <f>100-BT9</f>
        <v>14.599999999999994</v>
      </c>
      <c r="BW9" s="238">
        <f>BY9+CA9+CC9</f>
        <v>24.5</v>
      </c>
      <c r="BX9" s="111">
        <v>44.3</v>
      </c>
      <c r="BY9" s="96">
        <f>BX9*AP9/100</f>
        <v>11.074999999999999</v>
      </c>
      <c r="BZ9" s="123">
        <v>18.8</v>
      </c>
      <c r="CA9" s="96">
        <f>BZ9*AP9/100</f>
        <v>4.7</v>
      </c>
      <c r="CB9" s="123">
        <v>34.9</v>
      </c>
      <c r="CC9" s="96">
        <f>CB9*AP9/100</f>
        <v>8.7249999999999996</v>
      </c>
      <c r="CD9" s="96">
        <v>0.91</v>
      </c>
      <c r="CE9" s="144">
        <v>99.8</v>
      </c>
      <c r="CF9" s="144">
        <v>7517</v>
      </c>
      <c r="CG9" s="144">
        <v>98.9</v>
      </c>
      <c r="CH9" s="144">
        <v>6000</v>
      </c>
      <c r="CI9" s="144">
        <v>79.099999999999994</v>
      </c>
      <c r="CJ9" s="144">
        <v>92.3</v>
      </c>
      <c r="CK9" s="144">
        <v>5964</v>
      </c>
      <c r="CL9" s="102">
        <f>BX9/BZ9</f>
        <v>2.3563829787234041</v>
      </c>
      <c r="CZ9" s="134"/>
      <c r="DB9" s="156" t="s">
        <v>394</v>
      </c>
      <c r="DC9" s="183"/>
      <c r="DD9" s="195" t="s">
        <v>722</v>
      </c>
      <c r="DE9" s="86"/>
      <c r="DF9" s="86"/>
      <c r="DG9" s="86"/>
      <c r="DH9" s="162"/>
      <c r="DI9" s="86" t="s">
        <v>389</v>
      </c>
      <c r="DJ9" s="170" t="s">
        <v>412</v>
      </c>
      <c r="DK9" s="113">
        <v>2</v>
      </c>
      <c r="DL9" s="178" t="s">
        <v>399</v>
      </c>
      <c r="DM9" s="178" t="s">
        <v>797</v>
      </c>
      <c r="DN9" s="178"/>
      <c r="DO9" s="178"/>
      <c r="DP9" s="178"/>
      <c r="DQ9" s="178"/>
      <c r="DR9" s="176"/>
      <c r="DS9" s="172"/>
      <c r="DT9" s="172"/>
      <c r="DU9" s="172"/>
      <c r="DV9" s="172"/>
      <c r="DW9" s="172"/>
      <c r="DX9" s="172"/>
      <c r="DY9" s="172"/>
      <c r="DZ9" s="172"/>
      <c r="EA9" s="172"/>
      <c r="EB9" s="294"/>
      <c r="EC9" s="293"/>
      <c r="ED9" s="293"/>
      <c r="EE9" s="293"/>
      <c r="EF9" s="293">
        <v>60</v>
      </c>
      <c r="EG9" s="293"/>
      <c r="EH9" s="293">
        <v>183</v>
      </c>
      <c r="EI9" s="293">
        <v>117</v>
      </c>
      <c r="EJ9" s="330">
        <f t="shared" si="0"/>
        <v>34.936844934157484</v>
      </c>
      <c r="EK9" s="293"/>
      <c r="EL9" s="293"/>
      <c r="EM9" s="293">
        <v>2</v>
      </c>
      <c r="EN9" s="293" t="s">
        <v>777</v>
      </c>
      <c r="EO9" s="293">
        <v>2</v>
      </c>
      <c r="EP9" s="293" t="s">
        <v>814</v>
      </c>
      <c r="EQ9" s="333">
        <v>43983</v>
      </c>
      <c r="ER9" s="145">
        <v>13019</v>
      </c>
      <c r="ES9" s="277">
        <v>75</v>
      </c>
      <c r="ET9" s="277">
        <v>23671</v>
      </c>
      <c r="EU9" s="277">
        <v>4000</v>
      </c>
      <c r="EV9" s="277">
        <v>40560</v>
      </c>
      <c r="EW9" s="279">
        <v>5112</v>
      </c>
      <c r="EX9" s="281">
        <f>EW9/EU9*EV9/ES9</f>
        <v>691.14239999999995</v>
      </c>
      <c r="EY9" s="258">
        <f>L9*EX9</f>
        <v>16587.417600000001</v>
      </c>
      <c r="EZ9" s="116"/>
      <c r="FA9" s="116"/>
      <c r="FB9" s="116"/>
      <c r="FC9" s="116"/>
      <c r="FD9" s="251"/>
      <c r="FE9" s="153"/>
      <c r="FF9" s="153"/>
      <c r="FG9" s="263"/>
      <c r="FH9" s="154"/>
      <c r="FI9" s="152"/>
      <c r="FJ9" s="146"/>
      <c r="FK9" s="147"/>
      <c r="FL9" s="95"/>
      <c r="FM9" s="85"/>
      <c r="FN9" s="174">
        <f>AC9/1000</f>
        <v>0.71099999999999997</v>
      </c>
      <c r="FP9" s="100">
        <f>EW9*100/ET9</f>
        <v>21.596045794432005</v>
      </c>
      <c r="FQ9" s="202">
        <f>EX9/1000</f>
        <v>0.69114239999999993</v>
      </c>
      <c r="FS9" s="331" t="s">
        <v>798</v>
      </c>
      <c r="FT9" s="331" t="s">
        <v>796</v>
      </c>
      <c r="FU9" s="331" t="s">
        <v>778</v>
      </c>
      <c r="FV9" s="305">
        <v>0</v>
      </c>
      <c r="FW9" s="305">
        <v>2</v>
      </c>
      <c r="FX9" s="305">
        <v>1</v>
      </c>
      <c r="FY9" s="331" t="s">
        <v>792</v>
      </c>
      <c r="FZ9" s="305">
        <v>0</v>
      </c>
      <c r="GA9" s="305">
        <v>0</v>
      </c>
      <c r="GB9" s="305">
        <v>0</v>
      </c>
      <c r="GC9" s="305">
        <v>1</v>
      </c>
      <c r="GD9" s="337" t="s">
        <v>829</v>
      </c>
      <c r="GE9" s="331" t="s">
        <v>830</v>
      </c>
      <c r="GF9" s="331" t="s">
        <v>826</v>
      </c>
      <c r="GG9" s="220"/>
      <c r="GH9" s="268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</row>
    <row r="10" spans="1:250" x14ac:dyDescent="0.25">
      <c r="B10" s="85">
        <v>3</v>
      </c>
      <c r="C10" s="136">
        <v>13291</v>
      </c>
      <c r="D10" s="186" t="s">
        <v>767</v>
      </c>
      <c r="E10" s="113" t="s">
        <v>404</v>
      </c>
      <c r="F10" s="89">
        <v>480112402</v>
      </c>
      <c r="G10" s="86"/>
      <c r="H10" s="89" t="s">
        <v>771</v>
      </c>
      <c r="I10" s="192"/>
      <c r="J10" s="141"/>
      <c r="K10" s="89"/>
      <c r="L10" s="86"/>
      <c r="M10" s="89"/>
      <c r="N10" s="89"/>
      <c r="O10" s="86"/>
      <c r="P10" s="86"/>
      <c r="Q10" s="142"/>
      <c r="R10" s="142"/>
      <c r="S10" s="89"/>
      <c r="T10" s="204"/>
      <c r="U10" s="204"/>
      <c r="V10" s="270"/>
      <c r="W10" s="218"/>
      <c r="X10" s="208"/>
      <c r="Y10" s="270"/>
      <c r="Z10" s="271"/>
      <c r="AA10" s="127"/>
      <c r="AB10" s="137"/>
      <c r="AC10" s="273"/>
      <c r="AD10" s="273"/>
      <c r="AE10" s="275"/>
      <c r="AF10" s="275"/>
      <c r="AG10" s="117"/>
      <c r="AH10" s="226"/>
      <c r="AI10"/>
      <c r="AJ10"/>
      <c r="AM10"/>
      <c r="AO10" s="233"/>
      <c r="AP10" s="97"/>
      <c r="AQ10" s="130"/>
      <c r="AR10" s="98"/>
      <c r="AS10" s="99"/>
      <c r="AT10" s="100"/>
      <c r="AU10" s="101"/>
      <c r="AV10" s="102"/>
      <c r="AW10" s="102"/>
      <c r="AX10" s="103"/>
      <c r="AY10" s="102"/>
      <c r="BA10" s="173"/>
      <c r="BC10" s="105"/>
      <c r="BD10" s="105"/>
      <c r="BE10" s="102"/>
      <c r="BF10" s="102"/>
      <c r="BG10" s="102"/>
      <c r="BH10" s="102"/>
      <c r="BI10" s="106"/>
      <c r="BJ10" s="102"/>
      <c r="BK10" s="102"/>
      <c r="BL10" s="107"/>
      <c r="BM10" s="108"/>
      <c r="BN10" s="105"/>
      <c r="BP10" s="102"/>
      <c r="BQ10" s="106"/>
      <c r="BS10" s="105"/>
      <c r="BV10" s="105"/>
      <c r="BW10" s="244"/>
      <c r="BX10" s="111"/>
      <c r="BY10" s="96"/>
      <c r="CA10" s="96"/>
      <c r="CC10" s="96"/>
      <c r="CD10" s="96"/>
      <c r="CE10" s="144"/>
      <c r="CF10" s="144"/>
      <c r="CG10" s="144"/>
      <c r="CH10" s="144"/>
      <c r="CI10" s="144"/>
      <c r="CJ10" s="144"/>
      <c r="CK10" s="144"/>
      <c r="CL10" s="102"/>
      <c r="CZ10" s="134"/>
      <c r="DC10" s="183"/>
      <c r="DD10" s="195"/>
      <c r="DE10" s="86"/>
      <c r="DF10" s="86"/>
      <c r="DG10" s="86"/>
      <c r="DH10" s="162"/>
      <c r="DI10" s="86"/>
      <c r="DJ10" s="170" t="s">
        <v>412</v>
      </c>
      <c r="DK10" s="113"/>
      <c r="DL10" s="178" t="s">
        <v>393</v>
      </c>
      <c r="DM10" s="178" t="s">
        <v>393</v>
      </c>
      <c r="DN10" s="178"/>
      <c r="DO10" s="178"/>
      <c r="DP10" s="178"/>
      <c r="DQ10" s="178"/>
      <c r="DR10" s="176"/>
      <c r="DS10" s="172"/>
      <c r="DT10" s="172"/>
      <c r="DU10" s="172"/>
      <c r="DV10" s="172"/>
      <c r="DW10" s="172"/>
      <c r="DX10" s="172"/>
      <c r="DY10" s="172"/>
      <c r="DZ10" s="172"/>
      <c r="EA10" s="172"/>
      <c r="EB10" s="294"/>
      <c r="EC10" s="293"/>
      <c r="ED10" s="293"/>
      <c r="EE10" s="293"/>
      <c r="EF10" s="293">
        <v>100</v>
      </c>
      <c r="EG10" s="293"/>
      <c r="EH10" s="293">
        <v>175</v>
      </c>
      <c r="EI10" s="293">
        <v>95</v>
      </c>
      <c r="EJ10" s="330">
        <f t="shared" si="0"/>
        <v>31.020408163265305</v>
      </c>
      <c r="EK10" s="293"/>
      <c r="EL10" s="293"/>
      <c r="EM10" s="293">
        <v>3</v>
      </c>
      <c r="EN10" s="293" t="s">
        <v>777</v>
      </c>
      <c r="EO10" s="293">
        <v>1</v>
      </c>
      <c r="EP10" s="293">
        <v>0</v>
      </c>
      <c r="EQ10" s="178">
        <v>0</v>
      </c>
      <c r="ER10" s="145"/>
      <c r="ES10" s="278"/>
      <c r="ET10" s="278"/>
      <c r="EU10" s="278"/>
      <c r="EV10" s="278"/>
      <c r="EW10" s="254"/>
      <c r="EX10" s="280"/>
      <c r="EY10" s="257"/>
      <c r="EZ10" s="239"/>
      <c r="FA10" s="239"/>
      <c r="FB10" s="239"/>
      <c r="FC10" s="239"/>
      <c r="FD10" s="282"/>
      <c r="FE10" s="260"/>
      <c r="FF10" s="260"/>
      <c r="FG10" s="159"/>
      <c r="FH10" s="262"/>
      <c r="FI10" s="152"/>
      <c r="FJ10" s="266"/>
      <c r="FK10" s="147"/>
      <c r="FL10" s="95"/>
      <c r="FM10" s="85"/>
      <c r="FN10" s="174"/>
      <c r="FP10" s="100"/>
      <c r="FQ10" s="202"/>
      <c r="FS10" s="331" t="s">
        <v>799</v>
      </c>
      <c r="FT10" s="128" t="s">
        <v>807</v>
      </c>
      <c r="FU10" s="331" t="s">
        <v>386</v>
      </c>
      <c r="FV10" s="305">
        <v>0</v>
      </c>
      <c r="FW10" s="331" t="s">
        <v>782</v>
      </c>
      <c r="FX10" s="305">
        <v>1</v>
      </c>
      <c r="FY10" s="331" t="s">
        <v>801</v>
      </c>
      <c r="FZ10" s="305">
        <v>0</v>
      </c>
      <c r="GA10" s="305">
        <v>0</v>
      </c>
      <c r="GB10" s="305">
        <v>0</v>
      </c>
      <c r="GC10" s="305">
        <v>1</v>
      </c>
      <c r="GD10" s="331" t="s">
        <v>828</v>
      </c>
      <c r="GE10" s="331" t="s">
        <v>790</v>
      </c>
      <c r="GF10" s="331" t="s">
        <v>803</v>
      </c>
      <c r="GG10" s="220"/>
      <c r="GH10" s="268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I10" t="s">
        <v>990</v>
      </c>
    </row>
    <row r="11" spans="1:250" x14ac:dyDescent="0.25">
      <c r="A11" s="85">
        <v>155</v>
      </c>
      <c r="B11" s="85">
        <f>COUNTIFS($D$4:D11,D11,$F$4:F11,F11)</f>
        <v>1</v>
      </c>
      <c r="C11" s="136">
        <v>12886</v>
      </c>
      <c r="D11" s="186" t="s">
        <v>451</v>
      </c>
      <c r="E11" s="113" t="s">
        <v>397</v>
      </c>
      <c r="F11" s="89">
        <v>491010075</v>
      </c>
      <c r="G11" s="86">
        <f t="shared" ref="G11:G17" si="2">LEFT(H11,4)-CONCATENATE(IF(LEFT(F11, 2)&lt;MID(H11, 3, 4), 20, 19),LEFT(F11,2))</f>
        <v>71</v>
      </c>
      <c r="H11" s="89" t="s">
        <v>690</v>
      </c>
      <c r="I11" s="192" t="s">
        <v>691</v>
      </c>
      <c r="J11" s="141" t="s">
        <v>410</v>
      </c>
      <c r="K11" s="89" t="s">
        <v>385</v>
      </c>
      <c r="L11" s="86">
        <v>27</v>
      </c>
      <c r="M11" s="89" t="s">
        <v>473</v>
      </c>
      <c r="N11" s="89" t="s">
        <v>386</v>
      </c>
      <c r="O11" s="86"/>
      <c r="P11" s="86" t="s">
        <v>677</v>
      </c>
      <c r="Q11" s="142"/>
      <c r="R11" s="142"/>
      <c r="S11" s="89"/>
      <c r="T11" s="204" t="s">
        <v>536</v>
      </c>
      <c r="U11" s="204"/>
      <c r="V11" s="208" t="s">
        <v>630</v>
      </c>
      <c r="W11" s="218"/>
      <c r="X11" s="208"/>
      <c r="Y11" s="270"/>
      <c r="Z11" s="271"/>
      <c r="AA11" s="127" t="s">
        <v>507</v>
      </c>
      <c r="AB11" s="86"/>
      <c r="AC11" s="221">
        <v>102</v>
      </c>
      <c r="AD11" s="221">
        <v>2700</v>
      </c>
      <c r="AE11" s="117"/>
      <c r="AF11" s="117"/>
      <c r="AG11" s="117" t="s">
        <v>412</v>
      </c>
      <c r="AH11" s="120">
        <v>150</v>
      </c>
      <c r="AI11"/>
      <c r="AJ11"/>
      <c r="AM11"/>
      <c r="AO11" s="138">
        <v>47.5</v>
      </c>
      <c r="AP11" s="97">
        <v>49.7</v>
      </c>
      <c r="AQ11" s="130">
        <v>1.66</v>
      </c>
      <c r="AR11" s="98">
        <f t="shared" ref="AR11:AR16" si="3">AO11+AP11+AQ11</f>
        <v>98.86</v>
      </c>
      <c r="AS11" s="99">
        <f t="shared" ref="AS11:AS16" si="4">AO11/AP11</f>
        <v>0.95573440643863172</v>
      </c>
      <c r="AT11" s="100">
        <f t="shared" ref="AT11:AT16" si="5">AO11/AP11*AQ11</f>
        <v>1.5865191146881286</v>
      </c>
      <c r="AU11" s="101">
        <f t="shared" ref="AU11:AU16" si="6">AO11/(AP11+AQ11)</f>
        <v>0.92484423676012462</v>
      </c>
      <c r="AV11" s="102">
        <f>AW11*AO11/100</f>
        <v>37.97</v>
      </c>
      <c r="AW11" s="102">
        <f>98-AY11-(CD11*100/AO11)</f>
        <v>79.936842105263153</v>
      </c>
      <c r="AX11" s="132">
        <v>6.95</v>
      </c>
      <c r="AY11" s="102">
        <f>AX11*100/AO11</f>
        <v>14.631578947368421</v>
      </c>
      <c r="AZ11" s="85" t="s">
        <v>387</v>
      </c>
      <c r="BA11" s="173">
        <v>35.4</v>
      </c>
      <c r="BB11" s="109" t="s">
        <v>387</v>
      </c>
      <c r="BC11" s="105">
        <v>1.6E-2</v>
      </c>
      <c r="BD11" s="105"/>
      <c r="BE11" s="102"/>
      <c r="BF11" s="102"/>
      <c r="BG11" s="102"/>
      <c r="BH11" s="102"/>
      <c r="BI11" s="106">
        <v>3.4</v>
      </c>
      <c r="BJ11" s="102">
        <v>38.299999999999997</v>
      </c>
      <c r="BK11" s="102">
        <f>100-BJ11</f>
        <v>61.7</v>
      </c>
      <c r="BL11" s="107">
        <f t="shared" ref="BL11:BL16" si="7">BJ11/BK11</f>
        <v>0.62074554294975681</v>
      </c>
      <c r="BM11" s="108">
        <v>1.22</v>
      </c>
      <c r="BN11" s="105">
        <f t="shared" ref="BN11:BN16" si="8">BM11*100/AO11</f>
        <v>2.5684210526315789</v>
      </c>
      <c r="BO11" s="85" t="s">
        <v>387</v>
      </c>
      <c r="BP11" s="102">
        <v>47.8</v>
      </c>
      <c r="BQ11" s="106">
        <v>54.4</v>
      </c>
      <c r="BS11" s="105">
        <f t="shared" ref="BS11:BS16" si="9">BX11+BZ11</f>
        <v>68.2</v>
      </c>
      <c r="BT11" s="123">
        <v>90.3</v>
      </c>
      <c r="BU11" s="123">
        <v>16098</v>
      </c>
      <c r="BV11" s="105">
        <f t="shared" ref="BV11:BV16" si="10">100-BT11</f>
        <v>9.7000000000000028</v>
      </c>
      <c r="BW11" s="238">
        <f t="shared" ref="BW11:BW16" si="11">BY11+CA11+CC11</f>
        <v>49.600600000000014</v>
      </c>
      <c r="BX11" s="111">
        <v>19.5</v>
      </c>
      <c r="BY11" s="96">
        <f t="shared" ref="BY11:BY16" si="12">BX11*AP11/100</f>
        <v>9.6915000000000013</v>
      </c>
      <c r="BZ11" s="123">
        <v>48.7</v>
      </c>
      <c r="CA11" s="96">
        <f t="shared" ref="CA11:CA16" si="13">BZ11*AP11/100</f>
        <v>24.203900000000004</v>
      </c>
      <c r="CB11" s="123">
        <v>31.6</v>
      </c>
      <c r="CC11" s="96">
        <f t="shared" ref="CC11:CC16" si="14">CB11*AP11/100</f>
        <v>15.705200000000001</v>
      </c>
      <c r="CD11" s="96">
        <v>1.63</v>
      </c>
      <c r="CE11" s="144">
        <v>99.8</v>
      </c>
      <c r="CF11" s="144">
        <v>12353</v>
      </c>
      <c r="CG11" s="144">
        <v>99.4</v>
      </c>
      <c r="CH11" s="144">
        <v>8081</v>
      </c>
      <c r="CI11" s="144">
        <v>82.9</v>
      </c>
      <c r="CJ11" s="144">
        <v>94.2</v>
      </c>
      <c r="CK11" s="144">
        <v>7317</v>
      </c>
      <c r="CL11" s="102">
        <f t="shared" ref="CL11:CL16" si="15">BX11/BZ11</f>
        <v>0.40041067761806981</v>
      </c>
      <c r="CZ11" s="134"/>
      <c r="DB11" s="156" t="s">
        <v>392</v>
      </c>
      <c r="DC11" s="183"/>
      <c r="DD11" s="195" t="s">
        <v>692</v>
      </c>
      <c r="DE11" s="86"/>
      <c r="DF11" s="86"/>
      <c r="DG11" s="86"/>
      <c r="DH11" s="162"/>
      <c r="DI11" s="86" t="s">
        <v>389</v>
      </c>
      <c r="DJ11" s="170" t="s">
        <v>412</v>
      </c>
      <c r="DK11" s="113">
        <v>2</v>
      </c>
      <c r="DL11" s="178" t="s">
        <v>399</v>
      </c>
      <c r="DM11" s="178" t="s">
        <v>437</v>
      </c>
      <c r="DN11" s="178"/>
      <c r="DO11" s="178"/>
      <c r="DP11" s="178"/>
      <c r="DQ11" s="178"/>
      <c r="DR11" s="176"/>
      <c r="DS11" s="172"/>
      <c r="DT11" s="172"/>
      <c r="DU11" s="172"/>
      <c r="DV11" s="172"/>
      <c r="DW11" s="172"/>
      <c r="DX11" s="172"/>
      <c r="DY11" s="172"/>
      <c r="DZ11" s="172"/>
      <c r="EA11" s="172"/>
      <c r="EB11" s="294"/>
      <c r="EC11" s="293"/>
      <c r="ED11" s="293"/>
      <c r="EE11" s="293"/>
      <c r="EF11" s="293" t="s">
        <v>782</v>
      </c>
      <c r="EG11" s="293"/>
      <c r="EH11" s="293">
        <v>178</v>
      </c>
      <c r="EI11" s="293">
        <v>130</v>
      </c>
      <c r="EJ11" s="330">
        <f t="shared" si="0"/>
        <v>41.030172957959849</v>
      </c>
      <c r="EK11" s="293"/>
      <c r="EL11" s="293"/>
      <c r="EM11" s="293">
        <v>2</v>
      </c>
      <c r="EN11" s="293" t="s">
        <v>777</v>
      </c>
      <c r="EO11" s="293">
        <v>1</v>
      </c>
      <c r="EP11" s="293">
        <v>0</v>
      </c>
      <c r="EQ11" s="178">
        <v>0</v>
      </c>
      <c r="ER11" s="145">
        <v>12886</v>
      </c>
      <c r="ES11" s="277">
        <v>75</v>
      </c>
      <c r="ET11" s="277">
        <v>7640</v>
      </c>
      <c r="EU11" s="277">
        <v>12000</v>
      </c>
      <c r="EV11" s="277">
        <v>40560</v>
      </c>
      <c r="EW11" s="279">
        <v>2706</v>
      </c>
      <c r="EX11" s="281">
        <f t="shared" ref="EX11:EX16" si="16">EW11/EU11*EV11/ES11</f>
        <v>121.9504</v>
      </c>
      <c r="EY11" s="258">
        <f t="shared" ref="EY11:EY16" si="17">L11*EX11</f>
        <v>3292.6608000000001</v>
      </c>
      <c r="EZ11" s="116"/>
      <c r="FA11" s="116"/>
      <c r="FB11" s="116"/>
      <c r="FC11" s="116"/>
      <c r="FD11" s="251"/>
      <c r="FE11" s="153"/>
      <c r="FF11" s="153"/>
      <c r="FG11" s="263"/>
      <c r="FH11" s="154"/>
      <c r="FI11" s="152"/>
      <c r="FJ11" s="146"/>
      <c r="FK11" s="147"/>
      <c r="FL11" s="95"/>
      <c r="FM11" s="85"/>
      <c r="FN11" s="174">
        <f t="shared" ref="FN11:FN16" si="18">AC11/1000</f>
        <v>0.10199999999999999</v>
      </c>
      <c r="FP11" s="100">
        <f t="shared" ref="FP11:FP16" si="19">EW11*100/ET11</f>
        <v>35.418848167539267</v>
      </c>
      <c r="FQ11" s="202">
        <f t="shared" ref="FQ11:FQ16" si="20">EX11/1000</f>
        <v>0.1219504</v>
      </c>
      <c r="FS11" s="331" t="s">
        <v>802</v>
      </c>
      <c r="FT11" s="331" t="s">
        <v>785</v>
      </c>
      <c r="FU11" s="331" t="s">
        <v>386</v>
      </c>
      <c r="FV11" s="305">
        <v>0</v>
      </c>
      <c r="FW11" s="331" t="s">
        <v>782</v>
      </c>
      <c r="FX11" s="305">
        <v>1</v>
      </c>
      <c r="FY11" s="331" t="s">
        <v>792</v>
      </c>
      <c r="FZ11" s="305">
        <v>0</v>
      </c>
      <c r="GA11" s="305">
        <v>0</v>
      </c>
      <c r="GB11" s="305">
        <v>0</v>
      </c>
      <c r="GC11" s="305">
        <v>0</v>
      </c>
      <c r="GD11" s="305">
        <v>0</v>
      </c>
      <c r="GE11" s="305">
        <v>0</v>
      </c>
      <c r="GF11" s="331" t="s">
        <v>805</v>
      </c>
      <c r="II11" s="335" t="s">
        <v>804</v>
      </c>
    </row>
    <row r="12" spans="1:250" x14ac:dyDescent="0.25">
      <c r="A12" s="85">
        <v>119</v>
      </c>
      <c r="B12" s="85">
        <f>COUNTIFS($D$4:D12,D12,$F$4:F12,F12)</f>
        <v>1</v>
      </c>
      <c r="C12" s="136">
        <v>12730</v>
      </c>
      <c r="D12" s="186" t="s">
        <v>653</v>
      </c>
      <c r="E12" s="113" t="s">
        <v>415</v>
      </c>
      <c r="F12" s="89">
        <v>9404265728</v>
      </c>
      <c r="G12" s="86">
        <f t="shared" si="2"/>
        <v>26</v>
      </c>
      <c r="H12" s="89" t="s">
        <v>654</v>
      </c>
      <c r="I12" s="192" t="s">
        <v>437</v>
      </c>
      <c r="J12" s="141" t="s">
        <v>410</v>
      </c>
      <c r="K12" s="89" t="s">
        <v>385</v>
      </c>
      <c r="L12" s="86">
        <v>22</v>
      </c>
      <c r="M12" s="89" t="s">
        <v>464</v>
      </c>
      <c r="N12" s="89" t="s">
        <v>468</v>
      </c>
      <c r="O12" s="86"/>
      <c r="P12" s="86" t="s">
        <v>646</v>
      </c>
      <c r="Q12" s="142"/>
      <c r="R12" s="142"/>
      <c r="S12" s="89"/>
      <c r="T12" s="188"/>
      <c r="U12" s="188"/>
      <c r="V12" s="208" t="s">
        <v>630</v>
      </c>
      <c r="W12" s="218"/>
      <c r="X12" s="208"/>
      <c r="Y12" s="208"/>
      <c r="Z12" s="216" t="s">
        <v>640</v>
      </c>
      <c r="AA12" s="214" t="s">
        <v>507</v>
      </c>
      <c r="AB12" s="118"/>
      <c r="AC12" s="226">
        <v>59845</v>
      </c>
      <c r="AD12" s="226">
        <v>1316000</v>
      </c>
      <c r="AE12" s="230"/>
      <c r="AF12" s="230"/>
      <c r="AG12" s="230" t="s">
        <v>417</v>
      </c>
      <c r="AH12" s="120">
        <v>10000</v>
      </c>
      <c r="AI12"/>
      <c r="AJ12"/>
      <c r="AM12"/>
      <c r="AO12" s="233">
        <v>0.25</v>
      </c>
      <c r="AP12" s="97">
        <v>4.92</v>
      </c>
      <c r="AQ12" s="130">
        <v>94.6</v>
      </c>
      <c r="AR12" s="98">
        <f t="shared" si="3"/>
        <v>99.77</v>
      </c>
      <c r="AS12" s="99">
        <f t="shared" si="4"/>
        <v>5.08130081300813E-2</v>
      </c>
      <c r="AT12" s="100">
        <f t="shared" si="5"/>
        <v>4.8069105691056908</v>
      </c>
      <c r="AU12" s="101">
        <f t="shared" si="6"/>
        <v>2.5120578778135049E-3</v>
      </c>
      <c r="AV12" s="102">
        <f>AW12*AO12/100</f>
        <v>0.21993000000000001</v>
      </c>
      <c r="AW12" s="102">
        <f>98-AY12-(CD12*100/AO12)</f>
        <v>87.972000000000008</v>
      </c>
      <c r="AX12" s="103">
        <v>2.4E-2</v>
      </c>
      <c r="AY12" s="102">
        <f>AX12*100/AO12</f>
        <v>9.6</v>
      </c>
      <c r="AZ12" s="85" t="s">
        <v>387</v>
      </c>
      <c r="BA12" s="173">
        <v>0</v>
      </c>
      <c r="BB12" s="109" t="s">
        <v>387</v>
      </c>
      <c r="BC12" s="105">
        <v>3.98</v>
      </c>
      <c r="BD12" s="105"/>
      <c r="BE12" s="102"/>
      <c r="BF12" s="102"/>
      <c r="BG12" s="102"/>
      <c r="BH12" s="102"/>
      <c r="BI12" s="106">
        <v>0.46</v>
      </c>
      <c r="BJ12" s="102">
        <v>60.7</v>
      </c>
      <c r="BK12" s="85">
        <v>39.299999999999997</v>
      </c>
      <c r="BL12" s="107">
        <f t="shared" si="7"/>
        <v>1.5445292620865141</v>
      </c>
      <c r="BM12" s="108">
        <v>1.07E-3</v>
      </c>
      <c r="BN12" s="105">
        <f t="shared" si="8"/>
        <v>0.42799999999999999</v>
      </c>
      <c r="BO12" s="85" t="s">
        <v>387</v>
      </c>
      <c r="BP12" s="85">
        <v>29.3</v>
      </c>
      <c r="BQ12" s="109">
        <v>14.1</v>
      </c>
      <c r="BS12" s="105">
        <f t="shared" si="9"/>
        <v>88.6</v>
      </c>
      <c r="BT12" s="123">
        <v>99.2</v>
      </c>
      <c r="BU12" s="123">
        <v>16049</v>
      </c>
      <c r="BV12" s="105">
        <f t="shared" si="10"/>
        <v>0.79999999999999716</v>
      </c>
      <c r="BW12" s="105">
        <f t="shared" si="11"/>
        <v>4.8481680000000011</v>
      </c>
      <c r="BX12" s="111">
        <v>50.6</v>
      </c>
      <c r="BY12" s="96">
        <f t="shared" si="12"/>
        <v>2.4895200000000002</v>
      </c>
      <c r="BZ12" s="123">
        <v>38</v>
      </c>
      <c r="CA12" s="96">
        <f t="shared" si="13"/>
        <v>1.8696000000000002</v>
      </c>
      <c r="CB12" s="123">
        <v>9.94</v>
      </c>
      <c r="CC12" s="96">
        <f t="shared" si="14"/>
        <v>0.48904799999999993</v>
      </c>
      <c r="CD12" s="96">
        <v>1.07E-3</v>
      </c>
      <c r="CE12" s="144">
        <v>100</v>
      </c>
      <c r="CF12" s="144">
        <v>10288</v>
      </c>
      <c r="CG12" s="144">
        <v>99.9</v>
      </c>
      <c r="CH12" s="144">
        <v>6757</v>
      </c>
      <c r="CI12" s="144">
        <v>98.2</v>
      </c>
      <c r="CJ12" s="144">
        <v>98.9</v>
      </c>
      <c r="CK12" s="144">
        <v>8363</v>
      </c>
      <c r="CL12" s="102">
        <f t="shared" si="15"/>
        <v>1.3315789473684212</v>
      </c>
      <c r="CZ12" s="134">
        <v>5</v>
      </c>
      <c r="DB12" s="156" t="s">
        <v>388</v>
      </c>
      <c r="DC12" s="183"/>
      <c r="DD12" s="195" t="s">
        <v>641</v>
      </c>
      <c r="DE12" s="86"/>
      <c r="DF12" s="86"/>
      <c r="DG12" s="86"/>
      <c r="DH12" s="162"/>
      <c r="DI12" s="86" t="s">
        <v>389</v>
      </c>
      <c r="DJ12" s="171" t="s">
        <v>417</v>
      </c>
      <c r="DK12" s="113">
        <v>2</v>
      </c>
      <c r="DL12" s="178" t="s">
        <v>825</v>
      </c>
      <c r="DM12" s="178" t="s">
        <v>437</v>
      </c>
      <c r="DN12" s="178"/>
      <c r="DO12" s="178"/>
      <c r="DP12" s="178"/>
      <c r="DQ12" s="178"/>
      <c r="DR12" s="296">
        <v>46.7</v>
      </c>
      <c r="DS12" s="172" t="s">
        <v>386</v>
      </c>
      <c r="DT12" s="291">
        <v>74523</v>
      </c>
      <c r="DU12" s="291">
        <v>92.3</v>
      </c>
      <c r="DV12" s="291">
        <v>7.7</v>
      </c>
      <c r="DW12" s="172" t="s">
        <v>386</v>
      </c>
      <c r="DX12" s="172" t="s">
        <v>386</v>
      </c>
      <c r="DY12" s="172" t="s">
        <v>386</v>
      </c>
      <c r="DZ12" s="172" t="s">
        <v>386</v>
      </c>
      <c r="EA12" s="172">
        <v>0</v>
      </c>
      <c r="EB12" s="297" t="s">
        <v>499</v>
      </c>
      <c r="EC12" s="293"/>
      <c r="ED12" s="293"/>
      <c r="EE12" s="293"/>
      <c r="EF12" s="293">
        <v>30</v>
      </c>
      <c r="EG12" s="293"/>
      <c r="EH12" s="293" t="s">
        <v>782</v>
      </c>
      <c r="EI12" s="293" t="s">
        <v>782</v>
      </c>
      <c r="EJ12" s="330" t="s">
        <v>782</v>
      </c>
      <c r="EK12" s="293"/>
      <c r="EL12" s="293"/>
      <c r="EM12" s="293">
        <v>0</v>
      </c>
      <c r="EN12" s="293" t="s">
        <v>784</v>
      </c>
      <c r="EO12" s="293">
        <v>1</v>
      </c>
      <c r="EP12" s="293" t="s">
        <v>806</v>
      </c>
      <c r="EQ12" s="333">
        <v>43966</v>
      </c>
      <c r="ER12" s="145">
        <v>12730</v>
      </c>
      <c r="ES12" s="254">
        <v>75</v>
      </c>
      <c r="ET12" s="254">
        <v>482576</v>
      </c>
      <c r="EU12" s="254">
        <v>4000</v>
      </c>
      <c r="EV12" s="254">
        <v>40560</v>
      </c>
      <c r="EW12" s="254">
        <v>443646</v>
      </c>
      <c r="EX12" s="280">
        <f t="shared" si="16"/>
        <v>59980.939200000008</v>
      </c>
      <c r="EY12" s="257">
        <f t="shared" si="17"/>
        <v>1319580.6624000003</v>
      </c>
      <c r="EZ12" s="220"/>
      <c r="FA12" s="220"/>
      <c r="FB12" s="220"/>
      <c r="FC12" s="220"/>
      <c r="FD12" s="260"/>
      <c r="FE12" s="260"/>
      <c r="FF12" s="260"/>
      <c r="FG12" s="159"/>
      <c r="FH12" s="262"/>
      <c r="FI12" s="152"/>
      <c r="FJ12" s="265"/>
      <c r="FK12" s="231"/>
      <c r="FL12" s="95"/>
      <c r="FM12" s="85"/>
      <c r="FN12" s="174">
        <f t="shared" si="18"/>
        <v>59.844999999999999</v>
      </c>
      <c r="FP12" s="100">
        <f t="shared" si="19"/>
        <v>91.932876894002192</v>
      </c>
      <c r="FQ12" s="202">
        <f t="shared" si="20"/>
        <v>59.980939200000009</v>
      </c>
      <c r="FS12" s="331" t="s">
        <v>807</v>
      </c>
      <c r="FT12" s="331" t="s">
        <v>386</v>
      </c>
      <c r="FU12" s="331" t="s">
        <v>386</v>
      </c>
      <c r="FV12" s="305">
        <v>1</v>
      </c>
      <c r="FW12" s="331" t="s">
        <v>782</v>
      </c>
      <c r="FX12" s="305">
        <v>1</v>
      </c>
      <c r="FY12" s="331" t="s">
        <v>808</v>
      </c>
      <c r="FZ12" s="305">
        <v>1</v>
      </c>
      <c r="GA12" s="331" t="s">
        <v>809</v>
      </c>
      <c r="GB12" s="331" t="s">
        <v>810</v>
      </c>
      <c r="GC12" s="305">
        <v>1</v>
      </c>
      <c r="GD12" s="334">
        <v>43966</v>
      </c>
      <c r="GE12" s="331" t="s">
        <v>811</v>
      </c>
      <c r="GF12" s="128" t="s">
        <v>993</v>
      </c>
      <c r="GG12" s="220"/>
      <c r="GH12" s="268"/>
      <c r="GL12" s="230"/>
      <c r="GM12" s="230"/>
      <c r="GN12" s="230"/>
      <c r="GO12" s="230"/>
      <c r="GP12" s="230"/>
      <c r="GQ12" s="230"/>
      <c r="GR12" s="230"/>
      <c r="GS12" s="230"/>
      <c r="GT12" s="230"/>
      <c r="GU12" s="230"/>
      <c r="GV12" s="230"/>
      <c r="GW12" s="230"/>
      <c r="GX12" s="230"/>
      <c r="GY12" s="230"/>
      <c r="GZ12" s="230"/>
      <c r="HA12" s="230"/>
      <c r="HB12" s="230"/>
      <c r="HC12" s="230"/>
      <c r="HD12" s="230"/>
      <c r="HE12" s="230"/>
      <c r="HF12" s="230"/>
      <c r="HG12" s="230"/>
      <c r="HH12" s="230"/>
      <c r="HI12" s="230"/>
      <c r="HJ12" s="230"/>
      <c r="HK12" s="230"/>
      <c r="HL12" s="230"/>
      <c r="HM12" s="230"/>
      <c r="HN12" s="230"/>
      <c r="HO12" s="230"/>
      <c r="HP12" s="230"/>
      <c r="HQ12" s="230"/>
      <c r="HR12" s="230"/>
      <c r="HS12" s="230"/>
      <c r="HT12" s="230"/>
      <c r="HU12" s="230"/>
      <c r="HV12" s="230"/>
      <c r="HW12" s="230"/>
      <c r="HX12" s="230"/>
      <c r="HY12" s="230"/>
      <c r="HZ12" s="230"/>
      <c r="IA12" s="230"/>
      <c r="IB12" s="230"/>
      <c r="IC12" s="230"/>
      <c r="ID12" s="230"/>
      <c r="IE12" s="230"/>
      <c r="IF12" s="230"/>
      <c r="II12"/>
    </row>
    <row r="13" spans="1:250" x14ac:dyDescent="0.25">
      <c r="A13" s="85">
        <v>128</v>
      </c>
      <c r="B13" s="85">
        <f>COUNTIFS($D$4:D13,D13,$F$4:F13,F13)</f>
        <v>1</v>
      </c>
      <c r="C13" s="136">
        <v>12777</v>
      </c>
      <c r="D13" s="186" t="s">
        <v>660</v>
      </c>
      <c r="E13" s="113" t="s">
        <v>433</v>
      </c>
      <c r="F13" s="89">
        <v>445113447</v>
      </c>
      <c r="G13" s="86">
        <f t="shared" si="2"/>
        <v>76</v>
      </c>
      <c r="H13" s="89" t="s">
        <v>661</v>
      </c>
      <c r="I13" s="192" t="s">
        <v>662</v>
      </c>
      <c r="J13" s="141" t="s">
        <v>410</v>
      </c>
      <c r="K13" s="89" t="s">
        <v>385</v>
      </c>
      <c r="L13" s="86">
        <v>10</v>
      </c>
      <c r="M13" s="89" t="s">
        <v>473</v>
      </c>
      <c r="N13" s="89" t="s">
        <v>468</v>
      </c>
      <c r="O13" s="86"/>
      <c r="P13" s="86" t="s">
        <v>646</v>
      </c>
      <c r="Q13" s="142"/>
      <c r="R13" s="142"/>
      <c r="S13" s="89"/>
      <c r="T13" s="204" t="s">
        <v>536</v>
      </c>
      <c r="U13" s="204"/>
      <c r="V13" s="270" t="s">
        <v>630</v>
      </c>
      <c r="W13" s="218"/>
      <c r="X13" s="208"/>
      <c r="Y13" s="270"/>
      <c r="Z13" s="216"/>
      <c r="AA13" s="214" t="s">
        <v>507</v>
      </c>
      <c r="AB13" s="86"/>
      <c r="AC13" s="226">
        <v>207</v>
      </c>
      <c r="AD13" s="226">
        <v>2000</v>
      </c>
      <c r="AE13" s="230"/>
      <c r="AF13" s="230"/>
      <c r="AG13" s="230" t="s">
        <v>417</v>
      </c>
      <c r="AH13" s="120">
        <v>150</v>
      </c>
      <c r="AI13"/>
      <c r="AJ13"/>
      <c r="AM13"/>
      <c r="AO13" s="138">
        <v>46.6</v>
      </c>
      <c r="AP13" s="97">
        <v>24.9</v>
      </c>
      <c r="AQ13" s="130">
        <v>27.2</v>
      </c>
      <c r="AR13" s="98">
        <f t="shared" si="3"/>
        <v>98.7</v>
      </c>
      <c r="AS13" s="99">
        <f t="shared" si="4"/>
        <v>1.8714859437751006</v>
      </c>
      <c r="AT13" s="100">
        <f t="shared" si="5"/>
        <v>50.904417670682733</v>
      </c>
      <c r="AU13" s="101">
        <f t="shared" si="6"/>
        <v>0.89443378119001937</v>
      </c>
      <c r="AV13" s="102">
        <f>AW13*AO13/100</f>
        <v>37.208000000000006</v>
      </c>
      <c r="AW13" s="102">
        <f>98-AY13-(CD13*100/AO13)</f>
        <v>79.845493562231766</v>
      </c>
      <c r="AX13" s="103">
        <v>6.58</v>
      </c>
      <c r="AY13" s="102">
        <f>AX13*100/AO13</f>
        <v>14.120171673819742</v>
      </c>
      <c r="AZ13" s="85" t="s">
        <v>387</v>
      </c>
      <c r="BA13" s="173">
        <v>30.9</v>
      </c>
      <c r="BB13" s="109" t="s">
        <v>387</v>
      </c>
      <c r="BC13" s="105">
        <v>2.87</v>
      </c>
      <c r="BD13" s="105"/>
      <c r="BE13" s="102"/>
      <c r="BF13" s="102"/>
      <c r="BG13" s="102"/>
      <c r="BH13" s="102"/>
      <c r="BI13" s="106">
        <v>2.2200000000000002</v>
      </c>
      <c r="BJ13" s="102">
        <v>21.2</v>
      </c>
      <c r="BK13" s="85">
        <v>78.8</v>
      </c>
      <c r="BL13" s="131">
        <f t="shared" si="7"/>
        <v>0.26903553299492383</v>
      </c>
      <c r="BM13" s="108">
        <v>0.33</v>
      </c>
      <c r="BN13" s="105">
        <f t="shared" si="8"/>
        <v>0.70815450643776823</v>
      </c>
      <c r="BO13" s="85" t="s">
        <v>387</v>
      </c>
      <c r="BP13" s="102">
        <v>31.1</v>
      </c>
      <c r="BQ13" s="106">
        <v>23.2</v>
      </c>
      <c r="BS13" s="105">
        <f t="shared" si="9"/>
        <v>28.53</v>
      </c>
      <c r="BT13" s="123">
        <v>85.1</v>
      </c>
      <c r="BU13" s="123">
        <v>7336</v>
      </c>
      <c r="BV13" s="105">
        <f t="shared" si="10"/>
        <v>14.900000000000006</v>
      </c>
      <c r="BW13" s="105">
        <f t="shared" si="11"/>
        <v>24.633570000000002</v>
      </c>
      <c r="BX13" s="111">
        <v>5.93</v>
      </c>
      <c r="BY13" s="96">
        <f t="shared" si="12"/>
        <v>1.4765699999999997</v>
      </c>
      <c r="BZ13" s="123">
        <v>22.6</v>
      </c>
      <c r="CA13" s="96">
        <f t="shared" si="13"/>
        <v>5.6273999999999997</v>
      </c>
      <c r="CB13" s="123">
        <v>70.400000000000006</v>
      </c>
      <c r="CC13" s="96">
        <f t="shared" si="14"/>
        <v>17.529600000000002</v>
      </c>
      <c r="CD13" s="96">
        <v>1.88</v>
      </c>
      <c r="CE13" s="144">
        <v>99.1</v>
      </c>
      <c r="CF13" s="144">
        <v>8915</v>
      </c>
      <c r="CG13" s="144">
        <v>99.4</v>
      </c>
      <c r="CH13" s="144">
        <v>7116</v>
      </c>
      <c r="CI13" s="144">
        <v>85.3</v>
      </c>
      <c r="CJ13" s="144">
        <v>89.2</v>
      </c>
      <c r="CK13" s="144">
        <v>4398</v>
      </c>
      <c r="CL13" s="102">
        <f t="shared" si="15"/>
        <v>0.26238938053097344</v>
      </c>
      <c r="CZ13" s="134"/>
      <c r="DB13" s="156" t="s">
        <v>212</v>
      </c>
      <c r="DC13" s="183"/>
      <c r="DD13" s="195" t="s">
        <v>663</v>
      </c>
      <c r="DE13" s="86"/>
      <c r="DF13" s="86"/>
      <c r="DG13" s="86"/>
      <c r="DH13" s="162"/>
      <c r="DI13" s="86" t="s">
        <v>390</v>
      </c>
      <c r="DJ13" s="171" t="s">
        <v>417</v>
      </c>
      <c r="DK13" s="113">
        <v>2</v>
      </c>
      <c r="DL13" s="178" t="s">
        <v>399</v>
      </c>
      <c r="DM13" s="178" t="s">
        <v>393</v>
      </c>
      <c r="DN13" s="178"/>
      <c r="DO13" s="178"/>
      <c r="DP13" s="178"/>
      <c r="DQ13" s="178"/>
      <c r="DR13" s="296">
        <v>12.5</v>
      </c>
      <c r="DS13" s="172" t="s">
        <v>386</v>
      </c>
      <c r="DT13" s="291">
        <v>370</v>
      </c>
      <c r="DU13" s="291">
        <v>24.3</v>
      </c>
      <c r="DV13" s="291">
        <v>75.7</v>
      </c>
      <c r="DW13" s="172" t="s">
        <v>386</v>
      </c>
      <c r="DX13" s="172" t="s">
        <v>386</v>
      </c>
      <c r="DY13" s="172" t="s">
        <v>386</v>
      </c>
      <c r="DZ13" s="172" t="s">
        <v>386</v>
      </c>
      <c r="EA13" s="172">
        <v>0</v>
      </c>
      <c r="EB13" s="297" t="s">
        <v>499</v>
      </c>
      <c r="EC13" s="293"/>
      <c r="ED13" s="293"/>
      <c r="EE13" s="293"/>
      <c r="EF13" s="293">
        <v>15</v>
      </c>
      <c r="EG13" s="293"/>
      <c r="EH13" s="293">
        <v>172</v>
      </c>
      <c r="EI13" s="293">
        <v>100</v>
      </c>
      <c r="EJ13" s="330">
        <f t="shared" si="0"/>
        <v>33.80205516495402</v>
      </c>
      <c r="EK13" s="293"/>
      <c r="EL13" s="293"/>
      <c r="EM13" s="293">
        <v>2</v>
      </c>
      <c r="EN13" s="293" t="s">
        <v>777</v>
      </c>
      <c r="EO13" s="293">
        <v>1</v>
      </c>
      <c r="EP13" s="293">
        <v>0</v>
      </c>
      <c r="EQ13" s="178">
        <v>0</v>
      </c>
      <c r="ER13" s="145">
        <v>12777</v>
      </c>
      <c r="ES13" s="254">
        <v>75</v>
      </c>
      <c r="ET13" s="254">
        <v>6869</v>
      </c>
      <c r="EU13" s="254">
        <v>8000</v>
      </c>
      <c r="EV13" s="254">
        <v>40560</v>
      </c>
      <c r="EW13" s="254">
        <v>3483</v>
      </c>
      <c r="EX13" s="280">
        <f t="shared" si="16"/>
        <v>235.45080000000002</v>
      </c>
      <c r="EY13" s="257">
        <f t="shared" si="17"/>
        <v>2354.5080000000003</v>
      </c>
      <c r="EZ13" s="95"/>
      <c r="FD13" s="158"/>
      <c r="FE13" s="158"/>
      <c r="FG13" s="159"/>
      <c r="FH13" s="160"/>
      <c r="FI13" s="152"/>
      <c r="FJ13" s="146"/>
      <c r="FK13" s="94"/>
      <c r="FL13" s="95"/>
      <c r="FM13" s="85"/>
      <c r="FN13" s="174">
        <f t="shared" si="18"/>
        <v>0.20699999999999999</v>
      </c>
      <c r="FP13" s="100">
        <f t="shared" si="19"/>
        <v>50.706070752656863</v>
      </c>
      <c r="FQ13" s="202">
        <f t="shared" si="20"/>
        <v>0.23545080000000002</v>
      </c>
      <c r="FS13" s="331" t="s">
        <v>756</v>
      </c>
      <c r="FT13" s="331" t="s">
        <v>756</v>
      </c>
      <c r="FU13" s="331" t="s">
        <v>778</v>
      </c>
      <c r="FV13" s="305">
        <v>0</v>
      </c>
      <c r="FW13" s="305">
        <v>2</v>
      </c>
      <c r="FX13" s="305">
        <v>1</v>
      </c>
      <c r="FY13" s="331" t="s">
        <v>815</v>
      </c>
      <c r="FZ13" s="305">
        <v>0</v>
      </c>
      <c r="GA13" s="336">
        <v>0</v>
      </c>
      <c r="GB13" s="305">
        <v>0</v>
      </c>
      <c r="GC13" s="305">
        <v>1</v>
      </c>
      <c r="GD13" s="331" t="s">
        <v>816</v>
      </c>
      <c r="GE13" s="331" t="s">
        <v>790</v>
      </c>
      <c r="GF13" s="331" t="s">
        <v>817</v>
      </c>
      <c r="GG13" s="220"/>
      <c r="GH13" s="268"/>
      <c r="GL13" s="230"/>
      <c r="GM13" s="230"/>
      <c r="GN13" s="230"/>
      <c r="GO13" s="230"/>
      <c r="GP13" s="230"/>
      <c r="GQ13" s="230"/>
      <c r="GR13" s="230"/>
      <c r="GS13" s="230"/>
      <c r="GT13" s="230"/>
      <c r="GU13" s="230"/>
      <c r="GV13" s="230"/>
      <c r="GW13" s="230"/>
      <c r="GX13" s="230"/>
      <c r="GY13" s="230"/>
      <c r="GZ13" s="230"/>
      <c r="HA13" s="230"/>
      <c r="HB13" s="230"/>
      <c r="HC13" s="230"/>
      <c r="HD13" s="230"/>
      <c r="HE13" s="230"/>
      <c r="HF13" s="230"/>
      <c r="HG13" s="230"/>
      <c r="HH13" s="230"/>
      <c r="HI13" s="230"/>
      <c r="HJ13" s="230"/>
      <c r="HK13" s="230"/>
      <c r="HL13" s="230"/>
      <c r="HM13" s="230"/>
      <c r="HN13" s="230"/>
      <c r="HO13" s="230"/>
      <c r="HP13" s="230"/>
      <c r="HQ13" s="230"/>
      <c r="HR13" s="230"/>
      <c r="HS13" s="230"/>
      <c r="HT13" s="230"/>
      <c r="HU13" s="230"/>
      <c r="HV13" s="230"/>
      <c r="HW13" s="230"/>
      <c r="HX13" s="230"/>
      <c r="HY13" s="230"/>
      <c r="HZ13" s="230"/>
      <c r="IA13" s="230"/>
      <c r="IB13" s="230"/>
      <c r="IC13" s="230"/>
      <c r="ID13" s="230"/>
      <c r="IE13" s="230"/>
      <c r="IF13" s="230"/>
    </row>
    <row r="14" spans="1:250" x14ac:dyDescent="0.25">
      <c r="A14" s="85">
        <v>57</v>
      </c>
      <c r="B14" s="85">
        <f>COUNTIFS($D$4:D14,D14,$F$4:F14,F14)</f>
        <v>1</v>
      </c>
      <c r="C14" s="136">
        <v>12375</v>
      </c>
      <c r="D14" s="186" t="s">
        <v>525</v>
      </c>
      <c r="E14" s="113" t="s">
        <v>416</v>
      </c>
      <c r="F14" s="89">
        <v>6504182707</v>
      </c>
      <c r="G14" s="86">
        <f t="shared" si="2"/>
        <v>55</v>
      </c>
      <c r="H14" s="89" t="s">
        <v>550</v>
      </c>
      <c r="I14" s="192" t="s">
        <v>526</v>
      </c>
      <c r="J14" s="141" t="s">
        <v>410</v>
      </c>
      <c r="K14" s="89" t="s">
        <v>385</v>
      </c>
      <c r="L14" s="86">
        <v>42</v>
      </c>
      <c r="M14" s="89">
        <v>2</v>
      </c>
      <c r="N14" s="89" t="s">
        <v>386</v>
      </c>
      <c r="O14" s="86"/>
      <c r="P14" s="86" t="s">
        <v>551</v>
      </c>
      <c r="Q14" s="142"/>
      <c r="R14" s="142"/>
      <c r="S14" s="89"/>
      <c r="T14" s="204" t="s">
        <v>536</v>
      </c>
      <c r="U14" s="204"/>
      <c r="V14" s="205" t="s">
        <v>537</v>
      </c>
      <c r="W14" s="219"/>
      <c r="X14" s="205"/>
      <c r="Y14" s="205"/>
      <c r="Z14" s="216"/>
      <c r="AA14" s="214" t="s">
        <v>508</v>
      </c>
      <c r="AB14" s="118"/>
      <c r="AC14" s="226">
        <v>299</v>
      </c>
      <c r="AD14" s="226">
        <v>12500</v>
      </c>
      <c r="AE14" s="230"/>
      <c r="AF14" s="230"/>
      <c r="AG14" s="230" t="s">
        <v>417</v>
      </c>
      <c r="AH14" s="120">
        <v>1000</v>
      </c>
      <c r="AI14"/>
      <c r="AJ14"/>
      <c r="AM14"/>
      <c r="AO14" s="138">
        <v>66.7</v>
      </c>
      <c r="AP14" s="97">
        <v>30.3</v>
      </c>
      <c r="AQ14" s="130">
        <v>1.49</v>
      </c>
      <c r="AR14" s="98">
        <f t="shared" si="3"/>
        <v>98.49</v>
      </c>
      <c r="AS14" s="99">
        <f t="shared" si="4"/>
        <v>2.2013201320132012</v>
      </c>
      <c r="AT14" s="100">
        <f t="shared" si="5"/>
        <v>3.2799669966996698</v>
      </c>
      <c r="AU14" s="101">
        <f t="shared" si="6"/>
        <v>2.0981440704624097</v>
      </c>
      <c r="AV14" s="102">
        <f>AW14*AO14/100</f>
        <v>62.348219999999998</v>
      </c>
      <c r="AW14" s="102">
        <f>97-AY14-(CD14*100/AO14)</f>
        <v>93.475592203898046</v>
      </c>
      <c r="AX14" s="103">
        <v>1.5607800000000001</v>
      </c>
      <c r="AY14" s="102">
        <v>2.34</v>
      </c>
      <c r="AZ14" s="85" t="s">
        <v>387</v>
      </c>
      <c r="BA14" s="173">
        <v>30.1</v>
      </c>
      <c r="BB14" s="109" t="s">
        <v>387</v>
      </c>
      <c r="BC14" s="105">
        <v>5.0999999999999997E-2</v>
      </c>
      <c r="BD14" s="105"/>
      <c r="BE14" s="102"/>
      <c r="BF14" s="102"/>
      <c r="BG14" s="102"/>
      <c r="BH14" s="102"/>
      <c r="BI14" s="106">
        <v>0.74</v>
      </c>
      <c r="BJ14" s="102">
        <v>53.4</v>
      </c>
      <c r="BK14" s="85">
        <v>45.9</v>
      </c>
      <c r="BL14" s="107">
        <f t="shared" si="7"/>
        <v>1.1633986928104576</v>
      </c>
      <c r="BM14" s="108">
        <v>0.62</v>
      </c>
      <c r="BN14" s="105">
        <f t="shared" si="8"/>
        <v>0.92953523238380809</v>
      </c>
      <c r="BO14" s="85" t="s">
        <v>387</v>
      </c>
      <c r="BP14" s="85">
        <v>21.3</v>
      </c>
      <c r="BQ14" s="109">
        <v>47.4</v>
      </c>
      <c r="BS14" s="105">
        <f t="shared" si="9"/>
        <v>47.3</v>
      </c>
      <c r="BT14" s="123">
        <v>79.8</v>
      </c>
      <c r="BU14" s="123">
        <v>8701</v>
      </c>
      <c r="BV14" s="105">
        <f t="shared" si="10"/>
        <v>20.200000000000003</v>
      </c>
      <c r="BW14" s="238">
        <f t="shared" si="11"/>
        <v>29.815200000000001</v>
      </c>
      <c r="BX14" s="123">
        <v>20.399999999999999</v>
      </c>
      <c r="BY14" s="96">
        <f t="shared" si="12"/>
        <v>6.1812000000000005</v>
      </c>
      <c r="BZ14" s="123">
        <v>26.9</v>
      </c>
      <c r="CA14" s="96">
        <f t="shared" si="13"/>
        <v>8.1506999999999987</v>
      </c>
      <c r="CB14" s="123">
        <v>51.1</v>
      </c>
      <c r="CC14" s="96">
        <f t="shared" si="14"/>
        <v>15.483300000000002</v>
      </c>
      <c r="CD14" s="96">
        <v>0.79</v>
      </c>
      <c r="CE14" s="144">
        <v>99.3</v>
      </c>
      <c r="CF14" s="144">
        <v>5715</v>
      </c>
      <c r="CG14" s="144">
        <v>96.2</v>
      </c>
      <c r="CH14" s="144">
        <v>4266</v>
      </c>
      <c r="CI14" s="144">
        <v>80</v>
      </c>
      <c r="CJ14" s="144">
        <v>88.5</v>
      </c>
      <c r="CK14" s="144">
        <v>3033</v>
      </c>
      <c r="CL14" s="102">
        <f t="shared" si="15"/>
        <v>0.75836431226765799</v>
      </c>
      <c r="DB14" s="156" t="s">
        <v>394</v>
      </c>
      <c r="DC14" s="183"/>
      <c r="DD14" s="195" t="s">
        <v>552</v>
      </c>
      <c r="DE14" s="86"/>
      <c r="DF14" s="86"/>
      <c r="DG14" s="86"/>
      <c r="DH14" s="162"/>
      <c r="DI14" s="86" t="s">
        <v>389</v>
      </c>
      <c r="DJ14" s="171" t="s">
        <v>417</v>
      </c>
      <c r="DK14" s="113">
        <v>2</v>
      </c>
      <c r="DL14" s="178" t="s">
        <v>393</v>
      </c>
      <c r="DM14" s="178" t="s">
        <v>393</v>
      </c>
      <c r="DN14" s="178"/>
      <c r="DO14" s="178"/>
      <c r="DP14" s="178"/>
      <c r="DQ14" s="178"/>
      <c r="DR14" s="176" t="s">
        <v>386</v>
      </c>
      <c r="DS14" s="172" t="s">
        <v>386</v>
      </c>
      <c r="DT14" s="172">
        <v>394</v>
      </c>
      <c r="DU14" s="172">
        <v>9.1</v>
      </c>
      <c r="DV14" s="172">
        <v>90.9</v>
      </c>
      <c r="DW14" s="172" t="s">
        <v>386</v>
      </c>
      <c r="DX14" s="172" t="s">
        <v>386</v>
      </c>
      <c r="DY14" s="172" t="s">
        <v>386</v>
      </c>
      <c r="DZ14" s="172" t="s">
        <v>386</v>
      </c>
      <c r="EA14" s="172">
        <v>0</v>
      </c>
      <c r="EB14" s="294" t="s">
        <v>499</v>
      </c>
      <c r="EC14" s="293"/>
      <c r="ED14" s="293"/>
      <c r="EE14" s="293"/>
      <c r="EF14" s="293">
        <v>45</v>
      </c>
      <c r="EG14" s="178">
        <v>3</v>
      </c>
      <c r="EH14" s="293" t="s">
        <v>782</v>
      </c>
      <c r="EI14" s="293" t="s">
        <v>782</v>
      </c>
      <c r="EJ14" s="330" t="s">
        <v>782</v>
      </c>
      <c r="EK14" s="293"/>
      <c r="EL14" s="293"/>
      <c r="EM14" s="293">
        <v>2</v>
      </c>
      <c r="EN14" s="293" t="s">
        <v>777</v>
      </c>
      <c r="EO14" s="293">
        <v>1</v>
      </c>
      <c r="EP14" s="293" t="s">
        <v>819</v>
      </c>
      <c r="EQ14" s="333" t="s">
        <v>818</v>
      </c>
      <c r="ER14" s="145">
        <v>12375</v>
      </c>
      <c r="ES14" s="254">
        <v>75</v>
      </c>
      <c r="ET14" s="254">
        <v>11395</v>
      </c>
      <c r="EU14" s="254">
        <v>4000</v>
      </c>
      <c r="EV14" s="254">
        <v>40560</v>
      </c>
      <c r="EW14" s="254">
        <v>2204</v>
      </c>
      <c r="EX14" s="280">
        <f t="shared" si="16"/>
        <v>297.98080000000004</v>
      </c>
      <c r="EY14" s="257">
        <f t="shared" si="17"/>
        <v>12515.193600000002</v>
      </c>
      <c r="EZ14" s="220"/>
      <c r="FA14" s="220"/>
      <c r="FB14" s="220"/>
      <c r="FC14" s="220"/>
      <c r="FD14" s="260"/>
      <c r="FE14" s="260"/>
      <c r="FF14" s="260"/>
      <c r="FG14" s="159"/>
      <c r="FH14" s="262"/>
      <c r="FI14" s="152"/>
      <c r="FJ14" s="265"/>
      <c r="FK14" s="231"/>
      <c r="FL14" s="95"/>
      <c r="FM14" s="85"/>
      <c r="FN14" s="174">
        <f t="shared" si="18"/>
        <v>0.29899999999999999</v>
      </c>
      <c r="FP14" s="100">
        <f t="shared" si="19"/>
        <v>19.341816586222027</v>
      </c>
      <c r="FQ14" s="202">
        <f t="shared" si="20"/>
        <v>0.29798080000000005</v>
      </c>
      <c r="FS14" s="331" t="s">
        <v>820</v>
      </c>
      <c r="FT14" s="331" t="s">
        <v>386</v>
      </c>
      <c r="FU14" s="331" t="s">
        <v>821</v>
      </c>
      <c r="FV14" s="305">
        <v>0</v>
      </c>
      <c r="FW14" s="331" t="s">
        <v>782</v>
      </c>
      <c r="FX14" s="305">
        <v>1</v>
      </c>
      <c r="FY14" s="331" t="s">
        <v>792</v>
      </c>
      <c r="FZ14" s="305">
        <v>0</v>
      </c>
      <c r="GA14" s="305">
        <v>0</v>
      </c>
      <c r="GB14" s="305">
        <v>0</v>
      </c>
      <c r="GC14" s="305">
        <v>1</v>
      </c>
      <c r="GD14" s="337" t="s">
        <v>831</v>
      </c>
      <c r="GE14" s="331" t="s">
        <v>827</v>
      </c>
      <c r="GF14" s="331" t="s">
        <v>817</v>
      </c>
      <c r="GG14" s="220"/>
      <c r="GH14" s="268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</row>
    <row r="15" spans="1:250" x14ac:dyDescent="0.25">
      <c r="A15" s="85">
        <v>110</v>
      </c>
      <c r="B15" s="85">
        <f>COUNTIFS($D$4:D15,D15,$F$4:F15,F15)</f>
        <v>1</v>
      </c>
      <c r="C15" s="136">
        <v>12703</v>
      </c>
      <c r="D15" s="186" t="s">
        <v>474</v>
      </c>
      <c r="E15" s="113" t="s">
        <v>419</v>
      </c>
      <c r="F15" s="89" t="s">
        <v>643</v>
      </c>
      <c r="G15" s="86">
        <f t="shared" si="2"/>
        <v>80</v>
      </c>
      <c r="H15" s="89" t="s">
        <v>644</v>
      </c>
      <c r="I15" s="192" t="s">
        <v>393</v>
      </c>
      <c r="J15" s="141" t="s">
        <v>410</v>
      </c>
      <c r="K15" s="89" t="s">
        <v>385</v>
      </c>
      <c r="L15" s="86">
        <v>22</v>
      </c>
      <c r="M15" s="89" t="s">
        <v>473</v>
      </c>
      <c r="N15" s="89" t="s">
        <v>386</v>
      </c>
      <c r="O15" s="86"/>
      <c r="P15" s="86" t="s">
        <v>596</v>
      </c>
      <c r="Q15" s="142"/>
      <c r="R15" s="142"/>
      <c r="S15" s="89"/>
      <c r="T15" s="204" t="s">
        <v>536</v>
      </c>
      <c r="U15" s="204"/>
      <c r="V15" s="270" t="s">
        <v>630</v>
      </c>
      <c r="W15" s="218"/>
      <c r="X15" s="208"/>
      <c r="Y15" s="270"/>
      <c r="Z15" s="216"/>
      <c r="AA15" s="214" t="s">
        <v>507</v>
      </c>
      <c r="AB15" s="86"/>
      <c r="AC15" s="226">
        <v>190</v>
      </c>
      <c r="AD15" s="226">
        <v>4000</v>
      </c>
      <c r="AE15" s="230"/>
      <c r="AF15" s="230"/>
      <c r="AG15" s="230" t="s">
        <v>412</v>
      </c>
      <c r="AH15" s="120">
        <v>350</v>
      </c>
      <c r="AI15"/>
      <c r="AJ15"/>
      <c r="AM15"/>
      <c r="AO15" s="138">
        <v>25.6</v>
      </c>
      <c r="AP15" s="97">
        <v>44.7</v>
      </c>
      <c r="AQ15" s="130">
        <v>29.2</v>
      </c>
      <c r="AR15" s="98">
        <f t="shared" si="3"/>
        <v>99.500000000000014</v>
      </c>
      <c r="AS15" s="99">
        <f t="shared" si="4"/>
        <v>0.57270693512304249</v>
      </c>
      <c r="AT15" s="100">
        <f t="shared" si="5"/>
        <v>16.72304250559284</v>
      </c>
      <c r="AU15" s="101">
        <f t="shared" si="6"/>
        <v>0.34641407307171851</v>
      </c>
      <c r="AV15" s="102">
        <f>AW15*AO15/100</f>
        <v>22.098000000000003</v>
      </c>
      <c r="AW15" s="102">
        <f>98-AY15-(CD15*100/AO15)</f>
        <v>86.3203125</v>
      </c>
      <c r="AX15" s="103">
        <v>1.33</v>
      </c>
      <c r="AY15" s="102">
        <f>AX15*100/AO15</f>
        <v>5.1953125</v>
      </c>
      <c r="AZ15" s="85" t="s">
        <v>387</v>
      </c>
      <c r="BA15" s="173">
        <v>25</v>
      </c>
      <c r="BB15" s="109" t="s">
        <v>387</v>
      </c>
      <c r="BC15" s="105">
        <v>0.55000000000000004</v>
      </c>
      <c r="BD15" s="105"/>
      <c r="BE15" s="102"/>
      <c r="BF15" s="102"/>
      <c r="BG15" s="102"/>
      <c r="BH15" s="102"/>
      <c r="BI15" s="106">
        <v>0.32</v>
      </c>
      <c r="BJ15" s="102">
        <v>58.1</v>
      </c>
      <c r="BK15" s="85">
        <v>41.9</v>
      </c>
      <c r="BL15" s="107">
        <f t="shared" si="7"/>
        <v>1.3866348448687351</v>
      </c>
      <c r="BM15" s="108">
        <v>0.61</v>
      </c>
      <c r="BN15" s="105">
        <f t="shared" si="8"/>
        <v>2.3828125</v>
      </c>
      <c r="BO15" s="85" t="s">
        <v>387</v>
      </c>
      <c r="BP15" s="85">
        <v>34.9</v>
      </c>
      <c r="BQ15" s="109">
        <v>44.9</v>
      </c>
      <c r="BS15" s="105">
        <f t="shared" si="9"/>
        <v>64.3</v>
      </c>
      <c r="BT15" s="123">
        <v>90.9</v>
      </c>
      <c r="BU15" s="123">
        <v>7426</v>
      </c>
      <c r="BV15" s="105">
        <f t="shared" si="10"/>
        <v>9.0999999999999943</v>
      </c>
      <c r="BW15" s="238">
        <f t="shared" si="11"/>
        <v>44.5212</v>
      </c>
      <c r="BX15" s="111">
        <v>29.4</v>
      </c>
      <c r="BY15" s="96">
        <f t="shared" si="12"/>
        <v>13.1418</v>
      </c>
      <c r="BZ15" s="123">
        <v>34.9</v>
      </c>
      <c r="CA15" s="96">
        <f t="shared" si="13"/>
        <v>15.600299999999999</v>
      </c>
      <c r="CB15" s="123">
        <v>35.299999999999997</v>
      </c>
      <c r="CC15" s="96">
        <f t="shared" si="14"/>
        <v>15.779100000000001</v>
      </c>
      <c r="CD15" s="96">
        <v>1.66</v>
      </c>
      <c r="CE15" s="144">
        <v>98.5</v>
      </c>
      <c r="CF15" s="144">
        <v>5946</v>
      </c>
      <c r="CG15" s="144">
        <v>95.3</v>
      </c>
      <c r="CH15" s="144">
        <v>3586</v>
      </c>
      <c r="CI15" s="144">
        <v>83</v>
      </c>
      <c r="CJ15" s="144">
        <v>91.8</v>
      </c>
      <c r="CK15" s="144">
        <v>3542</v>
      </c>
      <c r="CL15" s="102">
        <f t="shared" si="15"/>
        <v>0.84240687679083093</v>
      </c>
      <c r="CZ15" s="134">
        <v>3</v>
      </c>
      <c r="DB15" s="156" t="s">
        <v>392</v>
      </c>
      <c r="DC15" s="183"/>
      <c r="DD15" s="195" t="s">
        <v>645</v>
      </c>
      <c r="DE15" s="86"/>
      <c r="DF15" s="86"/>
      <c r="DG15" s="86"/>
      <c r="DH15" s="162"/>
      <c r="DI15" s="86" t="s">
        <v>389</v>
      </c>
      <c r="DJ15" s="170" t="s">
        <v>412</v>
      </c>
      <c r="DK15" s="113">
        <v>2</v>
      </c>
      <c r="DL15" s="178" t="s">
        <v>393</v>
      </c>
      <c r="DM15" s="178" t="s">
        <v>393</v>
      </c>
      <c r="DN15" s="178"/>
      <c r="DO15" s="178"/>
      <c r="DP15" s="178"/>
      <c r="DQ15" s="178"/>
      <c r="DR15" s="176" t="s">
        <v>386</v>
      </c>
      <c r="DS15" s="172" t="s">
        <v>386</v>
      </c>
      <c r="DT15" s="291">
        <v>437</v>
      </c>
      <c r="DU15" s="291">
        <v>40.700000000000003</v>
      </c>
      <c r="DV15" s="291">
        <v>59.3</v>
      </c>
      <c r="DW15" s="172" t="s">
        <v>386</v>
      </c>
      <c r="DX15" s="172" t="s">
        <v>386</v>
      </c>
      <c r="DY15" s="172" t="s">
        <v>386</v>
      </c>
      <c r="DZ15" s="172" t="s">
        <v>386</v>
      </c>
      <c r="EA15" s="172">
        <v>0</v>
      </c>
      <c r="EB15" s="297" t="s">
        <v>499</v>
      </c>
      <c r="EC15" s="293"/>
      <c r="ED15" s="293"/>
      <c r="EE15" s="293"/>
      <c r="EF15" s="293">
        <v>70</v>
      </c>
      <c r="EG15" s="293"/>
      <c r="EH15" s="293" t="s">
        <v>782</v>
      </c>
      <c r="EI15" s="293" t="s">
        <v>782</v>
      </c>
      <c r="EJ15" s="330" t="s">
        <v>782</v>
      </c>
      <c r="EK15" s="293"/>
      <c r="EL15" s="293"/>
      <c r="EM15" s="293">
        <v>3</v>
      </c>
      <c r="EN15" s="293" t="s">
        <v>791</v>
      </c>
      <c r="EO15" s="293">
        <v>1</v>
      </c>
      <c r="EP15" s="293">
        <v>0</v>
      </c>
      <c r="EQ15" s="178">
        <v>0</v>
      </c>
      <c r="ER15" s="145">
        <v>12703</v>
      </c>
      <c r="ES15" s="254">
        <v>75</v>
      </c>
      <c r="ET15" s="254">
        <v>14443</v>
      </c>
      <c r="EU15" s="254">
        <v>8000</v>
      </c>
      <c r="EV15" s="254">
        <v>40560</v>
      </c>
      <c r="EW15" s="254">
        <v>2570</v>
      </c>
      <c r="EX15" s="280">
        <f t="shared" si="16"/>
        <v>173.732</v>
      </c>
      <c r="EY15" s="257">
        <f t="shared" si="17"/>
        <v>3822.1039999999998</v>
      </c>
      <c r="EZ15" s="220"/>
      <c r="FA15" s="220"/>
      <c r="FB15" s="220"/>
      <c r="FC15" s="220"/>
      <c r="FD15" s="260"/>
      <c r="FE15" s="260"/>
      <c r="FF15" s="260"/>
      <c r="FG15" s="159"/>
      <c r="FH15" s="262"/>
      <c r="FI15" s="152"/>
      <c r="FJ15" s="146"/>
      <c r="FK15" s="231"/>
      <c r="FL15" s="95"/>
      <c r="FM15" s="85"/>
      <c r="FN15" s="174">
        <f t="shared" si="18"/>
        <v>0.19</v>
      </c>
      <c r="FP15" s="100">
        <f t="shared" si="19"/>
        <v>17.794087101017794</v>
      </c>
      <c r="FQ15" s="202">
        <f t="shared" si="20"/>
        <v>0.173732</v>
      </c>
      <c r="FS15" s="331" t="s">
        <v>386</v>
      </c>
      <c r="FT15" s="331" t="s">
        <v>822</v>
      </c>
      <c r="FU15" s="331" t="s">
        <v>823</v>
      </c>
      <c r="FV15" s="305">
        <v>0</v>
      </c>
      <c r="FW15" s="331" t="s">
        <v>782</v>
      </c>
      <c r="FX15" s="305">
        <v>1</v>
      </c>
      <c r="FY15" s="331" t="s">
        <v>792</v>
      </c>
      <c r="FZ15" s="305">
        <v>0</v>
      </c>
      <c r="GA15" s="305">
        <v>0</v>
      </c>
      <c r="GB15" s="305">
        <v>0</v>
      </c>
      <c r="GC15" s="305">
        <v>1</v>
      </c>
      <c r="GD15" s="334">
        <v>43987</v>
      </c>
      <c r="GE15" s="331" t="s">
        <v>827</v>
      </c>
      <c r="GF15" s="331" t="s">
        <v>824</v>
      </c>
      <c r="GG15" s="220"/>
      <c r="GH15" s="268"/>
      <c r="GL15" s="230"/>
      <c r="GM15" s="230"/>
      <c r="GN15" s="230"/>
      <c r="GO15" s="230"/>
      <c r="GP15" s="230"/>
      <c r="GQ15" s="230"/>
      <c r="GR15" s="230"/>
      <c r="GS15" s="230"/>
      <c r="GT15" s="230"/>
      <c r="GU15" s="230"/>
      <c r="GV15" s="230"/>
      <c r="GW15" s="230"/>
      <c r="GX15" s="230"/>
      <c r="GY15" s="230"/>
      <c r="GZ15" s="230"/>
      <c r="HA15" s="230"/>
      <c r="HB15" s="230"/>
      <c r="HC15" s="230"/>
      <c r="HD15" s="230"/>
      <c r="HE15" s="230"/>
      <c r="HF15" s="230"/>
      <c r="HG15" s="230"/>
      <c r="HH15" s="230"/>
      <c r="HI15" s="230"/>
      <c r="HJ15" s="230"/>
      <c r="HK15" s="230"/>
      <c r="HL15" s="230"/>
      <c r="HM15" s="230"/>
      <c r="HN15" s="230"/>
      <c r="HO15" s="230"/>
      <c r="HP15" s="230"/>
      <c r="HQ15" s="230"/>
      <c r="HR15" s="230"/>
      <c r="HS15" s="230"/>
      <c r="HT15" s="230"/>
      <c r="HU15" s="230"/>
      <c r="HV15" s="230"/>
      <c r="HW15" s="230"/>
      <c r="HX15" s="230"/>
      <c r="HY15" s="230"/>
      <c r="HZ15" s="230"/>
      <c r="IA15" s="230"/>
      <c r="IB15" s="230"/>
      <c r="IC15" s="230"/>
      <c r="ID15" s="230"/>
      <c r="IE15" s="230"/>
      <c r="IF15" s="230"/>
    </row>
    <row r="16" spans="1:250" ht="14.45" customHeight="1" x14ac:dyDescent="0.25">
      <c r="A16" s="85">
        <v>42</v>
      </c>
      <c r="B16" s="85">
        <f>COUNTIFS($D$4:D16,D16,$F$4:F16,F16)</f>
        <v>1</v>
      </c>
      <c r="C16" s="136">
        <v>12333</v>
      </c>
      <c r="D16" s="186" t="s">
        <v>540</v>
      </c>
      <c r="E16" s="113" t="s">
        <v>415</v>
      </c>
      <c r="F16" s="89">
        <v>8103065355</v>
      </c>
      <c r="G16" s="86">
        <f t="shared" si="2"/>
        <v>39</v>
      </c>
      <c r="H16" s="89" t="s">
        <v>541</v>
      </c>
      <c r="I16" s="192" t="s">
        <v>437</v>
      </c>
      <c r="J16" s="141" t="s">
        <v>410</v>
      </c>
      <c r="K16" s="89" t="s">
        <v>385</v>
      </c>
      <c r="L16" s="86">
        <v>12</v>
      </c>
      <c r="M16" s="89" t="s">
        <v>464</v>
      </c>
      <c r="N16" s="89" t="s">
        <v>386</v>
      </c>
      <c r="O16" s="86"/>
      <c r="P16" s="86" t="s">
        <v>531</v>
      </c>
      <c r="Q16" s="142"/>
      <c r="R16" s="142"/>
      <c r="S16" s="89"/>
      <c r="T16" s="204" t="s">
        <v>536</v>
      </c>
      <c r="U16" s="204"/>
      <c r="V16" s="205" t="s">
        <v>537</v>
      </c>
      <c r="W16" s="219"/>
      <c r="X16" s="205"/>
      <c r="Y16" s="205"/>
      <c r="Z16" s="216"/>
      <c r="AA16" s="214" t="s">
        <v>507</v>
      </c>
      <c r="AB16" s="86"/>
      <c r="AC16" s="226">
        <v>3187</v>
      </c>
      <c r="AD16" s="226">
        <v>38000</v>
      </c>
      <c r="AE16" s="230">
        <v>3</v>
      </c>
      <c r="AF16" s="230">
        <v>3000</v>
      </c>
      <c r="AG16" s="230" t="s">
        <v>412</v>
      </c>
      <c r="AH16" s="120">
        <v>4000</v>
      </c>
      <c r="AI16"/>
      <c r="AJ16"/>
      <c r="AM16"/>
      <c r="AO16" s="138">
        <v>0.54</v>
      </c>
      <c r="AP16" s="97">
        <v>15.5</v>
      </c>
      <c r="AQ16" s="130">
        <v>83.9</v>
      </c>
      <c r="AR16" s="98">
        <f t="shared" si="3"/>
        <v>99.94</v>
      </c>
      <c r="AS16" s="99">
        <f t="shared" si="4"/>
        <v>3.4838709677419359E-2</v>
      </c>
      <c r="AT16" s="100">
        <f t="shared" si="5"/>
        <v>2.9229677419354845</v>
      </c>
      <c r="AU16" s="101">
        <f t="shared" si="6"/>
        <v>5.4325955734406441E-3</v>
      </c>
      <c r="AV16" s="103">
        <v>0.48475800000000002</v>
      </c>
      <c r="AW16" s="102">
        <f>95-AY16</f>
        <v>89.77</v>
      </c>
      <c r="AX16" s="103">
        <v>2.8242000000000003E-2</v>
      </c>
      <c r="AY16" s="102">
        <v>5.23</v>
      </c>
      <c r="AZ16" s="85" t="s">
        <v>387</v>
      </c>
      <c r="BA16" s="173">
        <v>37</v>
      </c>
      <c r="BB16" s="109" t="s">
        <v>387</v>
      </c>
      <c r="BC16" s="105">
        <v>0.3</v>
      </c>
      <c r="BD16" s="105"/>
      <c r="BE16" s="102"/>
      <c r="BF16" s="102"/>
      <c r="BG16" s="102"/>
      <c r="BH16" s="102"/>
      <c r="BI16" s="106">
        <v>7.9000000000000001E-2</v>
      </c>
      <c r="BJ16" s="102">
        <v>74.8</v>
      </c>
      <c r="BK16" s="85">
        <v>25.2</v>
      </c>
      <c r="BL16" s="131">
        <f t="shared" si="7"/>
        <v>2.9682539682539684</v>
      </c>
      <c r="BM16" s="108">
        <v>1.0999999999999999E-2</v>
      </c>
      <c r="BN16" s="105">
        <f t="shared" si="8"/>
        <v>2.0370370370370368</v>
      </c>
      <c r="BO16" s="85" t="s">
        <v>387</v>
      </c>
      <c r="BP16" s="85">
        <v>19.3</v>
      </c>
      <c r="BQ16" s="109">
        <v>32.299999999999997</v>
      </c>
      <c r="BS16" s="105">
        <f t="shared" si="9"/>
        <v>96.4</v>
      </c>
      <c r="BT16" s="123">
        <v>98.9</v>
      </c>
      <c r="BU16" s="123">
        <v>12578</v>
      </c>
      <c r="BV16" s="105">
        <f t="shared" si="10"/>
        <v>1.0999999999999943</v>
      </c>
      <c r="BW16" s="244">
        <f t="shared" si="11"/>
        <v>15.467449999999998</v>
      </c>
      <c r="BX16" s="123">
        <v>43.9</v>
      </c>
      <c r="BY16" s="96">
        <f t="shared" si="12"/>
        <v>6.8044999999999991</v>
      </c>
      <c r="BZ16" s="123">
        <v>52.5</v>
      </c>
      <c r="CA16" s="96">
        <f t="shared" si="13"/>
        <v>8.1374999999999993</v>
      </c>
      <c r="CB16" s="123">
        <v>3.39</v>
      </c>
      <c r="CC16" s="96">
        <f t="shared" si="14"/>
        <v>0.52544999999999997</v>
      </c>
      <c r="CD16" s="96">
        <v>1.2999999999999999E-2</v>
      </c>
      <c r="CE16" s="144">
        <v>99</v>
      </c>
      <c r="CF16" s="144">
        <v>4465</v>
      </c>
      <c r="CG16" s="144">
        <v>97.8</v>
      </c>
      <c r="CH16" s="144">
        <v>3742</v>
      </c>
      <c r="CI16" s="144">
        <v>81.099999999999994</v>
      </c>
      <c r="CJ16" s="144">
        <v>97.6</v>
      </c>
      <c r="CK16" s="144">
        <v>4001</v>
      </c>
      <c r="CL16" s="102">
        <f t="shared" si="15"/>
        <v>0.83619047619047615</v>
      </c>
      <c r="DB16" s="156" t="s">
        <v>388</v>
      </c>
      <c r="DC16" s="183"/>
      <c r="DD16" s="195" t="s">
        <v>528</v>
      </c>
      <c r="DE16" s="86"/>
      <c r="DF16" s="86"/>
      <c r="DG16" s="86"/>
      <c r="DH16" s="162"/>
      <c r="DI16" s="86" t="s">
        <v>389</v>
      </c>
      <c r="DJ16" s="170" t="s">
        <v>412</v>
      </c>
      <c r="DK16" s="113">
        <v>2</v>
      </c>
      <c r="DL16" s="178" t="s">
        <v>825</v>
      </c>
      <c r="DM16" s="178" t="s">
        <v>437</v>
      </c>
      <c r="DN16" s="178"/>
      <c r="DO16" s="178"/>
      <c r="DP16" s="178"/>
      <c r="DQ16" s="178"/>
      <c r="DR16" s="176" t="s">
        <v>386</v>
      </c>
      <c r="DS16" s="172" t="s">
        <v>386</v>
      </c>
      <c r="DT16" s="172">
        <v>4062</v>
      </c>
      <c r="DU16" s="172">
        <v>63.9</v>
      </c>
      <c r="DV16" s="172">
        <v>36.1</v>
      </c>
      <c r="DW16" s="172" t="s">
        <v>386</v>
      </c>
      <c r="DX16" s="172" t="s">
        <v>386</v>
      </c>
      <c r="DY16" s="172" t="s">
        <v>386</v>
      </c>
      <c r="DZ16" s="172" t="s">
        <v>386</v>
      </c>
      <c r="EA16" s="172">
        <v>0</v>
      </c>
      <c r="EB16" s="294" t="s">
        <v>499</v>
      </c>
      <c r="EC16" s="293"/>
      <c r="ED16" s="293"/>
      <c r="EE16" s="293"/>
      <c r="EF16" s="293">
        <v>18</v>
      </c>
      <c r="EG16" s="293"/>
      <c r="EH16" s="293" t="s">
        <v>782</v>
      </c>
      <c r="EI16" s="293" t="s">
        <v>782</v>
      </c>
      <c r="EJ16" s="330" t="s">
        <v>782</v>
      </c>
      <c r="EK16" s="293"/>
      <c r="EL16" s="293"/>
      <c r="EM16" s="293">
        <v>1</v>
      </c>
      <c r="EN16" s="293" t="s">
        <v>784</v>
      </c>
      <c r="EO16" s="293">
        <v>1</v>
      </c>
      <c r="EP16" s="293">
        <v>0</v>
      </c>
      <c r="EQ16" s="178">
        <v>0</v>
      </c>
      <c r="ER16" s="145">
        <v>12333</v>
      </c>
      <c r="ES16" s="254">
        <v>75</v>
      </c>
      <c r="ET16" s="254">
        <v>27459</v>
      </c>
      <c r="EU16" s="254">
        <v>4000</v>
      </c>
      <c r="EV16" s="254">
        <v>40560</v>
      </c>
      <c r="EW16" s="254">
        <v>23893</v>
      </c>
      <c r="EX16" s="280">
        <f t="shared" si="16"/>
        <v>3230.3336000000004</v>
      </c>
      <c r="EY16" s="257">
        <f t="shared" si="17"/>
        <v>38764.003200000006</v>
      </c>
      <c r="EZ16" s="220"/>
      <c r="FA16" s="220"/>
      <c r="FB16" s="220"/>
      <c r="FC16" s="220"/>
      <c r="FD16" s="260"/>
      <c r="FE16" s="260"/>
      <c r="FF16" s="260"/>
      <c r="FG16" s="159"/>
      <c r="FH16" s="262"/>
      <c r="FI16" s="152"/>
      <c r="FJ16" s="146"/>
      <c r="FK16" s="231"/>
      <c r="FL16" s="95"/>
      <c r="FM16" s="85"/>
      <c r="FN16" s="174">
        <f t="shared" si="18"/>
        <v>3.1869999999999998</v>
      </c>
      <c r="FP16" s="100">
        <f t="shared" si="19"/>
        <v>87.013365381113658</v>
      </c>
      <c r="FQ16" s="202">
        <f t="shared" si="20"/>
        <v>3.2303336000000002</v>
      </c>
      <c r="FS16" s="331" t="s">
        <v>386</v>
      </c>
      <c r="FT16" s="128" t="s">
        <v>932</v>
      </c>
      <c r="FU16" s="331" t="s">
        <v>386</v>
      </c>
      <c r="FV16" s="305">
        <v>0</v>
      </c>
      <c r="FW16" s="331" t="s">
        <v>782</v>
      </c>
      <c r="FX16" s="305">
        <v>1</v>
      </c>
      <c r="FY16" s="331" t="s">
        <v>792</v>
      </c>
      <c r="FZ16" s="305">
        <v>0</v>
      </c>
      <c r="GA16" s="305">
        <v>0</v>
      </c>
      <c r="GB16" s="305">
        <v>0</v>
      </c>
      <c r="GC16" s="305">
        <v>1</v>
      </c>
      <c r="GD16" s="334">
        <v>43868</v>
      </c>
      <c r="GE16" s="331" t="s">
        <v>790</v>
      </c>
      <c r="GF16" s="331" t="s">
        <v>817</v>
      </c>
      <c r="GG16" s="220"/>
      <c r="GH16" s="268"/>
      <c r="GL16" s="230"/>
      <c r="GM16" s="230"/>
      <c r="GN16" s="230"/>
      <c r="GO16" s="230"/>
      <c r="GP16" s="230"/>
      <c r="GQ16" s="230"/>
      <c r="GR16" s="230"/>
      <c r="GS16" s="230"/>
      <c r="GT16" s="230"/>
      <c r="GU16" s="230"/>
      <c r="GV16" s="230"/>
      <c r="GW16" s="230"/>
      <c r="GX16" s="230"/>
      <c r="GY16" s="230"/>
      <c r="GZ16" s="230"/>
      <c r="HA16" s="230"/>
      <c r="HB16" s="230"/>
      <c r="HC16" s="230"/>
      <c r="HD16" s="230"/>
      <c r="HE16" s="230"/>
      <c r="HF16" s="230"/>
      <c r="HG16" s="230"/>
      <c r="HH16" s="230"/>
      <c r="HI16" s="230"/>
      <c r="HJ16" s="230"/>
      <c r="HK16" s="230"/>
      <c r="HL16" s="230"/>
      <c r="HM16" s="230"/>
      <c r="HN16" s="230"/>
      <c r="HO16" s="230"/>
      <c r="HP16" s="230"/>
      <c r="HQ16" s="230"/>
      <c r="HR16" s="230"/>
      <c r="HS16" s="230"/>
      <c r="HT16" s="230"/>
      <c r="HU16" s="230"/>
      <c r="HV16" s="230"/>
      <c r="HW16" s="230"/>
      <c r="HX16" s="230"/>
      <c r="HY16" s="230"/>
      <c r="HZ16" s="230"/>
      <c r="IA16" s="230"/>
      <c r="IB16" s="230"/>
      <c r="IC16" s="230"/>
      <c r="ID16" s="230"/>
      <c r="IE16" s="230"/>
      <c r="IF16" s="230"/>
    </row>
    <row r="17" spans="1:248" ht="14.45" customHeight="1" x14ac:dyDescent="0.25">
      <c r="A17" s="85">
        <v>183</v>
      </c>
      <c r="B17" s="85">
        <f>COUNTIFS($D$4:D17,D17,$F$4:F17,F17)</f>
        <v>1</v>
      </c>
      <c r="C17" s="136">
        <v>13129</v>
      </c>
      <c r="D17" s="186" t="s">
        <v>739</v>
      </c>
      <c r="E17" s="113" t="s">
        <v>460</v>
      </c>
      <c r="F17" s="89">
        <v>5651271890</v>
      </c>
      <c r="G17" s="86">
        <f t="shared" si="2"/>
        <v>64</v>
      </c>
      <c r="H17" s="89" t="s">
        <v>740</v>
      </c>
      <c r="I17" s="192" t="s">
        <v>445</v>
      </c>
      <c r="J17" s="141" t="s">
        <v>410</v>
      </c>
      <c r="K17" s="89" t="s">
        <v>385</v>
      </c>
      <c r="L17" s="86">
        <v>13</v>
      </c>
      <c r="M17" s="89" t="s">
        <v>457</v>
      </c>
      <c r="N17" s="89" t="s">
        <v>386</v>
      </c>
      <c r="O17" s="86"/>
      <c r="P17" s="86" t="s">
        <v>712</v>
      </c>
      <c r="Q17" s="142"/>
      <c r="R17" s="142"/>
      <c r="S17" s="89"/>
      <c r="T17" s="204" t="s">
        <v>536</v>
      </c>
      <c r="U17" s="204"/>
      <c r="V17" s="208" t="s">
        <v>630</v>
      </c>
      <c r="W17" s="218"/>
      <c r="X17" s="208"/>
      <c r="Y17" s="270"/>
      <c r="Z17" s="126"/>
      <c r="AA17" s="85" t="s">
        <v>507</v>
      </c>
      <c r="AB17" s="86"/>
      <c r="AC17" s="120">
        <v>135</v>
      </c>
      <c r="AD17" s="120">
        <v>1700</v>
      </c>
      <c r="AE17"/>
      <c r="AF17"/>
      <c r="AG17" t="s">
        <v>417</v>
      </c>
      <c r="AH17" s="120">
        <v>150</v>
      </c>
      <c r="AI17"/>
      <c r="AJ17"/>
      <c r="AM17"/>
      <c r="AO17" s="138"/>
      <c r="AP17" s="97"/>
      <c r="AQ17" s="130"/>
      <c r="AR17" s="98"/>
      <c r="AS17" s="99"/>
      <c r="AT17" s="100"/>
      <c r="AU17" s="101"/>
      <c r="AV17" s="102"/>
      <c r="AW17" s="102"/>
      <c r="AX17" s="103"/>
      <c r="AY17" s="102"/>
      <c r="BA17" s="173"/>
      <c r="BC17" s="105"/>
      <c r="BD17" s="105"/>
      <c r="BE17" s="102"/>
      <c r="BF17" s="102"/>
      <c r="BG17" s="102"/>
      <c r="BH17" s="102"/>
      <c r="BI17" s="106"/>
      <c r="BJ17" s="102"/>
      <c r="BL17" s="131"/>
      <c r="BM17" s="108"/>
      <c r="BN17" s="105"/>
      <c r="BP17" s="102"/>
      <c r="BQ17" s="106"/>
      <c r="BS17" s="105"/>
      <c r="BV17" s="105"/>
      <c r="BW17" s="238"/>
      <c r="BX17" s="111"/>
      <c r="BY17" s="96"/>
      <c r="CA17" s="96"/>
      <c r="CC17" s="96"/>
      <c r="CD17" s="96"/>
      <c r="CE17" s="144"/>
      <c r="CF17" s="144"/>
      <c r="CG17" s="144"/>
      <c r="CH17" s="144"/>
      <c r="CI17" s="144"/>
      <c r="CJ17" s="144"/>
      <c r="CK17" s="144"/>
      <c r="CL17" s="102"/>
      <c r="CZ17" s="134"/>
      <c r="DC17" s="183"/>
      <c r="DD17" s="195"/>
      <c r="DE17" s="86"/>
      <c r="DF17" s="86"/>
      <c r="DG17" s="86"/>
      <c r="DH17" s="162"/>
      <c r="DI17" s="86"/>
      <c r="DJ17" s="332" t="s">
        <v>417</v>
      </c>
      <c r="DK17" s="113"/>
      <c r="DL17" s="178" t="s">
        <v>393</v>
      </c>
      <c r="DM17" s="178" t="s">
        <v>393</v>
      </c>
      <c r="DN17" s="178"/>
      <c r="DO17" s="178"/>
      <c r="DP17" s="178"/>
      <c r="DQ17" s="178"/>
      <c r="DR17" s="176"/>
      <c r="DS17" s="172"/>
      <c r="DT17" s="172"/>
      <c r="DU17" s="172"/>
      <c r="DV17" s="172"/>
      <c r="DW17" s="172"/>
      <c r="DX17" s="172"/>
      <c r="DY17" s="172"/>
      <c r="DZ17" s="172"/>
      <c r="EA17" s="172"/>
      <c r="EB17" s="294"/>
      <c r="EC17" s="293"/>
      <c r="ED17" s="293"/>
      <c r="EE17" s="293"/>
      <c r="EF17" s="293">
        <v>15</v>
      </c>
      <c r="EG17" s="293"/>
      <c r="EH17" s="293">
        <v>167</v>
      </c>
      <c r="EI17" s="293">
        <v>63</v>
      </c>
      <c r="EJ17" s="330">
        <f t="shared" si="0"/>
        <v>22.589551436050055</v>
      </c>
      <c r="EK17" s="293"/>
      <c r="EL17" s="293"/>
      <c r="EM17" s="293">
        <v>2</v>
      </c>
      <c r="EN17" s="293" t="s">
        <v>777</v>
      </c>
      <c r="EO17" s="293">
        <v>1</v>
      </c>
      <c r="EP17" s="293">
        <v>0</v>
      </c>
      <c r="EQ17" s="178">
        <v>0</v>
      </c>
      <c r="ER17" s="145"/>
      <c r="ES17" s="254"/>
      <c r="ET17" s="254"/>
      <c r="EU17" s="254"/>
      <c r="EV17" s="254"/>
      <c r="EW17" s="254"/>
      <c r="EX17" s="280"/>
      <c r="EY17" s="257"/>
      <c r="EZ17" s="95"/>
      <c r="FD17" s="158"/>
      <c r="FE17" s="158"/>
      <c r="FG17" s="159"/>
      <c r="FH17" s="160"/>
      <c r="FI17" s="152"/>
      <c r="FJ17" s="146"/>
      <c r="FK17" s="94"/>
      <c r="FL17" s="95"/>
      <c r="FM17" s="85"/>
      <c r="FN17" s="174"/>
      <c r="FP17" s="100"/>
      <c r="FQ17" s="202"/>
      <c r="FS17" s="331" t="s">
        <v>833</v>
      </c>
      <c r="FT17" s="331" t="s">
        <v>386</v>
      </c>
      <c r="FU17" s="331" t="s">
        <v>834</v>
      </c>
      <c r="FV17" s="305">
        <v>0</v>
      </c>
      <c r="FW17" s="331" t="s">
        <v>782</v>
      </c>
      <c r="FX17" s="305">
        <v>1</v>
      </c>
      <c r="FY17" s="331" t="s">
        <v>792</v>
      </c>
      <c r="FZ17" s="305">
        <v>0</v>
      </c>
      <c r="GA17" s="305">
        <v>0</v>
      </c>
      <c r="GB17" s="305">
        <v>0</v>
      </c>
      <c r="GC17" s="305">
        <v>1</v>
      </c>
      <c r="GD17" s="331" t="s">
        <v>835</v>
      </c>
      <c r="GE17" s="331" t="s">
        <v>790</v>
      </c>
      <c r="GF17" s="331" t="s">
        <v>817</v>
      </c>
    </row>
    <row r="18" spans="1:248" ht="14.45" customHeight="1" x14ac:dyDescent="0.25">
      <c r="B18" s="85">
        <v>2</v>
      </c>
      <c r="C18" s="136">
        <v>13245</v>
      </c>
      <c r="D18" s="186" t="s">
        <v>766</v>
      </c>
      <c r="E18" s="113" t="s">
        <v>449</v>
      </c>
      <c r="F18" s="89">
        <v>6205230603</v>
      </c>
      <c r="G18" s="86"/>
      <c r="H18" s="89" t="s">
        <v>770</v>
      </c>
      <c r="I18" s="192"/>
      <c r="J18" s="141"/>
      <c r="K18" s="89"/>
      <c r="L18" s="86"/>
      <c r="M18" s="89"/>
      <c r="N18" s="89"/>
      <c r="O18" s="86"/>
      <c r="P18" s="86"/>
      <c r="Q18" s="142"/>
      <c r="R18" s="142"/>
      <c r="S18" s="89"/>
      <c r="T18" s="204"/>
      <c r="U18" s="204"/>
      <c r="V18" s="208"/>
      <c r="W18" s="218"/>
      <c r="X18" s="208"/>
      <c r="Y18" s="270"/>
      <c r="Z18" s="216"/>
      <c r="AA18" s="214"/>
      <c r="AB18" s="86"/>
      <c r="AC18" s="226"/>
      <c r="AD18" s="226"/>
      <c r="AE18" s="230"/>
      <c r="AF18" s="230"/>
      <c r="AG18" s="230"/>
      <c r="AH18" s="226"/>
      <c r="AI18"/>
      <c r="AJ18"/>
      <c r="AM18"/>
      <c r="AO18" s="233"/>
      <c r="AP18" s="97"/>
      <c r="AQ18" s="130"/>
      <c r="AR18" s="98"/>
      <c r="AS18" s="99"/>
      <c r="AT18" s="100"/>
      <c r="AU18" s="101"/>
      <c r="AV18" s="102"/>
      <c r="AW18" s="102"/>
      <c r="AX18" s="103"/>
      <c r="AY18" s="102"/>
      <c r="BA18" s="173"/>
      <c r="BC18" s="105"/>
      <c r="BD18" s="105"/>
      <c r="BE18" s="102"/>
      <c r="BF18" s="102"/>
      <c r="BG18" s="102"/>
      <c r="BH18" s="102"/>
      <c r="BI18" s="106"/>
      <c r="BJ18" s="102"/>
      <c r="BK18" s="102"/>
      <c r="BL18" s="107"/>
      <c r="BM18" s="108"/>
      <c r="BN18" s="105"/>
      <c r="BP18" s="102"/>
      <c r="BQ18" s="106"/>
      <c r="BS18" s="105"/>
      <c r="BV18" s="105"/>
      <c r="BW18" s="238"/>
      <c r="BX18" s="111"/>
      <c r="BY18" s="96"/>
      <c r="CA18" s="96"/>
      <c r="CC18" s="96"/>
      <c r="CD18" s="96"/>
      <c r="CE18" s="144"/>
      <c r="CF18" s="144"/>
      <c r="CG18" s="144"/>
      <c r="CH18" s="144"/>
      <c r="CI18" s="144"/>
      <c r="CJ18" s="144"/>
      <c r="CK18" s="144"/>
      <c r="CL18" s="102"/>
      <c r="CZ18" s="134"/>
      <c r="DC18" s="183"/>
      <c r="DD18" s="195"/>
      <c r="DE18" s="86"/>
      <c r="DF18" s="86"/>
      <c r="DG18" s="86"/>
      <c r="DH18" s="162"/>
      <c r="DI18" s="86"/>
      <c r="DJ18" s="338" t="s">
        <v>412</v>
      </c>
      <c r="DK18" s="113"/>
      <c r="DL18" s="178" t="s">
        <v>393</v>
      </c>
      <c r="DM18" s="178" t="s">
        <v>836</v>
      </c>
      <c r="DN18" s="178"/>
      <c r="DO18" s="178"/>
      <c r="DP18" s="178"/>
      <c r="DQ18" s="178"/>
      <c r="DR18" s="176"/>
      <c r="DS18" s="172"/>
      <c r="DT18" s="172"/>
      <c r="DU18" s="172"/>
      <c r="DV18" s="172"/>
      <c r="DW18" s="172"/>
      <c r="DX18" s="172"/>
      <c r="DY18" s="172"/>
      <c r="DZ18" s="172"/>
      <c r="EA18" s="172"/>
      <c r="EB18" s="294"/>
      <c r="EC18" s="293"/>
      <c r="ED18" s="293"/>
      <c r="EE18" s="293"/>
      <c r="EF18" s="293">
        <v>50</v>
      </c>
      <c r="EG18" s="293"/>
      <c r="EH18" s="293">
        <v>178</v>
      </c>
      <c r="EI18" s="293">
        <v>84</v>
      </c>
      <c r="EJ18" s="330">
        <f t="shared" si="0"/>
        <v>26.511804065143284</v>
      </c>
      <c r="EK18" s="293"/>
      <c r="EL18" s="293"/>
      <c r="EM18" s="293">
        <v>2</v>
      </c>
      <c r="EN18" s="293" t="s">
        <v>791</v>
      </c>
      <c r="EO18" s="293">
        <v>1</v>
      </c>
      <c r="EP18" s="293" t="s">
        <v>806</v>
      </c>
      <c r="EQ18" s="333">
        <v>44096</v>
      </c>
      <c r="ER18" s="145"/>
      <c r="ES18" s="254"/>
      <c r="ET18" s="254"/>
      <c r="EU18" s="254"/>
      <c r="EV18" s="254"/>
      <c r="EW18" s="254"/>
      <c r="EX18" s="280"/>
      <c r="EY18" s="257"/>
      <c r="EZ18" s="95"/>
      <c r="FD18" s="158"/>
      <c r="FE18" s="158"/>
      <c r="FG18" s="159"/>
      <c r="FH18" s="160"/>
      <c r="FI18" s="152"/>
      <c r="FJ18" s="146"/>
      <c r="FK18" s="94"/>
      <c r="FL18" s="95"/>
      <c r="FM18" s="85"/>
      <c r="FN18" s="174"/>
      <c r="FP18" s="100"/>
      <c r="FQ18" s="202"/>
      <c r="FS18" s="331" t="s">
        <v>386</v>
      </c>
      <c r="FT18" s="331" t="s">
        <v>837</v>
      </c>
      <c r="FU18" s="331" t="s">
        <v>838</v>
      </c>
      <c r="FV18" s="305">
        <v>1</v>
      </c>
      <c r="FW18" s="331" t="s">
        <v>782</v>
      </c>
      <c r="FX18" s="305">
        <v>1</v>
      </c>
      <c r="FY18" s="331" t="s">
        <v>839</v>
      </c>
      <c r="FZ18" s="305">
        <v>1</v>
      </c>
      <c r="GA18" s="339" t="s">
        <v>841</v>
      </c>
      <c r="GB18" s="331" t="s">
        <v>840</v>
      </c>
      <c r="GC18" s="305">
        <v>1</v>
      </c>
      <c r="GD18" s="331" t="s">
        <v>842</v>
      </c>
      <c r="GE18" s="128" t="s">
        <v>997</v>
      </c>
      <c r="GF18" s="331" t="s">
        <v>812</v>
      </c>
      <c r="GG18" s="220"/>
      <c r="GH18" s="268"/>
      <c r="GL18" s="230"/>
      <c r="GM18" s="230"/>
      <c r="GN18" s="230"/>
      <c r="GO18" s="230"/>
      <c r="GP18" s="230"/>
      <c r="GQ18" s="230"/>
      <c r="GR18" s="230"/>
      <c r="GS18" s="230"/>
      <c r="GT18" s="230"/>
      <c r="GU18" s="230"/>
      <c r="GV18" s="230"/>
      <c r="GW18" s="230"/>
      <c r="GX18" s="230"/>
      <c r="GY18" s="230"/>
      <c r="GZ18" s="230"/>
      <c r="HA18" s="230"/>
      <c r="HB18" s="230"/>
      <c r="HC18" s="230"/>
      <c r="HD18" s="230"/>
      <c r="HE18" s="230"/>
      <c r="HF18" s="230"/>
      <c r="HG18" s="230"/>
      <c r="HH18" s="230"/>
      <c r="HI18" s="230"/>
      <c r="HJ18" s="230"/>
      <c r="HK18" s="230"/>
      <c r="HL18" s="230"/>
      <c r="HM18" s="230"/>
      <c r="HN18" s="230"/>
      <c r="HO18" s="230"/>
      <c r="HP18" s="230"/>
      <c r="HQ18" s="230"/>
      <c r="HR18" s="230"/>
      <c r="HS18" s="230"/>
      <c r="HT18" s="230"/>
      <c r="HU18" s="230"/>
      <c r="HV18" s="230"/>
      <c r="HW18" s="230"/>
      <c r="HX18" s="230"/>
      <c r="HY18" s="230"/>
      <c r="HZ18" s="230"/>
      <c r="IA18" s="230"/>
      <c r="IB18" s="230"/>
      <c r="IC18" s="230"/>
      <c r="ID18" s="230"/>
      <c r="IE18" s="230"/>
      <c r="IF18" s="230"/>
    </row>
    <row r="19" spans="1:248" ht="14.45" customHeight="1" x14ac:dyDescent="0.25">
      <c r="A19" s="214">
        <v>149</v>
      </c>
      <c r="B19" s="85">
        <f>COUNTIFS($D$4:D19,D19,$F$4:F19,F19)</f>
        <v>1</v>
      </c>
      <c r="C19" s="136">
        <v>12856</v>
      </c>
      <c r="D19" s="186" t="s">
        <v>453</v>
      </c>
      <c r="E19" s="113" t="s">
        <v>415</v>
      </c>
      <c r="F19" s="89">
        <v>7905235745</v>
      </c>
      <c r="G19" s="86">
        <f>LEFT(H19,4)-CONCATENATE(IF(LEFT(F19, 2)&lt;MID(H19, 3, 4), 20, 19),LEFT(F19,2))</f>
        <v>41</v>
      </c>
      <c r="H19" s="89" t="s">
        <v>681</v>
      </c>
      <c r="I19" s="192" t="s">
        <v>529</v>
      </c>
      <c r="J19" s="141" t="s">
        <v>410</v>
      </c>
      <c r="K19" s="89" t="s">
        <v>385</v>
      </c>
      <c r="L19" s="86">
        <v>24</v>
      </c>
      <c r="M19" s="89" t="s">
        <v>464</v>
      </c>
      <c r="N19" s="89" t="s">
        <v>468</v>
      </c>
      <c r="O19" s="86"/>
      <c r="P19" s="86" t="s">
        <v>677</v>
      </c>
      <c r="Q19" s="142"/>
      <c r="R19" s="142"/>
      <c r="S19" s="89"/>
      <c r="T19" s="188"/>
      <c r="U19" s="188"/>
      <c r="V19" s="208" t="s">
        <v>630</v>
      </c>
      <c r="W19" s="218"/>
      <c r="X19" s="208"/>
      <c r="Y19" s="208"/>
      <c r="Z19" s="216" t="s">
        <v>530</v>
      </c>
      <c r="AA19" s="214" t="s">
        <v>507</v>
      </c>
      <c r="AB19" s="86"/>
      <c r="AC19" s="226">
        <v>41380</v>
      </c>
      <c r="AD19" s="226">
        <v>993000</v>
      </c>
      <c r="AE19" s="230"/>
      <c r="AF19" s="230"/>
      <c r="AG19" s="230" t="s">
        <v>412</v>
      </c>
      <c r="AH19" s="226">
        <v>10000</v>
      </c>
      <c r="AI19" s="230"/>
      <c r="AJ19" s="230"/>
      <c r="AK19" s="226"/>
      <c r="AL19" s="214"/>
      <c r="AM19" s="230"/>
      <c r="AN19" s="214"/>
      <c r="AO19" s="233">
        <v>2.5099999999999998</v>
      </c>
      <c r="AP19" s="234">
        <v>5.15</v>
      </c>
      <c r="AQ19" s="235">
        <v>91.7</v>
      </c>
      <c r="AR19" s="98">
        <f>AO19+AP19+AQ19</f>
        <v>99.36</v>
      </c>
      <c r="AS19" s="99">
        <f>AO19/AP19</f>
        <v>0.48737864077669896</v>
      </c>
      <c r="AT19" s="100">
        <f>AO19/AP19*AQ19</f>
        <v>44.692621359223295</v>
      </c>
      <c r="AU19" s="101">
        <f>AO19/(AP19+AQ19)</f>
        <v>2.5916365513680945E-2</v>
      </c>
      <c r="AV19" s="102">
        <f>AW19*AO19/100</f>
        <v>2.1767999999999996</v>
      </c>
      <c r="AW19" s="102">
        <f>98-AY19-(CD19*100/AO19)</f>
        <v>86.725099601593627</v>
      </c>
      <c r="AX19" s="237">
        <v>9.2999999999999999E-2</v>
      </c>
      <c r="AY19" s="236">
        <f>AX19*100/AO19</f>
        <v>3.7051792828685266</v>
      </c>
      <c r="AZ19" s="214" t="s">
        <v>387</v>
      </c>
      <c r="BA19" s="173">
        <v>7.81</v>
      </c>
      <c r="BB19" s="109" t="s">
        <v>387</v>
      </c>
      <c r="BC19" s="238">
        <v>18</v>
      </c>
      <c r="BD19" s="238"/>
      <c r="BE19" s="236"/>
      <c r="BF19" s="236"/>
      <c r="BG19" s="236"/>
      <c r="BH19" s="236"/>
      <c r="BI19" s="106">
        <v>1.77</v>
      </c>
      <c r="BJ19" s="236">
        <v>69.2</v>
      </c>
      <c r="BK19" s="236">
        <f>100-BJ19</f>
        <v>30.799999999999997</v>
      </c>
      <c r="BL19" s="240">
        <f>BJ19/BK19</f>
        <v>2.2467532467532472</v>
      </c>
      <c r="BM19" s="241">
        <v>3.3000000000000002E-2</v>
      </c>
      <c r="BN19" s="105">
        <f>BM19*100/AO19</f>
        <v>1.3147410358565739</v>
      </c>
      <c r="BO19" s="214" t="s">
        <v>387</v>
      </c>
      <c r="BP19" s="236">
        <v>26.1</v>
      </c>
      <c r="BQ19" s="106">
        <v>15.6</v>
      </c>
      <c r="BR19" s="243"/>
      <c r="BS19" s="105">
        <f>BX19+BZ19</f>
        <v>73.899999999999991</v>
      </c>
      <c r="BT19" s="227">
        <v>90.6</v>
      </c>
      <c r="BU19" s="227">
        <v>17585</v>
      </c>
      <c r="BV19" s="238">
        <f>100-BT19</f>
        <v>9.4000000000000057</v>
      </c>
      <c r="BW19" s="238">
        <f>BY19+CA19+CC19</f>
        <v>5.0624500000000001</v>
      </c>
      <c r="BX19" s="215">
        <v>14.1</v>
      </c>
      <c r="BY19" s="232">
        <f>BX19*AP19/100</f>
        <v>0.72615000000000007</v>
      </c>
      <c r="BZ19" s="227">
        <v>59.8</v>
      </c>
      <c r="CA19" s="232">
        <f>BZ19*AP19/100</f>
        <v>3.0797000000000003</v>
      </c>
      <c r="CB19" s="227">
        <v>24.4</v>
      </c>
      <c r="CC19" s="232">
        <f>CB19*AP19/100</f>
        <v>1.2565999999999999</v>
      </c>
      <c r="CD19" s="232">
        <v>0.19</v>
      </c>
      <c r="CE19" s="242">
        <v>99.6</v>
      </c>
      <c r="CF19" s="242">
        <v>9406</v>
      </c>
      <c r="CG19" s="242">
        <v>98.9</v>
      </c>
      <c r="CH19" s="242">
        <v>7033</v>
      </c>
      <c r="CI19" s="242">
        <v>93</v>
      </c>
      <c r="CJ19" s="242">
        <v>96.6</v>
      </c>
      <c r="CK19" s="242">
        <v>6836</v>
      </c>
      <c r="CL19" s="102">
        <f>BX19/BZ19</f>
        <v>0.23578595317725753</v>
      </c>
      <c r="CM19" s="214"/>
      <c r="CN19" s="214"/>
      <c r="CP19" s="217"/>
      <c r="CQ19" s="217"/>
      <c r="CR19" s="217"/>
      <c r="CS19" s="217"/>
      <c r="CT19" s="217"/>
      <c r="CU19" s="217"/>
      <c r="CV19" s="245"/>
      <c r="CX19" s="214"/>
      <c r="CY19" s="214"/>
      <c r="CZ19" s="246"/>
      <c r="DA19" s="247"/>
      <c r="DB19" s="248" t="s">
        <v>388</v>
      </c>
      <c r="DC19" s="249"/>
      <c r="DD19" s="250" t="s">
        <v>672</v>
      </c>
      <c r="DE19" s="86"/>
      <c r="DF19" s="86"/>
      <c r="DG19" s="86"/>
      <c r="DH19" s="162"/>
      <c r="DI19" s="86" t="s">
        <v>389</v>
      </c>
      <c r="DJ19" s="170" t="s">
        <v>412</v>
      </c>
      <c r="DK19" s="113">
        <v>2</v>
      </c>
      <c r="DL19" s="178" t="s">
        <v>825</v>
      </c>
      <c r="DM19" s="178" t="s">
        <v>991</v>
      </c>
      <c r="DN19" s="178"/>
      <c r="DO19" s="178"/>
      <c r="DP19" s="178"/>
      <c r="DQ19" s="178"/>
      <c r="DR19" s="296">
        <v>60.3</v>
      </c>
      <c r="DS19" s="172" t="s">
        <v>386</v>
      </c>
      <c r="DT19" s="291">
        <v>74768</v>
      </c>
      <c r="DU19" s="291">
        <v>93.8</v>
      </c>
      <c r="DV19" s="291">
        <v>6.2</v>
      </c>
      <c r="DW19" s="177">
        <v>56.5</v>
      </c>
      <c r="DX19" s="298" t="s">
        <v>398</v>
      </c>
      <c r="DY19" s="172" t="s">
        <v>386</v>
      </c>
      <c r="DZ19" s="177">
        <v>8.2799999999999994</v>
      </c>
      <c r="EA19" s="172">
        <v>0</v>
      </c>
      <c r="EB19" s="299" t="s">
        <v>499</v>
      </c>
      <c r="EC19" s="293"/>
      <c r="ED19" s="293"/>
      <c r="EE19" s="293"/>
      <c r="EF19" s="293">
        <v>70</v>
      </c>
      <c r="EG19" s="293"/>
      <c r="EH19" s="293">
        <v>188</v>
      </c>
      <c r="EI19" s="293">
        <v>107</v>
      </c>
      <c r="EJ19" s="330">
        <f t="shared" si="0"/>
        <v>30.273879583521953</v>
      </c>
      <c r="EK19" s="293"/>
      <c r="EL19" s="293"/>
      <c r="EM19" s="293">
        <v>0</v>
      </c>
      <c r="EN19" s="293" t="s">
        <v>784</v>
      </c>
      <c r="EO19" s="293">
        <v>0</v>
      </c>
      <c r="EP19" s="293" t="s">
        <v>1031</v>
      </c>
      <c r="EQ19" s="333">
        <v>43963</v>
      </c>
      <c r="ER19" s="145">
        <v>12856</v>
      </c>
      <c r="ES19" s="254">
        <v>75</v>
      </c>
      <c r="ET19" s="254">
        <v>418268</v>
      </c>
      <c r="EU19" s="254">
        <v>4000</v>
      </c>
      <c r="EV19" s="254">
        <v>40560</v>
      </c>
      <c r="EW19" s="254">
        <v>324768</v>
      </c>
      <c r="EX19" s="280">
        <f>EW19/EU19*EV19/ES19</f>
        <v>43908.633599999994</v>
      </c>
      <c r="EY19" s="257">
        <f>L19*EX19</f>
        <v>1053807.2063999998</v>
      </c>
      <c r="EZ19" s="95"/>
      <c r="FD19" s="158"/>
      <c r="FE19" s="158"/>
      <c r="FG19" s="159"/>
      <c r="FH19" s="160"/>
      <c r="FI19" s="152"/>
      <c r="FJ19" s="146"/>
      <c r="FK19" s="94"/>
      <c r="FL19" s="95"/>
      <c r="FM19" s="85"/>
      <c r="FN19" s="267">
        <f>AC19/1000</f>
        <v>41.38</v>
      </c>
      <c r="FO19" s="220"/>
      <c r="FP19" s="261">
        <f>EW19*100/ET19</f>
        <v>77.645911233945696</v>
      </c>
      <c r="FQ19" s="285">
        <f>EX19/1000</f>
        <v>43.908633599999995</v>
      </c>
      <c r="FR19" s="220"/>
      <c r="FS19" s="331" t="s">
        <v>386</v>
      </c>
      <c r="FT19" s="331" t="s">
        <v>796</v>
      </c>
      <c r="FU19" s="128" t="s">
        <v>844</v>
      </c>
      <c r="FV19" s="305">
        <v>1</v>
      </c>
      <c r="FW19" s="331" t="s">
        <v>782</v>
      </c>
      <c r="FX19" s="305">
        <v>1</v>
      </c>
      <c r="FY19" s="331" t="s">
        <v>845</v>
      </c>
      <c r="FZ19" s="305">
        <v>1</v>
      </c>
      <c r="GA19" s="337" t="s">
        <v>846</v>
      </c>
      <c r="GB19" s="331" t="s">
        <v>847</v>
      </c>
      <c r="GC19" s="305">
        <v>1</v>
      </c>
      <c r="GD19" s="334">
        <v>43985</v>
      </c>
      <c r="GE19" s="331" t="s">
        <v>843</v>
      </c>
      <c r="GF19" s="331" t="s">
        <v>812</v>
      </c>
      <c r="GG19" s="220"/>
      <c r="GH19" s="268"/>
      <c r="GL19" s="230"/>
      <c r="GM19" s="230"/>
      <c r="GN19" s="230"/>
      <c r="GO19" s="230"/>
      <c r="GP19" s="230"/>
      <c r="GQ19" s="230"/>
      <c r="GR19" s="230"/>
      <c r="GS19" s="230"/>
      <c r="GT19" s="230"/>
      <c r="GU19" s="230"/>
      <c r="GV19" s="230"/>
      <c r="GW19" s="230"/>
      <c r="GX19" s="230"/>
      <c r="GY19" s="230"/>
      <c r="GZ19" s="230"/>
      <c r="HA19" s="230"/>
      <c r="HB19" s="230"/>
      <c r="HC19" s="230"/>
      <c r="HD19" s="230"/>
      <c r="HE19" s="230"/>
      <c r="HF19" s="230"/>
      <c r="HG19" s="230"/>
      <c r="HH19" s="230"/>
      <c r="HI19" s="230"/>
      <c r="HJ19" s="230"/>
      <c r="HK19" s="230"/>
      <c r="HL19" s="230"/>
      <c r="HM19" s="230"/>
      <c r="HN19" s="230"/>
      <c r="HO19" s="230"/>
      <c r="HP19" s="230"/>
      <c r="HQ19" s="230"/>
      <c r="HR19" s="230"/>
      <c r="HS19" s="230"/>
      <c r="HT19" s="230"/>
      <c r="HU19" s="230"/>
      <c r="HV19" s="230"/>
      <c r="HW19" s="230"/>
      <c r="HX19" s="230"/>
      <c r="HY19" s="230"/>
      <c r="HZ19" s="230"/>
      <c r="IA19" s="230"/>
      <c r="IB19" s="230"/>
      <c r="IC19" s="230"/>
      <c r="ID19" s="230"/>
      <c r="IE19" s="230"/>
      <c r="IF19" s="230"/>
      <c r="IH19" s="220"/>
      <c r="II19" s="220"/>
      <c r="IJ19" s="220"/>
      <c r="IK19" s="220"/>
      <c r="IL19" s="220"/>
      <c r="IM19" s="220"/>
      <c r="IN19" s="220"/>
    </row>
    <row r="20" spans="1:248" ht="14.45" customHeight="1" x14ac:dyDescent="0.25">
      <c r="A20" s="85">
        <v>185</v>
      </c>
      <c r="B20" s="85">
        <f>COUNTIFS($D$4:D20,D20,$F$4:F20,F20)</f>
        <v>1</v>
      </c>
      <c r="C20" s="136">
        <v>13143</v>
      </c>
      <c r="D20" s="186" t="s">
        <v>741</v>
      </c>
      <c r="E20" s="113" t="s">
        <v>481</v>
      </c>
      <c r="F20" s="89">
        <v>5708061953</v>
      </c>
      <c r="G20" s="86">
        <f>LEFT(H20,4)-CONCATENATE(IF(LEFT(F20, 2)&lt;MID(H20, 3, 4), 20, 19),LEFT(F20,2))</f>
        <v>63</v>
      </c>
      <c r="H20" s="89" t="s">
        <v>742</v>
      </c>
      <c r="I20" s="192" t="s">
        <v>743</v>
      </c>
      <c r="J20" s="141" t="s">
        <v>410</v>
      </c>
      <c r="K20" s="89" t="s">
        <v>385</v>
      </c>
      <c r="L20" s="86">
        <v>13</v>
      </c>
      <c r="M20" s="89">
        <v>1</v>
      </c>
      <c r="N20" s="89" t="s">
        <v>386</v>
      </c>
      <c r="O20" s="86"/>
      <c r="P20" s="86" t="s">
        <v>712</v>
      </c>
      <c r="Q20" s="142"/>
      <c r="R20" s="142"/>
      <c r="S20" s="89"/>
      <c r="T20" s="204" t="s">
        <v>536</v>
      </c>
      <c r="U20" s="204"/>
      <c r="V20" s="208" t="s">
        <v>630</v>
      </c>
      <c r="W20" s="218"/>
      <c r="X20" s="208"/>
      <c r="Y20" s="270"/>
      <c r="Z20" s="126"/>
      <c r="AA20" s="85" t="s">
        <v>507</v>
      </c>
      <c r="AB20" s="86"/>
      <c r="AC20" s="120">
        <v>178</v>
      </c>
      <c r="AD20" s="120">
        <v>2300</v>
      </c>
      <c r="AE20"/>
      <c r="AF20"/>
      <c r="AG20" t="s">
        <v>417</v>
      </c>
      <c r="AH20" s="120">
        <v>150</v>
      </c>
      <c r="AI20"/>
      <c r="AJ20"/>
      <c r="AM20"/>
      <c r="AO20" s="138"/>
      <c r="AP20" s="97"/>
      <c r="AQ20" s="130"/>
      <c r="AR20" s="98"/>
      <c r="AS20" s="99"/>
      <c r="AT20" s="100"/>
      <c r="AU20" s="101"/>
      <c r="AV20" s="102"/>
      <c r="AW20" s="102"/>
      <c r="AX20" s="103"/>
      <c r="AY20" s="102"/>
      <c r="BA20" s="173"/>
      <c r="BC20" s="105"/>
      <c r="BD20" s="105"/>
      <c r="BE20" s="102"/>
      <c r="BF20" s="102"/>
      <c r="BG20" s="102"/>
      <c r="BH20" s="102"/>
      <c r="BI20" s="106"/>
      <c r="BJ20" s="102"/>
      <c r="BL20" s="131"/>
      <c r="BM20" s="108"/>
      <c r="BN20" s="105"/>
      <c r="BP20" s="102"/>
      <c r="BQ20" s="106"/>
      <c r="BS20" s="105"/>
      <c r="BV20" s="105"/>
      <c r="BW20" s="105"/>
      <c r="BX20" s="111"/>
      <c r="BY20" s="96"/>
      <c r="CA20" s="96"/>
      <c r="CC20" s="96"/>
      <c r="CD20" s="96"/>
      <c r="CE20" s="144"/>
      <c r="CF20" s="144"/>
      <c r="CG20" s="144"/>
      <c r="CH20" s="144"/>
      <c r="CI20" s="144"/>
      <c r="CJ20" s="144"/>
      <c r="CK20" s="144"/>
      <c r="CL20" s="102"/>
      <c r="CZ20" s="134"/>
      <c r="DC20" s="183"/>
      <c r="DD20" s="195"/>
      <c r="DE20" s="86"/>
      <c r="DF20" s="86"/>
      <c r="DG20" s="86"/>
      <c r="DH20" s="162"/>
      <c r="DI20" s="86"/>
      <c r="DJ20" s="332" t="s">
        <v>417</v>
      </c>
      <c r="DK20" s="113"/>
      <c r="DL20" s="178" t="s">
        <v>393</v>
      </c>
      <c r="DM20" s="178" t="s">
        <v>848</v>
      </c>
      <c r="DN20" s="178"/>
      <c r="DO20" s="178"/>
      <c r="DP20" s="178"/>
      <c r="DQ20" s="178"/>
      <c r="DR20" s="176"/>
      <c r="DS20" s="172"/>
      <c r="DT20" s="172"/>
      <c r="DU20" s="172"/>
      <c r="DV20" s="172"/>
      <c r="DW20" s="172"/>
      <c r="DX20" s="172"/>
      <c r="DY20" s="172"/>
      <c r="DZ20" s="172"/>
      <c r="EA20" s="172"/>
      <c r="EB20" s="294"/>
      <c r="EC20" s="293"/>
      <c r="ED20" s="293"/>
      <c r="EE20" s="293"/>
      <c r="EF20" s="293">
        <v>30</v>
      </c>
      <c r="EG20" s="293"/>
      <c r="EH20" s="293">
        <v>183</v>
      </c>
      <c r="EI20" s="293">
        <v>87</v>
      </c>
      <c r="EJ20" s="330">
        <f t="shared" si="0"/>
        <v>25.978679566424795</v>
      </c>
      <c r="EK20" s="293"/>
      <c r="EL20" s="293"/>
      <c r="EM20" s="293">
        <v>1</v>
      </c>
      <c r="EN20" s="293" t="s">
        <v>784</v>
      </c>
      <c r="EO20" s="293">
        <v>1</v>
      </c>
      <c r="EP20" s="293">
        <v>0</v>
      </c>
      <c r="EQ20" s="178">
        <v>0</v>
      </c>
      <c r="ER20" s="145"/>
      <c r="ES20" s="254"/>
      <c r="ET20" s="254"/>
      <c r="EU20" s="254"/>
      <c r="EV20" s="254"/>
      <c r="EW20" s="254"/>
      <c r="EX20" s="280"/>
      <c r="EY20" s="257"/>
      <c r="EZ20" s="95"/>
      <c r="FD20" s="158"/>
      <c r="FE20" s="158"/>
      <c r="FG20" s="159"/>
      <c r="FH20" s="160"/>
      <c r="FI20" s="152"/>
      <c r="FJ20" s="146"/>
      <c r="FK20" s="94"/>
      <c r="FL20" s="95"/>
      <c r="FM20" s="85"/>
      <c r="FN20" s="174"/>
      <c r="FP20" s="100"/>
      <c r="FQ20" s="202"/>
      <c r="FS20" s="331" t="s">
        <v>800</v>
      </c>
      <c r="FT20" s="331" t="s">
        <v>386</v>
      </c>
      <c r="FU20" s="331" t="s">
        <v>849</v>
      </c>
      <c r="FV20" s="305">
        <v>0</v>
      </c>
      <c r="FW20" s="305">
        <v>3</v>
      </c>
      <c r="FX20" s="305">
        <v>1</v>
      </c>
      <c r="FY20" s="331" t="s">
        <v>850</v>
      </c>
      <c r="FZ20" s="305">
        <v>0</v>
      </c>
      <c r="GA20" s="305">
        <v>0</v>
      </c>
      <c r="GB20" s="305">
        <v>0</v>
      </c>
      <c r="GC20" s="305">
        <v>1</v>
      </c>
      <c r="GD20" s="341">
        <v>44029</v>
      </c>
      <c r="GE20" s="331" t="s">
        <v>853</v>
      </c>
      <c r="GF20" s="331" t="s">
        <v>817</v>
      </c>
    </row>
    <row r="21" spans="1:248" ht="14.45" customHeight="1" x14ac:dyDescent="0.25">
      <c r="A21" s="85">
        <v>129</v>
      </c>
      <c r="B21" s="85">
        <f>COUNTIFS($D$4:D21,D21,$F$4:F21,F21)</f>
        <v>1</v>
      </c>
      <c r="C21" s="136">
        <v>12778</v>
      </c>
      <c r="D21" s="186" t="s">
        <v>664</v>
      </c>
      <c r="E21" s="113" t="s">
        <v>442</v>
      </c>
      <c r="F21" s="89">
        <v>6204300608</v>
      </c>
      <c r="G21" s="86">
        <f>LEFT(H21,4)-CONCATENATE(IF(LEFT(F21, 2)&lt;MID(H21, 3, 4), 20, 19),LEFT(F21,2))</f>
        <v>58</v>
      </c>
      <c r="H21" s="89" t="s">
        <v>661</v>
      </c>
      <c r="I21" s="192" t="s">
        <v>393</v>
      </c>
      <c r="J21" s="141" t="s">
        <v>410</v>
      </c>
      <c r="K21" s="89" t="s">
        <v>385</v>
      </c>
      <c r="L21" s="86">
        <v>14</v>
      </c>
      <c r="M21" s="89" t="s">
        <v>473</v>
      </c>
      <c r="N21" s="89" t="s">
        <v>386</v>
      </c>
      <c r="O21" s="86"/>
      <c r="P21" s="86" t="s">
        <v>646</v>
      </c>
      <c r="Q21" s="142"/>
      <c r="R21" s="142"/>
      <c r="S21" s="89"/>
      <c r="T21" s="204" t="s">
        <v>536</v>
      </c>
      <c r="U21" s="204"/>
      <c r="V21" s="208" t="s">
        <v>630</v>
      </c>
      <c r="W21" s="218"/>
      <c r="X21" s="208"/>
      <c r="Y21" s="270"/>
      <c r="Z21" s="126"/>
      <c r="AA21" s="85" t="s">
        <v>507</v>
      </c>
      <c r="AB21" s="86"/>
      <c r="AC21" s="120">
        <v>135</v>
      </c>
      <c r="AD21" s="120">
        <v>1900</v>
      </c>
      <c r="AE21"/>
      <c r="AF21"/>
      <c r="AG21" t="s">
        <v>417</v>
      </c>
      <c r="AH21" s="120">
        <v>150</v>
      </c>
      <c r="AI21"/>
      <c r="AJ21"/>
      <c r="AM21"/>
      <c r="AO21" s="138">
        <v>53.3</v>
      </c>
      <c r="AP21" s="97">
        <v>43.5</v>
      </c>
      <c r="AQ21" s="130">
        <v>2</v>
      </c>
      <c r="AR21" s="98">
        <f>AO21+AP21+AQ21</f>
        <v>98.8</v>
      </c>
      <c r="AS21" s="99">
        <f>AO21/AP21</f>
        <v>1.2252873563218389</v>
      </c>
      <c r="AT21" s="100">
        <f>AO21/AP21*AQ21</f>
        <v>2.4505747126436779</v>
      </c>
      <c r="AU21" s="101">
        <f>AO21/(AP21+AQ21)</f>
        <v>1.1714285714285713</v>
      </c>
      <c r="AV21" s="102">
        <f>AW21*AO21/100</f>
        <v>43.753999999999998</v>
      </c>
      <c r="AW21" s="102">
        <f>98-AY21-(CD21*100/AO21)</f>
        <v>82.090056285178235</v>
      </c>
      <c r="AX21" s="103">
        <v>6.78</v>
      </c>
      <c r="AY21" s="102">
        <f>AX21*100/AO21</f>
        <v>12.720450281425892</v>
      </c>
      <c r="AZ21" s="85" t="s">
        <v>387</v>
      </c>
      <c r="BA21" s="173">
        <v>17.600000000000001</v>
      </c>
      <c r="BB21" s="109" t="s">
        <v>387</v>
      </c>
      <c r="BC21" s="105">
        <v>3.7999999999999999E-2</v>
      </c>
      <c r="BD21" s="105"/>
      <c r="BE21" s="102"/>
      <c r="BF21" s="102"/>
      <c r="BG21" s="102"/>
      <c r="BH21" s="102"/>
      <c r="BI21" s="106">
        <v>0.42</v>
      </c>
      <c r="BJ21" s="102">
        <v>40.200000000000003</v>
      </c>
      <c r="BK21" s="85">
        <v>59.8</v>
      </c>
      <c r="BL21" s="107">
        <f>BJ21/BK21</f>
        <v>0.67224080267558539</v>
      </c>
      <c r="BM21" s="108">
        <v>0.46</v>
      </c>
      <c r="BN21" s="105">
        <f>BM21*100/AO21</f>
        <v>0.8630393996247655</v>
      </c>
      <c r="BO21" s="85" t="s">
        <v>387</v>
      </c>
      <c r="BP21" s="102">
        <v>56.5</v>
      </c>
      <c r="BQ21" s="106">
        <v>66.7</v>
      </c>
      <c r="BS21" s="105">
        <f>BX21+BZ21</f>
        <v>31.240000000000002</v>
      </c>
      <c r="BT21" s="123">
        <v>95.9</v>
      </c>
      <c r="BU21" s="123">
        <v>4804</v>
      </c>
      <c r="BV21" s="105">
        <f>100-BT21</f>
        <v>4.0999999999999943</v>
      </c>
      <c r="BW21" s="105">
        <f>BY21+CA21+CC21</f>
        <v>43.4739</v>
      </c>
      <c r="BX21" s="111">
        <v>3.64</v>
      </c>
      <c r="BY21" s="96">
        <f>BX21*AP21/100</f>
        <v>1.5834000000000001</v>
      </c>
      <c r="BZ21" s="123">
        <v>27.6</v>
      </c>
      <c r="CA21" s="96">
        <f>BZ21*AP21/100</f>
        <v>12.006000000000002</v>
      </c>
      <c r="CB21" s="123">
        <v>68.7</v>
      </c>
      <c r="CC21" s="96">
        <f>CB21*AP21/100</f>
        <v>29.884500000000003</v>
      </c>
      <c r="CD21" s="96">
        <v>1.7</v>
      </c>
      <c r="CE21" s="144">
        <v>90.5</v>
      </c>
      <c r="CF21" s="144">
        <v>4214</v>
      </c>
      <c r="CG21" s="144">
        <v>80.8</v>
      </c>
      <c r="CH21" s="144">
        <v>3489</v>
      </c>
      <c r="CI21" s="144">
        <v>58.1</v>
      </c>
      <c r="CJ21" s="144">
        <v>65.599999999999994</v>
      </c>
      <c r="CK21" s="144">
        <v>2573</v>
      </c>
      <c r="CL21" s="102">
        <f>BX21/BZ21</f>
        <v>0.13188405797101449</v>
      </c>
      <c r="CZ21" s="134">
        <v>3</v>
      </c>
      <c r="DB21" s="156" t="s">
        <v>394</v>
      </c>
      <c r="DC21" s="183"/>
      <c r="DD21" s="195" t="s">
        <v>665</v>
      </c>
      <c r="DE21" s="86"/>
      <c r="DF21" s="86"/>
      <c r="DG21" s="86"/>
      <c r="DH21" s="162"/>
      <c r="DI21" s="86" t="s">
        <v>389</v>
      </c>
      <c r="DJ21" s="171" t="s">
        <v>417</v>
      </c>
      <c r="DK21" s="113">
        <v>2</v>
      </c>
      <c r="DL21" s="178" t="s">
        <v>399</v>
      </c>
      <c r="DM21" s="178" t="s">
        <v>393</v>
      </c>
      <c r="DN21" s="178"/>
      <c r="DO21" s="178"/>
      <c r="DP21" s="178"/>
      <c r="DQ21" s="178"/>
      <c r="DR21" s="176" t="s">
        <v>386</v>
      </c>
      <c r="DS21" s="172" t="s">
        <v>386</v>
      </c>
      <c r="DT21" s="291">
        <v>236</v>
      </c>
      <c r="DU21" s="291">
        <v>22</v>
      </c>
      <c r="DV21" s="291">
        <v>78</v>
      </c>
      <c r="DW21" s="172" t="s">
        <v>386</v>
      </c>
      <c r="DX21" s="172" t="s">
        <v>386</v>
      </c>
      <c r="DY21" s="172" t="s">
        <v>386</v>
      </c>
      <c r="DZ21" s="172" t="s">
        <v>386</v>
      </c>
      <c r="EA21" s="172">
        <v>0</v>
      </c>
      <c r="EB21" s="297" t="s">
        <v>499</v>
      </c>
      <c r="EC21" s="293"/>
      <c r="ED21" s="293"/>
      <c r="EE21" s="293"/>
      <c r="EF21" s="293">
        <v>35</v>
      </c>
      <c r="EG21" s="293"/>
      <c r="EH21" s="293">
        <v>173</v>
      </c>
      <c r="EI21" s="293">
        <v>109</v>
      </c>
      <c r="EJ21" s="330">
        <f t="shared" si="0"/>
        <v>36.419526212035152</v>
      </c>
      <c r="EK21" s="293"/>
      <c r="EL21" s="293"/>
      <c r="EM21" s="293">
        <v>2</v>
      </c>
      <c r="EN21" s="293" t="s">
        <v>784</v>
      </c>
      <c r="EO21" s="293">
        <v>1</v>
      </c>
      <c r="EP21" s="293">
        <v>0</v>
      </c>
      <c r="EQ21" s="178">
        <v>0</v>
      </c>
      <c r="ER21" s="145">
        <v>12778</v>
      </c>
      <c r="ES21" s="254">
        <v>75</v>
      </c>
      <c r="ET21" s="254">
        <v>12917</v>
      </c>
      <c r="EU21" s="254">
        <v>8139</v>
      </c>
      <c r="EV21" s="254">
        <v>40560</v>
      </c>
      <c r="EW21" s="254">
        <v>2134</v>
      </c>
      <c r="EX21" s="280">
        <f>EW21/EU21*EV21/ES21</f>
        <v>141.79471679567516</v>
      </c>
      <c r="EY21" s="257">
        <f>L21*EX21</f>
        <v>1985.1260351394521</v>
      </c>
      <c r="EZ21" s="95"/>
      <c r="FD21" s="158"/>
      <c r="FE21" s="158"/>
      <c r="FG21" s="159"/>
      <c r="FH21" s="160"/>
      <c r="FI21" s="152"/>
      <c r="FJ21" s="146"/>
      <c r="FK21" s="94"/>
      <c r="FL21" s="95"/>
      <c r="FM21" s="85"/>
      <c r="FN21" s="174">
        <f>AC21/1000</f>
        <v>0.13500000000000001</v>
      </c>
      <c r="FP21" s="100">
        <f>EW21*100/ET21</f>
        <v>16.520863977703801</v>
      </c>
      <c r="FQ21" s="202">
        <f>EX21/1000</f>
        <v>0.14179471679567515</v>
      </c>
      <c r="FS21" s="331" t="s">
        <v>798</v>
      </c>
      <c r="FT21" s="331" t="s">
        <v>386</v>
      </c>
      <c r="FU21" s="331" t="s">
        <v>851</v>
      </c>
      <c r="FV21" s="305">
        <v>0</v>
      </c>
      <c r="FW21" s="331" t="s">
        <v>782</v>
      </c>
      <c r="FX21" s="305">
        <v>1</v>
      </c>
      <c r="FY21" s="331" t="s">
        <v>852</v>
      </c>
      <c r="FZ21" s="305">
        <v>0</v>
      </c>
      <c r="GA21" s="305">
        <v>0</v>
      </c>
      <c r="GB21" s="305">
        <v>0</v>
      </c>
      <c r="GC21" s="305">
        <v>1</v>
      </c>
      <c r="GD21" s="334">
        <v>43971</v>
      </c>
      <c r="GE21" s="331" t="s">
        <v>827</v>
      </c>
      <c r="GF21" s="331" t="s">
        <v>817</v>
      </c>
    </row>
    <row r="22" spans="1:248" ht="14.45" customHeight="1" x14ac:dyDescent="0.25">
      <c r="A22" s="85">
        <v>152</v>
      </c>
      <c r="B22" s="85">
        <f>COUNTIFS($D$4:D22,D22,$F$4:F22,F22)</f>
        <v>1</v>
      </c>
      <c r="C22" s="136">
        <v>12878</v>
      </c>
      <c r="D22" s="186" t="s">
        <v>685</v>
      </c>
      <c r="E22" s="113" t="s">
        <v>431</v>
      </c>
      <c r="F22" s="89">
        <v>6806300589</v>
      </c>
      <c r="G22" s="86">
        <f>LEFT(H22,4)-CONCATENATE(IF(LEFT(F22, 2)&lt;MID(H22, 3, 4), 20, 19),LEFT(F22,2))</f>
        <v>52</v>
      </c>
      <c r="H22" s="89" t="s">
        <v>684</v>
      </c>
      <c r="I22" s="192" t="s">
        <v>686</v>
      </c>
      <c r="J22" s="141" t="s">
        <v>410</v>
      </c>
      <c r="K22" s="89" t="s">
        <v>385</v>
      </c>
      <c r="L22" s="86">
        <v>5</v>
      </c>
      <c r="M22" s="89" t="s">
        <v>473</v>
      </c>
      <c r="N22" s="89" t="s">
        <v>467</v>
      </c>
      <c r="O22" s="86"/>
      <c r="P22" s="86" t="s">
        <v>677</v>
      </c>
      <c r="Q22" s="142"/>
      <c r="R22" s="142"/>
      <c r="S22" s="89"/>
      <c r="T22" s="204" t="s">
        <v>536</v>
      </c>
      <c r="U22" s="204"/>
      <c r="V22" s="208" t="s">
        <v>630</v>
      </c>
      <c r="W22" s="218"/>
      <c r="X22" s="208"/>
      <c r="Y22" s="270"/>
      <c r="Z22" s="216"/>
      <c r="AA22" s="214" t="s">
        <v>507</v>
      </c>
      <c r="AB22" s="86"/>
      <c r="AC22" s="226">
        <v>366</v>
      </c>
      <c r="AD22" s="226">
        <v>1800</v>
      </c>
      <c r="AE22" s="230"/>
      <c r="AF22" s="230"/>
      <c r="AG22" s="230" t="s">
        <v>687</v>
      </c>
      <c r="AH22" s="120">
        <v>150</v>
      </c>
      <c r="AI22"/>
      <c r="AJ22"/>
      <c r="AM22"/>
      <c r="AO22" s="233">
        <v>1.0900000000000001</v>
      </c>
      <c r="AP22" s="97">
        <v>7.43</v>
      </c>
      <c r="AQ22" s="130">
        <v>90.9</v>
      </c>
      <c r="AR22" s="98">
        <f>AO22+AP22+AQ22</f>
        <v>99.42</v>
      </c>
      <c r="AS22" s="99">
        <f>AO22/AP22</f>
        <v>0.14670255720053837</v>
      </c>
      <c r="AT22" s="100">
        <f>AO22/AP22*AQ22</f>
        <v>13.335262449528939</v>
      </c>
      <c r="AU22" s="101">
        <f>AO22/(AP22+AQ22)</f>
        <v>1.1085121529543374E-2</v>
      </c>
      <c r="AV22" s="102">
        <f>AW22*AO22/100</f>
        <v>0.99589000000000016</v>
      </c>
      <c r="AW22" s="102">
        <f>98-AY22-(CD22*100/AO22)</f>
        <v>91.366055045871562</v>
      </c>
      <c r="AX22" s="103">
        <v>7.0999999999999994E-2</v>
      </c>
      <c r="AY22" s="102">
        <f>AX22*100/AO22</f>
        <v>6.5137614678899078</v>
      </c>
      <c r="AZ22" s="85" t="s">
        <v>387</v>
      </c>
      <c r="BA22" s="173">
        <v>31.5</v>
      </c>
      <c r="BB22" s="109" t="s">
        <v>387</v>
      </c>
      <c r="BC22" s="105">
        <v>0.45</v>
      </c>
      <c r="BD22" s="105"/>
      <c r="BE22" s="102"/>
      <c r="BF22" s="102"/>
      <c r="BG22" s="102"/>
      <c r="BH22" s="102"/>
      <c r="BI22" s="106">
        <v>0.3</v>
      </c>
      <c r="BJ22" s="102">
        <v>56.5</v>
      </c>
      <c r="BK22" s="102">
        <f>100-BJ22</f>
        <v>43.5</v>
      </c>
      <c r="BL22" s="107">
        <f>BJ22/BK22</f>
        <v>1.2988505747126438</v>
      </c>
      <c r="BM22" s="108">
        <v>2.9000000000000001E-2</v>
      </c>
      <c r="BN22" s="105">
        <f>BM22*100/AO22</f>
        <v>2.6605504587155964</v>
      </c>
      <c r="BO22" s="85" t="s">
        <v>387</v>
      </c>
      <c r="BP22" s="102">
        <v>80.7</v>
      </c>
      <c r="BQ22" s="106">
        <v>33.5</v>
      </c>
      <c r="BS22" s="105">
        <f>BX22+BZ22</f>
        <v>20.889999999999997</v>
      </c>
      <c r="BT22" s="123">
        <v>87.6</v>
      </c>
      <c r="BU22" s="123">
        <v>26692</v>
      </c>
      <c r="BV22" s="105">
        <f>100-BT22</f>
        <v>12.400000000000006</v>
      </c>
      <c r="BW22" s="238">
        <f>BY22+CA22+CC22</f>
        <v>7.2212169999999993</v>
      </c>
      <c r="BX22" s="111">
        <v>1.49</v>
      </c>
      <c r="BY22" s="96">
        <f>BX22*AP22/100</f>
        <v>0.11070699999999999</v>
      </c>
      <c r="BZ22" s="123">
        <v>19.399999999999999</v>
      </c>
      <c r="CA22" s="96">
        <f>BZ22*AP22/100</f>
        <v>1.4414199999999999</v>
      </c>
      <c r="CB22" s="123">
        <v>76.3</v>
      </c>
      <c r="CC22" s="96">
        <f>CB22*AP22/100</f>
        <v>5.6690899999999997</v>
      </c>
      <c r="CD22" s="96">
        <v>1.31E-3</v>
      </c>
      <c r="CE22" s="144">
        <v>75.7</v>
      </c>
      <c r="CF22" s="144">
        <v>8755</v>
      </c>
      <c r="CG22" s="144">
        <v>88.7</v>
      </c>
      <c r="CH22" s="144">
        <v>5393</v>
      </c>
      <c r="CI22" s="144">
        <v>85</v>
      </c>
      <c r="CJ22" s="144">
        <v>84.2</v>
      </c>
      <c r="CK22" s="144">
        <v>5268</v>
      </c>
      <c r="CL22" s="102">
        <f>BX22/BZ22</f>
        <v>7.6804123711340211E-2</v>
      </c>
      <c r="CZ22" s="134"/>
      <c r="DB22" s="156" t="s">
        <v>388</v>
      </c>
      <c r="DC22" s="183"/>
      <c r="DD22" s="195" t="s">
        <v>688</v>
      </c>
      <c r="DE22" s="86"/>
      <c r="DF22" s="86"/>
      <c r="DG22" s="86"/>
      <c r="DH22" s="162"/>
      <c r="DI22" s="86" t="s">
        <v>389</v>
      </c>
      <c r="DJ22" s="117" t="s">
        <v>689</v>
      </c>
      <c r="DK22" s="113" t="s">
        <v>402</v>
      </c>
      <c r="DL22" s="178" t="s">
        <v>393</v>
      </c>
      <c r="DM22" s="178" t="s">
        <v>391</v>
      </c>
      <c r="DN22" s="178"/>
      <c r="DO22" s="178"/>
      <c r="DP22" s="178"/>
      <c r="DQ22" s="178"/>
      <c r="DR22" s="176"/>
      <c r="DS22" s="172"/>
      <c r="DT22" s="172"/>
      <c r="DU22" s="172"/>
      <c r="DV22" s="172"/>
      <c r="DW22" s="172"/>
      <c r="DX22" s="172"/>
      <c r="DY22" s="172"/>
      <c r="DZ22" s="172"/>
      <c r="EA22" s="172"/>
      <c r="EB22" s="294"/>
      <c r="EC22" s="293"/>
      <c r="ED22" s="293"/>
      <c r="EE22" s="293"/>
      <c r="EF22" s="293">
        <v>15</v>
      </c>
      <c r="EG22" s="293"/>
      <c r="EH22" s="293" t="s">
        <v>782</v>
      </c>
      <c r="EI22" s="293" t="s">
        <v>782</v>
      </c>
      <c r="EJ22" s="330" t="s">
        <v>782</v>
      </c>
      <c r="EK22" s="293"/>
      <c r="EL22" s="293"/>
      <c r="EM22" s="293">
        <v>2</v>
      </c>
      <c r="EN22" s="293" t="s">
        <v>784</v>
      </c>
      <c r="EO22" s="293">
        <v>1</v>
      </c>
      <c r="EP22" s="293">
        <v>0</v>
      </c>
      <c r="EQ22" s="178">
        <v>0</v>
      </c>
      <c r="ER22" s="145">
        <v>12878</v>
      </c>
      <c r="ES22" s="254">
        <v>75</v>
      </c>
      <c r="ET22" s="254">
        <v>4677</v>
      </c>
      <c r="EU22" s="254">
        <v>4000</v>
      </c>
      <c r="EV22" s="254">
        <v>40560</v>
      </c>
      <c r="EW22" s="254">
        <v>2710</v>
      </c>
      <c r="EX22" s="280">
        <f>EW22/EU22*EV22/ES22</f>
        <v>366.392</v>
      </c>
      <c r="EY22" s="257">
        <f>L22*EX22</f>
        <v>1831.96</v>
      </c>
      <c r="EZ22" s="95"/>
      <c r="FD22" s="158"/>
      <c r="FE22" s="158"/>
      <c r="FG22" s="159"/>
      <c r="FH22" s="160"/>
      <c r="FI22" s="152"/>
      <c r="FJ22" s="146"/>
      <c r="FK22" s="94"/>
      <c r="FL22" s="95"/>
      <c r="FM22" s="85"/>
      <c r="FN22" s="174">
        <f>AC22/1000</f>
        <v>0.36599999999999999</v>
      </c>
      <c r="FP22" s="100">
        <f>EW22*100/ET22</f>
        <v>57.943125935428696</v>
      </c>
      <c r="FQ22" s="202">
        <f>EX22/1000</f>
        <v>0.366392</v>
      </c>
      <c r="FS22" s="331" t="s">
        <v>795</v>
      </c>
      <c r="FT22" s="331" t="s">
        <v>386</v>
      </c>
      <c r="FU22" s="331" t="s">
        <v>851</v>
      </c>
      <c r="FV22" s="305">
        <v>0</v>
      </c>
      <c r="FW22" s="331" t="s">
        <v>782</v>
      </c>
      <c r="FX22" s="305">
        <v>1</v>
      </c>
      <c r="FY22" s="331" t="s">
        <v>852</v>
      </c>
      <c r="FZ22" s="305">
        <v>0</v>
      </c>
      <c r="GA22" s="305">
        <v>0</v>
      </c>
      <c r="GB22" s="305">
        <v>0</v>
      </c>
      <c r="GC22" s="305">
        <v>1</v>
      </c>
      <c r="GD22" s="331" t="s">
        <v>854</v>
      </c>
      <c r="GE22" s="331" t="s">
        <v>790</v>
      </c>
      <c r="GF22" s="331" t="s">
        <v>855</v>
      </c>
      <c r="GG22" s="220"/>
      <c r="GH22" s="268"/>
      <c r="GL22" s="230"/>
      <c r="GM22" s="230"/>
      <c r="GN22" s="230"/>
      <c r="GO22" s="230"/>
      <c r="GP22" s="230"/>
      <c r="GQ22" s="230"/>
      <c r="GR22" s="230"/>
      <c r="GS22" s="230"/>
      <c r="GT22" s="230"/>
      <c r="GU22" s="230"/>
      <c r="GV22" s="230"/>
      <c r="GW22" s="230"/>
      <c r="GX22" s="230"/>
      <c r="GY22" s="230"/>
      <c r="GZ22" s="230"/>
      <c r="HA22" s="230"/>
      <c r="HB22" s="230"/>
      <c r="HC22" s="230"/>
      <c r="HD22" s="230"/>
      <c r="HE22" s="230"/>
      <c r="HF22" s="230"/>
      <c r="HG22" s="230"/>
      <c r="HH22" s="230"/>
      <c r="HI22" s="230"/>
      <c r="HJ22" s="230"/>
      <c r="HK22" s="230"/>
      <c r="HL22" s="230"/>
      <c r="HM22" s="230"/>
      <c r="HN22" s="230"/>
      <c r="HO22" s="230"/>
      <c r="HP22" s="230"/>
      <c r="HQ22" s="230"/>
      <c r="HR22" s="230"/>
      <c r="HS22" s="230"/>
      <c r="HT22" s="230"/>
      <c r="HU22" s="230"/>
      <c r="HV22" s="230"/>
      <c r="HW22" s="230"/>
      <c r="HX22" s="230"/>
      <c r="HY22" s="230"/>
      <c r="HZ22" s="230"/>
      <c r="IA22" s="230"/>
      <c r="IB22" s="230"/>
      <c r="IC22" s="230"/>
      <c r="ID22" s="230"/>
      <c r="IE22" s="230"/>
      <c r="IF22" s="230"/>
    </row>
    <row r="23" spans="1:248" ht="14.45" customHeight="1" x14ac:dyDescent="0.25">
      <c r="A23" s="85">
        <v>165</v>
      </c>
      <c r="B23" s="85">
        <f>COUNTIFS($D$4:D23,D23,$F$4:F23,F23)</f>
        <v>1</v>
      </c>
      <c r="C23" s="136">
        <v>12972</v>
      </c>
      <c r="D23" s="186" t="s">
        <v>710</v>
      </c>
      <c r="E23" s="113" t="s">
        <v>493</v>
      </c>
      <c r="F23" s="89">
        <v>6656270038</v>
      </c>
      <c r="G23" s="86">
        <f>LEFT(H23,4)-CONCATENATE(IF(LEFT(F23, 2)&lt;MID(H23, 3, 4), 20, 19),LEFT(F23,2))</f>
        <v>54</v>
      </c>
      <c r="H23" s="89" t="s">
        <v>711</v>
      </c>
      <c r="I23" s="192" t="s">
        <v>399</v>
      </c>
      <c r="J23" s="141" t="s">
        <v>410</v>
      </c>
      <c r="K23" s="89" t="s">
        <v>385</v>
      </c>
      <c r="L23" s="86">
        <v>23</v>
      </c>
      <c r="M23" s="89" t="s">
        <v>438</v>
      </c>
      <c r="N23" s="89" t="s">
        <v>386</v>
      </c>
      <c r="O23" s="86"/>
      <c r="P23" s="86" t="s">
        <v>677</v>
      </c>
      <c r="Q23" s="142"/>
      <c r="R23" s="142"/>
      <c r="S23" s="89"/>
      <c r="T23" s="188"/>
      <c r="U23" s="188"/>
      <c r="V23" s="208" t="s">
        <v>630</v>
      </c>
      <c r="W23" s="218"/>
      <c r="X23" s="208"/>
      <c r="Y23" s="270"/>
      <c r="Z23" s="216" t="s">
        <v>530</v>
      </c>
      <c r="AA23" s="214" t="s">
        <v>507</v>
      </c>
      <c r="AB23" s="86"/>
      <c r="AC23" s="226">
        <v>3380</v>
      </c>
      <c r="AD23" s="226">
        <v>77700</v>
      </c>
      <c r="AE23" s="230"/>
      <c r="AF23" s="230"/>
      <c r="AG23" s="230" t="s">
        <v>412</v>
      </c>
      <c r="AH23" s="226">
        <v>10000</v>
      </c>
      <c r="AI23"/>
      <c r="AJ23"/>
      <c r="AM23"/>
      <c r="AO23" s="233">
        <v>4.45</v>
      </c>
      <c r="AP23" s="97">
        <v>5.86</v>
      </c>
      <c r="AQ23" s="130">
        <v>88.9</v>
      </c>
      <c r="AR23" s="98">
        <f>AO23+AP23+AQ23</f>
        <v>99.210000000000008</v>
      </c>
      <c r="AS23" s="99">
        <f>AO23/AP23</f>
        <v>0.75938566552901021</v>
      </c>
      <c r="AT23" s="100">
        <f>AO23/AP23*AQ23</f>
        <v>67.50938566552901</v>
      </c>
      <c r="AU23" s="101">
        <f>AO23/(AP23+AQ23)</f>
        <v>4.6960742929506118E-2</v>
      </c>
      <c r="AV23" s="102">
        <f>AW23*AO23/100</f>
        <v>4.0910000000000002</v>
      </c>
      <c r="AW23" s="102">
        <f>98-AY23-(CD23*100/AO23)</f>
        <v>91.932584269662925</v>
      </c>
      <c r="AX23" s="103">
        <v>0.15</v>
      </c>
      <c r="AY23" s="102">
        <f>AX23*100/AO23</f>
        <v>3.3707865168539324</v>
      </c>
      <c r="AZ23" s="85" t="s">
        <v>387</v>
      </c>
      <c r="BA23" s="173">
        <v>44.4</v>
      </c>
      <c r="BB23" s="109" t="s">
        <v>387</v>
      </c>
      <c r="BC23" s="105">
        <v>7.03</v>
      </c>
      <c r="BD23" s="105"/>
      <c r="BE23" s="102"/>
      <c r="BF23" s="102"/>
      <c r="BG23" s="102"/>
      <c r="BH23" s="102"/>
      <c r="BI23" s="106">
        <v>1.77</v>
      </c>
      <c r="BJ23" s="102">
        <v>71.5</v>
      </c>
      <c r="BK23" s="102">
        <f>100-BJ23</f>
        <v>28.5</v>
      </c>
      <c r="BL23" s="131">
        <f>BJ23/BK23</f>
        <v>2.5087719298245612</v>
      </c>
      <c r="BM23" s="108">
        <v>0.44</v>
      </c>
      <c r="BN23" s="105">
        <f>BM23*100/AO23</f>
        <v>9.8876404494382015</v>
      </c>
      <c r="BO23" s="85" t="s">
        <v>387</v>
      </c>
      <c r="BP23" s="102">
        <v>55.8</v>
      </c>
      <c r="BQ23" s="106">
        <v>62.4</v>
      </c>
      <c r="BS23" s="105">
        <f>BX23+BZ23</f>
        <v>70.2</v>
      </c>
      <c r="BT23" s="123">
        <v>96.3</v>
      </c>
      <c r="BU23" s="123">
        <v>17162</v>
      </c>
      <c r="BV23" s="105">
        <f>100-BT23</f>
        <v>3.7000000000000028</v>
      </c>
      <c r="BW23" s="105">
        <f>BY23+CA23+CC23</f>
        <v>5.8307000000000011</v>
      </c>
      <c r="BX23" s="111">
        <v>32.1</v>
      </c>
      <c r="BY23" s="96">
        <f>BX23*AP23/100</f>
        <v>1.8810600000000002</v>
      </c>
      <c r="BZ23" s="123">
        <v>38.1</v>
      </c>
      <c r="CA23" s="96">
        <f>BZ23*AP23/100</f>
        <v>2.2326600000000001</v>
      </c>
      <c r="CB23" s="123">
        <v>29.3</v>
      </c>
      <c r="CC23" s="96">
        <f>CB23*AP23/100</f>
        <v>1.7169800000000002</v>
      </c>
      <c r="CD23" s="96">
        <v>0.12</v>
      </c>
      <c r="CE23" s="144">
        <v>99.3</v>
      </c>
      <c r="CF23" s="144">
        <v>8392</v>
      </c>
      <c r="CG23" s="144">
        <v>98.7</v>
      </c>
      <c r="CH23" s="144">
        <v>6390</v>
      </c>
      <c r="CI23" s="144">
        <v>84.9</v>
      </c>
      <c r="CJ23" s="144">
        <v>94.5</v>
      </c>
      <c r="CK23" s="144">
        <v>6488</v>
      </c>
      <c r="CL23" s="102">
        <f>BX23/BZ23</f>
        <v>0.84251968503937014</v>
      </c>
      <c r="CZ23" s="134"/>
      <c r="DB23" s="156" t="s">
        <v>400</v>
      </c>
      <c r="DC23" s="183"/>
      <c r="DD23" s="195" t="s">
        <v>703</v>
      </c>
      <c r="DE23" s="86"/>
      <c r="DF23" s="86"/>
      <c r="DG23" s="86"/>
      <c r="DH23" s="162"/>
      <c r="DI23" s="86" t="s">
        <v>390</v>
      </c>
      <c r="DJ23" s="170" t="s">
        <v>412</v>
      </c>
      <c r="DK23" s="113">
        <v>2</v>
      </c>
      <c r="DL23" s="178" t="s">
        <v>1010</v>
      </c>
      <c r="DM23" s="178" t="s">
        <v>994</v>
      </c>
      <c r="DN23" s="178"/>
      <c r="DO23" s="178"/>
      <c r="DP23" s="178"/>
      <c r="DQ23" s="178"/>
      <c r="DR23" s="176"/>
      <c r="DS23" s="172"/>
      <c r="DT23" s="172"/>
      <c r="DU23" s="172"/>
      <c r="DV23" s="172"/>
      <c r="DW23" s="172"/>
      <c r="DX23" s="172"/>
      <c r="DY23" s="172"/>
      <c r="DZ23" s="172"/>
      <c r="EA23" s="172"/>
      <c r="EB23" s="294"/>
      <c r="EC23" s="293"/>
      <c r="ED23" s="293"/>
      <c r="EE23" s="293"/>
      <c r="EF23" s="293">
        <v>50</v>
      </c>
      <c r="EG23" s="293"/>
      <c r="EH23" s="293" t="s">
        <v>782</v>
      </c>
      <c r="EI23" s="293" t="s">
        <v>782</v>
      </c>
      <c r="EJ23" s="330" t="s">
        <v>782</v>
      </c>
      <c r="EK23" s="293"/>
      <c r="EL23" s="293"/>
      <c r="EM23" s="293">
        <v>2</v>
      </c>
      <c r="EN23" s="293" t="s">
        <v>777</v>
      </c>
      <c r="EO23" s="293">
        <v>1</v>
      </c>
      <c r="EP23" s="293">
        <v>1</v>
      </c>
      <c r="EQ23" s="333">
        <v>43862</v>
      </c>
      <c r="ER23" s="145">
        <v>12972</v>
      </c>
      <c r="ES23" s="254">
        <v>75</v>
      </c>
      <c r="ET23" s="254">
        <v>26708</v>
      </c>
      <c r="EU23" s="254">
        <v>4000</v>
      </c>
      <c r="EV23" s="254">
        <v>40560</v>
      </c>
      <c r="EW23" s="254">
        <v>24371</v>
      </c>
      <c r="EX23" s="280">
        <f>EW23/EU23*EV23/ES23</f>
        <v>3294.9591999999998</v>
      </c>
      <c r="EY23" s="257">
        <f>L23*EX23</f>
        <v>75784.061600000001</v>
      </c>
      <c r="EZ23" s="220"/>
      <c r="FA23" s="220"/>
      <c r="FB23" s="220"/>
      <c r="FC23" s="220"/>
      <c r="FD23" s="260"/>
      <c r="FE23" s="260"/>
      <c r="FF23" s="260"/>
      <c r="FG23" s="159"/>
      <c r="FH23" s="160"/>
      <c r="FI23" s="152"/>
      <c r="FJ23" s="146"/>
      <c r="FK23" s="231"/>
      <c r="FL23" s="95"/>
      <c r="FM23" s="85"/>
      <c r="FN23" s="174">
        <f>AC23/1000</f>
        <v>3.38</v>
      </c>
      <c r="FP23" s="100">
        <f>EW23*100/ET23</f>
        <v>91.249812790175227</v>
      </c>
      <c r="FQ23" s="202">
        <f>EX23/1000</f>
        <v>3.2949591999999996</v>
      </c>
      <c r="FS23" s="128" t="s">
        <v>992</v>
      </c>
      <c r="FT23" s="128" t="s">
        <v>992</v>
      </c>
      <c r="FU23" s="331" t="s">
        <v>851</v>
      </c>
      <c r="FV23" s="305">
        <v>0</v>
      </c>
      <c r="FW23" s="331" t="s">
        <v>782</v>
      </c>
      <c r="FX23" s="305">
        <v>1</v>
      </c>
      <c r="FY23" s="331" t="s">
        <v>792</v>
      </c>
      <c r="FZ23" s="305">
        <v>0</v>
      </c>
      <c r="GA23" s="305">
        <v>0</v>
      </c>
      <c r="GB23" s="305">
        <v>0</v>
      </c>
      <c r="GC23" s="305">
        <v>1</v>
      </c>
      <c r="GD23" s="128" t="s">
        <v>972</v>
      </c>
      <c r="GE23" s="331" t="s">
        <v>790</v>
      </c>
      <c r="GF23" s="331" t="s">
        <v>856</v>
      </c>
      <c r="GG23" s="220"/>
      <c r="GH23" s="268"/>
      <c r="GL23" s="230"/>
      <c r="GM23" s="230"/>
      <c r="GN23" s="230"/>
      <c r="GO23" s="230"/>
      <c r="GP23" s="230"/>
      <c r="GQ23" s="230"/>
      <c r="GR23" s="230"/>
      <c r="GS23" s="230"/>
      <c r="GT23" s="230"/>
      <c r="GU23" s="230"/>
      <c r="GV23" s="230"/>
      <c r="GW23" s="230"/>
      <c r="GX23" s="230"/>
      <c r="GY23" s="230"/>
      <c r="GZ23" s="230"/>
      <c r="HA23" s="230"/>
      <c r="HB23" s="230"/>
      <c r="HC23" s="230"/>
      <c r="HD23" s="230"/>
      <c r="HE23" s="230"/>
      <c r="HF23" s="230"/>
      <c r="HG23" s="230"/>
      <c r="HH23" s="230"/>
      <c r="HI23" s="230"/>
      <c r="HJ23" s="230"/>
      <c r="HK23" s="230"/>
      <c r="HL23" s="230"/>
      <c r="HM23" s="230"/>
      <c r="HN23" s="230"/>
      <c r="HO23" s="230"/>
      <c r="HP23" s="230"/>
      <c r="HQ23" s="230"/>
      <c r="HR23" s="230"/>
      <c r="HS23" s="230"/>
      <c r="HT23" s="230"/>
      <c r="HU23" s="230"/>
      <c r="HV23" s="230"/>
      <c r="HW23" s="230"/>
      <c r="HX23" s="230"/>
      <c r="HY23" s="230"/>
      <c r="HZ23" s="230"/>
      <c r="IA23" s="230"/>
      <c r="IB23" s="230"/>
      <c r="IC23" s="230"/>
      <c r="ID23" s="230"/>
      <c r="IE23" s="230"/>
      <c r="IF23" s="230"/>
    </row>
    <row r="24" spans="1:248" ht="14.45" customHeight="1" x14ac:dyDescent="0.25">
      <c r="B24" s="85">
        <v>2</v>
      </c>
      <c r="C24" s="136">
        <v>12973</v>
      </c>
      <c r="D24" s="186" t="s">
        <v>710</v>
      </c>
      <c r="E24" s="113" t="s">
        <v>493</v>
      </c>
      <c r="F24" s="89">
        <v>6656270038</v>
      </c>
      <c r="G24" s="86"/>
      <c r="H24" s="89" t="s">
        <v>711</v>
      </c>
      <c r="I24" s="192"/>
      <c r="J24" s="141"/>
      <c r="K24" s="89"/>
      <c r="L24" s="86"/>
      <c r="M24" s="89"/>
      <c r="N24" s="89"/>
      <c r="O24" s="86"/>
      <c r="P24" s="86"/>
      <c r="Q24" s="142"/>
      <c r="R24" s="142"/>
      <c r="S24" s="89"/>
      <c r="T24" s="204"/>
      <c r="U24" s="204"/>
      <c r="V24" s="208"/>
      <c r="W24" s="218"/>
      <c r="X24" s="208"/>
      <c r="Y24" s="270"/>
      <c r="Z24" s="216"/>
      <c r="AA24" s="214"/>
      <c r="AB24" s="86"/>
      <c r="AC24" s="226"/>
      <c r="AD24" s="226"/>
      <c r="AE24" s="230"/>
      <c r="AF24" s="230"/>
      <c r="AG24" s="230"/>
      <c r="AH24" s="226"/>
      <c r="AI24"/>
      <c r="AJ24"/>
      <c r="AM24"/>
      <c r="AO24" s="233"/>
      <c r="AP24" s="97"/>
      <c r="AQ24" s="130"/>
      <c r="AR24" s="98"/>
      <c r="AS24" s="99"/>
      <c r="AT24" s="100"/>
      <c r="AU24" s="101"/>
      <c r="AV24" s="102"/>
      <c r="AW24" s="102"/>
      <c r="AX24" s="103"/>
      <c r="AY24" s="102"/>
      <c r="BA24" s="173"/>
      <c r="BC24" s="105"/>
      <c r="BD24" s="105"/>
      <c r="BE24" s="102"/>
      <c r="BF24" s="102"/>
      <c r="BG24" s="102"/>
      <c r="BH24" s="102"/>
      <c r="BI24" s="106"/>
      <c r="BJ24" s="102"/>
      <c r="BK24" s="102"/>
      <c r="BL24" s="107"/>
      <c r="BM24" s="108"/>
      <c r="BN24" s="105"/>
      <c r="BP24" s="102"/>
      <c r="BQ24" s="106"/>
      <c r="BS24" s="105"/>
      <c r="BV24" s="105"/>
      <c r="BW24" s="238"/>
      <c r="BX24" s="111"/>
      <c r="BY24" s="96"/>
      <c r="CA24" s="96"/>
      <c r="CC24" s="96"/>
      <c r="CD24" s="96"/>
      <c r="CE24" s="144"/>
      <c r="CF24" s="144"/>
      <c r="CG24" s="144"/>
      <c r="CH24" s="144"/>
      <c r="CI24" s="144"/>
      <c r="CJ24" s="144"/>
      <c r="CK24" s="144"/>
      <c r="CL24" s="102"/>
      <c r="CZ24" s="134"/>
      <c r="DC24" s="183"/>
      <c r="DD24" s="195"/>
      <c r="DE24" s="86"/>
      <c r="DF24" s="86"/>
      <c r="DG24" s="86"/>
      <c r="DH24" s="162"/>
      <c r="DI24" s="86"/>
      <c r="DJ24" s="171" t="s">
        <v>417</v>
      </c>
      <c r="DK24" s="113"/>
      <c r="DL24" s="178" t="s">
        <v>1010</v>
      </c>
      <c r="DM24" s="178" t="s">
        <v>994</v>
      </c>
      <c r="DN24" s="178"/>
      <c r="DO24" s="178"/>
      <c r="DP24" s="178"/>
      <c r="DQ24" s="178"/>
      <c r="DR24" s="176"/>
      <c r="DS24" s="172"/>
      <c r="DT24" s="172"/>
      <c r="DU24" s="172"/>
      <c r="DV24" s="172"/>
      <c r="DW24" s="172"/>
      <c r="DX24" s="172"/>
      <c r="DY24" s="172"/>
      <c r="DZ24" s="172"/>
      <c r="EA24" s="172"/>
      <c r="EB24" s="294"/>
      <c r="EC24" s="293"/>
      <c r="ED24" s="293"/>
      <c r="EE24" s="293"/>
      <c r="EF24" s="293">
        <v>50</v>
      </c>
      <c r="EG24" s="293"/>
      <c r="EH24" s="293" t="s">
        <v>782</v>
      </c>
      <c r="EI24" s="293" t="s">
        <v>782</v>
      </c>
      <c r="EJ24" s="330" t="s">
        <v>782</v>
      </c>
      <c r="EK24" s="293"/>
      <c r="EL24" s="293"/>
      <c r="EM24" s="293">
        <v>3</v>
      </c>
      <c r="EN24" s="293" t="s">
        <v>791</v>
      </c>
      <c r="EO24" s="293">
        <v>1</v>
      </c>
      <c r="EP24" s="293">
        <v>0</v>
      </c>
      <c r="EQ24" s="178">
        <v>0</v>
      </c>
      <c r="ER24" s="145"/>
      <c r="ES24" s="254"/>
      <c r="ET24" s="254"/>
      <c r="EU24" s="254"/>
      <c r="EV24" s="254"/>
      <c r="EW24" s="254"/>
      <c r="EX24" s="280"/>
      <c r="EY24" s="257"/>
      <c r="EZ24" s="95"/>
      <c r="FD24" s="158"/>
      <c r="FE24" s="158"/>
      <c r="FG24" s="159"/>
      <c r="FH24" s="160"/>
      <c r="FI24" s="152"/>
      <c r="FJ24" s="146"/>
      <c r="FK24" s="94"/>
      <c r="FL24" s="95"/>
      <c r="FM24" s="85"/>
      <c r="FN24" s="174"/>
      <c r="FP24" s="100"/>
      <c r="FQ24" s="202"/>
      <c r="FS24" s="128" t="s">
        <v>992</v>
      </c>
      <c r="FT24" s="128" t="s">
        <v>992</v>
      </c>
      <c r="FU24" s="331" t="s">
        <v>851</v>
      </c>
      <c r="FV24" s="305">
        <v>0</v>
      </c>
      <c r="FW24" s="331" t="s">
        <v>782</v>
      </c>
      <c r="FX24" s="305">
        <v>1</v>
      </c>
      <c r="FY24" s="331" t="s">
        <v>792</v>
      </c>
      <c r="FZ24" s="305">
        <v>0</v>
      </c>
      <c r="GA24" s="305">
        <v>0</v>
      </c>
      <c r="GB24" s="305">
        <v>0</v>
      </c>
      <c r="GC24" s="305">
        <v>1</v>
      </c>
      <c r="GD24" s="128" t="s">
        <v>972</v>
      </c>
      <c r="GE24" s="331" t="s">
        <v>790</v>
      </c>
      <c r="GF24" s="331" t="s">
        <v>856</v>
      </c>
      <c r="GG24" s="220"/>
      <c r="GH24" s="268"/>
      <c r="GL24" s="230"/>
      <c r="GM24" s="230"/>
      <c r="GN24" s="230"/>
      <c r="GO24" s="230"/>
      <c r="GP24" s="230"/>
      <c r="GQ24" s="230"/>
      <c r="GR24" s="230"/>
      <c r="GS24" s="230"/>
      <c r="GT24" s="230"/>
      <c r="GU24" s="230"/>
      <c r="GV24" s="230"/>
      <c r="GW24" s="230"/>
      <c r="GX24" s="230"/>
      <c r="GY24" s="230"/>
      <c r="GZ24" s="230"/>
      <c r="HA24" s="230"/>
      <c r="HB24" s="230"/>
      <c r="HC24" s="230"/>
      <c r="HD24" s="230"/>
      <c r="HE24" s="230"/>
      <c r="HF24" s="230"/>
      <c r="HG24" s="230"/>
      <c r="HH24" s="230"/>
      <c r="HI24" s="230"/>
      <c r="HJ24" s="230"/>
      <c r="HK24" s="230"/>
      <c r="HL24" s="230"/>
      <c r="HM24" s="230"/>
      <c r="HN24" s="230"/>
      <c r="HO24" s="230"/>
      <c r="HP24" s="230"/>
      <c r="HQ24" s="230"/>
      <c r="HR24" s="230"/>
      <c r="HS24" s="230"/>
      <c r="HT24" s="230"/>
      <c r="HU24" s="230"/>
      <c r="HV24" s="230"/>
      <c r="HW24" s="230"/>
      <c r="HX24" s="230"/>
      <c r="HY24" s="230"/>
      <c r="HZ24" s="230"/>
      <c r="IA24" s="230"/>
      <c r="IB24" s="230"/>
      <c r="IC24" s="230"/>
      <c r="ID24" s="230"/>
      <c r="IE24" s="230"/>
      <c r="IF24" s="230"/>
    </row>
    <row r="25" spans="1:248" ht="14.45" customHeight="1" x14ac:dyDescent="0.25">
      <c r="A25" s="85">
        <v>85</v>
      </c>
      <c r="B25" s="85">
        <f>COUNTIFS($D$4:D25,D25,$F$4:F25,F25)</f>
        <v>1</v>
      </c>
      <c r="C25" s="136">
        <v>12493</v>
      </c>
      <c r="D25" s="186" t="s">
        <v>497</v>
      </c>
      <c r="E25" s="113" t="s">
        <v>439</v>
      </c>
      <c r="F25" s="89" t="s">
        <v>589</v>
      </c>
      <c r="G25" s="86">
        <f>LEFT(H25,4)-CONCATENATE(IF(LEFT(F25, 2)&lt;MID(H25, 3, 4), 20, 19),LEFT(F25,2))</f>
        <v>45</v>
      </c>
      <c r="H25" s="89" t="s">
        <v>588</v>
      </c>
      <c r="I25" s="192" t="s">
        <v>393</v>
      </c>
      <c r="J25" s="141" t="s">
        <v>410</v>
      </c>
      <c r="K25" s="89" t="s">
        <v>385</v>
      </c>
      <c r="L25" s="86">
        <v>15</v>
      </c>
      <c r="M25" s="89">
        <v>2</v>
      </c>
      <c r="N25" s="89" t="s">
        <v>386</v>
      </c>
      <c r="O25" s="86"/>
      <c r="P25" s="86" t="s">
        <v>590</v>
      </c>
      <c r="Q25" s="142"/>
      <c r="R25" s="142"/>
      <c r="S25" s="89"/>
      <c r="T25" s="188"/>
      <c r="U25" s="188"/>
      <c r="V25" s="205" t="s">
        <v>537</v>
      </c>
      <c r="W25" s="219"/>
      <c r="X25" s="205"/>
      <c r="Y25" s="287"/>
      <c r="Z25" s="216" t="s">
        <v>530</v>
      </c>
      <c r="AA25" s="214" t="s">
        <v>508</v>
      </c>
      <c r="AB25" s="86"/>
      <c r="AC25" s="226">
        <v>212</v>
      </c>
      <c r="AD25" s="226">
        <v>3100</v>
      </c>
      <c r="AE25" s="230"/>
      <c r="AF25" s="230"/>
      <c r="AG25" s="230" t="s">
        <v>412</v>
      </c>
      <c r="AH25" s="226">
        <v>250</v>
      </c>
      <c r="AI25"/>
      <c r="AJ25"/>
      <c r="AM25"/>
      <c r="AO25" s="233">
        <v>43.2</v>
      </c>
      <c r="AP25" s="97">
        <v>23.5</v>
      </c>
      <c r="AQ25" s="130">
        <v>31.9</v>
      </c>
      <c r="AR25" s="98">
        <f>AO25+AP25+AQ25</f>
        <v>98.6</v>
      </c>
      <c r="AS25" s="99">
        <f>AO25/AP25</f>
        <v>1.8382978723404257</v>
      </c>
      <c r="AT25" s="100">
        <f>AO25/AP25*AQ25</f>
        <v>58.641702127659578</v>
      </c>
      <c r="AU25" s="101">
        <f>AO25/(AP25+AQ25)</f>
        <v>0.77978339350180514</v>
      </c>
      <c r="AV25" s="102">
        <f>AW25*AO25/100</f>
        <v>30.543199999999999</v>
      </c>
      <c r="AW25" s="102">
        <f>97-AY25-(CD25*100/AO25)</f>
        <v>70.701851851851842</v>
      </c>
      <c r="AX25" s="132">
        <v>9.4608000000000008</v>
      </c>
      <c r="AY25" s="102">
        <v>21.9</v>
      </c>
      <c r="AZ25" s="85" t="s">
        <v>387</v>
      </c>
      <c r="BA25" s="173">
        <v>11.5</v>
      </c>
      <c r="BB25" s="109" t="s">
        <v>387</v>
      </c>
      <c r="BC25" s="105">
        <v>1.32</v>
      </c>
      <c r="BD25" s="105"/>
      <c r="BE25" s="102"/>
      <c r="BF25" s="102"/>
      <c r="BG25" s="102"/>
      <c r="BH25" s="102"/>
      <c r="BI25" s="106">
        <v>0.3</v>
      </c>
      <c r="BJ25" s="102">
        <v>45.2</v>
      </c>
      <c r="BK25" s="85">
        <v>54.8</v>
      </c>
      <c r="BL25" s="107">
        <f>BJ25/BK25</f>
        <v>0.82481751824817529</v>
      </c>
      <c r="BM25" s="108">
        <v>0.51</v>
      </c>
      <c r="BN25" s="105">
        <f>BM25*100/AO25</f>
        <v>1.1805555555555556</v>
      </c>
      <c r="BO25" s="85" t="s">
        <v>387</v>
      </c>
      <c r="BP25" s="85">
        <v>65.400000000000006</v>
      </c>
      <c r="BQ25" s="109">
        <v>64.7</v>
      </c>
      <c r="BS25" s="105">
        <f>BX25+BZ25</f>
        <v>34.799999999999997</v>
      </c>
      <c r="BT25" s="123">
        <v>85.8</v>
      </c>
      <c r="BU25" s="123">
        <v>7869</v>
      </c>
      <c r="BV25" s="105">
        <f>100-BT25</f>
        <v>14.200000000000003</v>
      </c>
      <c r="BW25" s="105">
        <f>BY25+CA25+CC25</f>
        <v>22.8185</v>
      </c>
      <c r="BX25" s="123">
        <v>17.100000000000001</v>
      </c>
      <c r="BY25" s="96">
        <f>BX25*AP25/100</f>
        <v>4.0185000000000004</v>
      </c>
      <c r="BZ25" s="123">
        <v>17.7</v>
      </c>
      <c r="CA25" s="96">
        <f>BZ25*AP25/100</f>
        <v>4.1594999999999995</v>
      </c>
      <c r="CB25" s="123">
        <v>62.3</v>
      </c>
      <c r="CC25" s="96">
        <f>CB25*AP25/100</f>
        <v>14.640499999999999</v>
      </c>
      <c r="CD25" s="96">
        <v>1.9</v>
      </c>
      <c r="CE25" s="144">
        <v>98.5</v>
      </c>
      <c r="CF25" s="144">
        <v>7494</v>
      </c>
      <c r="CG25" s="144">
        <v>99.3</v>
      </c>
      <c r="CH25" s="144">
        <v>5248</v>
      </c>
      <c r="CI25" s="144">
        <v>89</v>
      </c>
      <c r="CJ25" s="144">
        <v>92.1</v>
      </c>
      <c r="CK25" s="144">
        <v>3079</v>
      </c>
      <c r="CL25" s="102">
        <f>BX25/BZ25</f>
        <v>0.96610169491525433</v>
      </c>
      <c r="CZ25" s="134">
        <v>3</v>
      </c>
      <c r="DB25" s="156" t="s">
        <v>401</v>
      </c>
      <c r="DC25" s="183"/>
      <c r="DD25" s="195" t="s">
        <v>591</v>
      </c>
      <c r="DE25" s="86"/>
      <c r="DF25" s="86"/>
      <c r="DG25" s="86"/>
      <c r="DH25" s="162"/>
      <c r="DI25" s="86" t="s">
        <v>390</v>
      </c>
      <c r="DJ25" s="170" t="s">
        <v>412</v>
      </c>
      <c r="DK25" s="113">
        <v>2</v>
      </c>
      <c r="DL25" s="178" t="s">
        <v>393</v>
      </c>
      <c r="DM25" s="178" t="s">
        <v>393</v>
      </c>
      <c r="DN25" s="178"/>
      <c r="DO25" s="178"/>
      <c r="DP25" s="178"/>
      <c r="DQ25" s="178"/>
      <c r="DR25" s="176" t="s">
        <v>386</v>
      </c>
      <c r="DS25" s="172" t="s">
        <v>386</v>
      </c>
      <c r="DT25" s="172">
        <v>495</v>
      </c>
      <c r="DU25" s="172">
        <v>32.299999999999997</v>
      </c>
      <c r="DV25" s="172">
        <v>67.67</v>
      </c>
      <c r="DW25" s="172" t="s">
        <v>386</v>
      </c>
      <c r="DX25" s="172" t="s">
        <v>386</v>
      </c>
      <c r="DY25" s="172" t="s">
        <v>386</v>
      </c>
      <c r="DZ25" s="172" t="s">
        <v>386</v>
      </c>
      <c r="EA25" s="172" t="s">
        <v>592</v>
      </c>
      <c r="EB25" s="294"/>
      <c r="EC25" s="293"/>
      <c r="ED25" s="293"/>
      <c r="EE25" s="293"/>
      <c r="EF25" s="293">
        <v>18</v>
      </c>
      <c r="EG25" s="293"/>
      <c r="EH25" s="293" t="s">
        <v>782</v>
      </c>
      <c r="EI25" s="293" t="s">
        <v>782</v>
      </c>
      <c r="EJ25" s="330" t="s">
        <v>857</v>
      </c>
      <c r="EK25" s="293"/>
      <c r="EL25" s="293"/>
      <c r="EM25" s="293">
        <v>2</v>
      </c>
      <c r="EN25" s="293" t="s">
        <v>777</v>
      </c>
      <c r="EO25" s="293">
        <v>2</v>
      </c>
      <c r="EP25" s="293">
        <v>0</v>
      </c>
      <c r="EQ25" s="178">
        <v>0</v>
      </c>
      <c r="ER25" s="145">
        <v>12493</v>
      </c>
      <c r="ES25" s="254">
        <v>75</v>
      </c>
      <c r="ET25" s="254">
        <v>8305</v>
      </c>
      <c r="EU25" s="254">
        <v>8000</v>
      </c>
      <c r="EV25" s="254">
        <v>40560</v>
      </c>
      <c r="EW25" s="254">
        <v>3593</v>
      </c>
      <c r="EX25" s="280">
        <f>EW25/EU25*EV25/ES25</f>
        <v>242.88679999999997</v>
      </c>
      <c r="EY25" s="257">
        <f>L25*EX25</f>
        <v>3643.3019999999997</v>
      </c>
      <c r="EZ25" s="220"/>
      <c r="FA25" s="220"/>
      <c r="FB25" s="220"/>
      <c r="FC25" s="220"/>
      <c r="FD25" s="260"/>
      <c r="FE25" s="260"/>
      <c r="FF25" s="260"/>
      <c r="FG25" s="159"/>
      <c r="FH25" s="262"/>
      <c r="FI25" s="152"/>
      <c r="FJ25" s="146"/>
      <c r="FK25" s="231"/>
      <c r="FL25" s="95"/>
      <c r="FM25" s="85"/>
      <c r="FN25" s="174">
        <f>AC25/1000</f>
        <v>0.21199999999999999</v>
      </c>
      <c r="FP25" s="100">
        <f>EW25*100/ET25</f>
        <v>43.263094521372665</v>
      </c>
      <c r="FQ25" s="202">
        <f>EX25/1000</f>
        <v>0.24288679999999996</v>
      </c>
      <c r="FS25" s="331" t="s">
        <v>807</v>
      </c>
      <c r="FT25" s="331" t="s">
        <v>386</v>
      </c>
      <c r="FU25" s="331" t="s">
        <v>851</v>
      </c>
      <c r="FV25" s="305">
        <v>0</v>
      </c>
      <c r="FW25" s="331" t="s">
        <v>782</v>
      </c>
      <c r="FX25" s="305">
        <v>0</v>
      </c>
      <c r="FY25" s="331" t="s">
        <v>858</v>
      </c>
      <c r="FZ25" s="305">
        <v>0</v>
      </c>
      <c r="GA25" s="305">
        <v>0</v>
      </c>
      <c r="GB25" s="305">
        <v>0</v>
      </c>
      <c r="GC25" s="305">
        <v>1</v>
      </c>
      <c r="GD25" s="331" t="s">
        <v>859</v>
      </c>
      <c r="GE25" s="128" t="s">
        <v>827</v>
      </c>
      <c r="GF25" s="331" t="s">
        <v>817</v>
      </c>
      <c r="GG25" s="220"/>
      <c r="GH25" s="268"/>
      <c r="GL25" s="230"/>
      <c r="GM25" s="230"/>
      <c r="GN25" s="230"/>
      <c r="GO25" s="230"/>
      <c r="GP25" s="230"/>
      <c r="GQ25" s="230"/>
      <c r="GR25" s="230"/>
      <c r="GS25" s="230"/>
      <c r="GT25" s="230"/>
      <c r="GU25" s="230"/>
      <c r="GV25" s="230"/>
      <c r="GW25" s="230"/>
      <c r="GX25" s="230"/>
      <c r="GY25" s="230"/>
      <c r="GZ25" s="230"/>
      <c r="HA25" s="230"/>
      <c r="HB25" s="230"/>
      <c r="HC25" s="230"/>
      <c r="HD25" s="230"/>
      <c r="HE25" s="230"/>
      <c r="HF25" s="230"/>
      <c r="HG25" s="230"/>
      <c r="HH25" s="230"/>
      <c r="HI25" s="230"/>
      <c r="HJ25" s="230"/>
      <c r="HK25" s="230"/>
      <c r="HL25" s="230"/>
      <c r="HM25" s="230"/>
      <c r="HN25" s="230"/>
      <c r="HO25" s="230"/>
      <c r="HP25" s="230"/>
      <c r="HQ25" s="230"/>
      <c r="HR25" s="230"/>
      <c r="HS25" s="230"/>
      <c r="HT25" s="230"/>
      <c r="HU25" s="230"/>
      <c r="HV25" s="230"/>
      <c r="HW25" s="230"/>
      <c r="HX25" s="230"/>
      <c r="HY25" s="230"/>
      <c r="HZ25" s="230"/>
      <c r="IA25" s="230"/>
      <c r="IB25" s="230"/>
      <c r="IC25" s="230"/>
      <c r="ID25" s="230"/>
      <c r="IE25" s="230"/>
      <c r="IF25" s="230"/>
    </row>
    <row r="26" spans="1:248" ht="14.45" customHeight="1" x14ac:dyDescent="0.25">
      <c r="B26" s="85">
        <v>2</v>
      </c>
      <c r="C26" s="136">
        <v>13238</v>
      </c>
      <c r="D26" s="186" t="s">
        <v>765</v>
      </c>
      <c r="E26" s="113" t="s">
        <v>430</v>
      </c>
      <c r="F26" s="89">
        <v>8501175606</v>
      </c>
      <c r="G26" s="86"/>
      <c r="H26" s="89" t="s">
        <v>769</v>
      </c>
      <c r="I26" s="192"/>
      <c r="J26" s="141"/>
      <c r="K26" s="89"/>
      <c r="L26" s="86"/>
      <c r="M26" s="89"/>
      <c r="N26" s="89"/>
      <c r="O26" s="86"/>
      <c r="P26" s="86"/>
      <c r="Q26" s="142"/>
      <c r="R26" s="142"/>
      <c r="S26" s="89"/>
      <c r="T26" s="204"/>
      <c r="U26" s="204"/>
      <c r="V26" s="208"/>
      <c r="W26" s="218"/>
      <c r="X26" s="208"/>
      <c r="Y26" s="270"/>
      <c r="Z26" s="216"/>
      <c r="AA26" s="214"/>
      <c r="AB26" s="86"/>
      <c r="AC26" s="226"/>
      <c r="AD26" s="226"/>
      <c r="AE26" s="230"/>
      <c r="AF26" s="230"/>
      <c r="AG26" s="230"/>
      <c r="AH26" s="226"/>
      <c r="AI26"/>
      <c r="AJ26"/>
      <c r="AM26"/>
      <c r="AO26" s="233"/>
      <c r="AP26" s="97"/>
      <c r="AQ26" s="130"/>
      <c r="AR26" s="98"/>
      <c r="AS26" s="99"/>
      <c r="AT26" s="100"/>
      <c r="AU26" s="101"/>
      <c r="AV26" s="102"/>
      <c r="AW26" s="102"/>
      <c r="AX26" s="103"/>
      <c r="AY26" s="102"/>
      <c r="BA26" s="173"/>
      <c r="BC26" s="105"/>
      <c r="BD26" s="105"/>
      <c r="BE26" s="102"/>
      <c r="BF26" s="102"/>
      <c r="BG26" s="102"/>
      <c r="BH26" s="102"/>
      <c r="BI26" s="106"/>
      <c r="BJ26" s="102"/>
      <c r="BK26" s="102"/>
      <c r="BL26" s="107"/>
      <c r="BM26" s="108"/>
      <c r="BN26" s="105"/>
      <c r="BP26" s="102"/>
      <c r="BQ26" s="106"/>
      <c r="BS26" s="105"/>
      <c r="BV26" s="105"/>
      <c r="BW26" s="238"/>
      <c r="BX26" s="111"/>
      <c r="BY26" s="96"/>
      <c r="CA26" s="96"/>
      <c r="CC26" s="96"/>
      <c r="CD26" s="96"/>
      <c r="CE26" s="144"/>
      <c r="CF26" s="144"/>
      <c r="CG26" s="144"/>
      <c r="CH26" s="144"/>
      <c r="CI26" s="144"/>
      <c r="CJ26" s="144"/>
      <c r="CK26" s="144"/>
      <c r="CL26" s="102"/>
      <c r="CZ26" s="134"/>
      <c r="DC26" s="183"/>
      <c r="DD26" s="195"/>
      <c r="DE26" s="86"/>
      <c r="DF26" s="86"/>
      <c r="DG26" s="86"/>
      <c r="DH26" s="162"/>
      <c r="DI26" s="86"/>
      <c r="DJ26" s="171" t="s">
        <v>417</v>
      </c>
      <c r="DK26" s="113"/>
      <c r="DL26" s="178" t="s">
        <v>393</v>
      </c>
      <c r="DM26" s="178" t="s">
        <v>393</v>
      </c>
      <c r="DN26" s="178"/>
      <c r="DO26" s="178"/>
      <c r="DP26" s="178"/>
      <c r="DQ26" s="178"/>
      <c r="DR26" s="176"/>
      <c r="DS26" s="172"/>
      <c r="DT26" s="172"/>
      <c r="DU26" s="172"/>
      <c r="DV26" s="172"/>
      <c r="DW26" s="172"/>
      <c r="DX26" s="172"/>
      <c r="DY26" s="172"/>
      <c r="DZ26" s="172"/>
      <c r="EA26" s="172"/>
      <c r="EB26" s="294"/>
      <c r="EC26" s="293"/>
      <c r="ED26" s="293"/>
      <c r="EE26" s="293"/>
      <c r="EF26" s="293">
        <v>60</v>
      </c>
      <c r="EG26" s="293"/>
      <c r="EH26" s="293">
        <v>180</v>
      </c>
      <c r="EI26" s="293">
        <v>92</v>
      </c>
      <c r="EJ26" s="330">
        <f t="shared" si="0"/>
        <v>28.39506172839506</v>
      </c>
      <c r="EK26" s="293"/>
      <c r="EL26" s="293"/>
      <c r="EM26" s="293">
        <v>2</v>
      </c>
      <c r="EN26" s="293" t="s">
        <v>784</v>
      </c>
      <c r="EO26" s="293">
        <v>2</v>
      </c>
      <c r="EP26" s="293" t="s">
        <v>860</v>
      </c>
      <c r="EQ26" s="178" t="s">
        <v>861</v>
      </c>
      <c r="ER26" s="145"/>
      <c r="ES26" s="254"/>
      <c r="ET26" s="254"/>
      <c r="EU26" s="254"/>
      <c r="EV26" s="254"/>
      <c r="EW26" s="254"/>
      <c r="EX26" s="280"/>
      <c r="EY26" s="257"/>
      <c r="EZ26" s="220"/>
      <c r="FA26" s="220"/>
      <c r="FB26" s="220"/>
      <c r="FC26" s="220"/>
      <c r="FD26" s="260"/>
      <c r="FE26" s="158"/>
      <c r="FG26" s="159"/>
      <c r="FH26" s="160"/>
      <c r="FI26" s="152"/>
      <c r="FJ26" s="146"/>
      <c r="FK26" s="231"/>
      <c r="FL26" s="95"/>
      <c r="FM26" s="85"/>
      <c r="FN26" s="174"/>
      <c r="FP26" s="100"/>
      <c r="FQ26" s="202"/>
      <c r="FS26" s="128" t="s">
        <v>995</v>
      </c>
      <c r="FT26" s="331" t="s">
        <v>386</v>
      </c>
      <c r="FU26" s="331" t="s">
        <v>862</v>
      </c>
      <c r="FV26" s="305">
        <v>0</v>
      </c>
      <c r="FW26" s="331" t="s">
        <v>782</v>
      </c>
      <c r="FX26" s="305">
        <v>1</v>
      </c>
      <c r="FY26" s="331" t="s">
        <v>801</v>
      </c>
      <c r="FZ26" s="305">
        <v>0</v>
      </c>
      <c r="GA26" s="305">
        <v>0</v>
      </c>
      <c r="GB26" s="305">
        <v>0</v>
      </c>
      <c r="GC26" s="305">
        <v>1</v>
      </c>
      <c r="GD26" s="128" t="s">
        <v>971</v>
      </c>
      <c r="GE26" s="331" t="s">
        <v>863</v>
      </c>
      <c r="GF26" s="331" t="s">
        <v>817</v>
      </c>
      <c r="GG26" s="220"/>
      <c r="GH26" s="268"/>
      <c r="GL26" s="230"/>
      <c r="GM26" s="230"/>
      <c r="GN26" s="230"/>
      <c r="GO26" s="230"/>
      <c r="GP26" s="230"/>
      <c r="GQ26" s="230"/>
      <c r="GR26" s="230"/>
      <c r="GS26" s="230"/>
      <c r="GT26" s="230"/>
      <c r="GU26" s="230"/>
      <c r="GV26" s="230"/>
      <c r="GW26" s="230"/>
      <c r="GX26" s="230"/>
      <c r="GY26" s="230"/>
      <c r="GZ26" s="230"/>
      <c r="HA26" s="230"/>
      <c r="HB26" s="230"/>
      <c r="HC26" s="230"/>
      <c r="HD26" s="230"/>
      <c r="HE26" s="230"/>
      <c r="HF26" s="230"/>
      <c r="HG26" s="230"/>
      <c r="HH26" s="230"/>
      <c r="HI26" s="230"/>
      <c r="HJ26" s="230"/>
      <c r="HK26" s="230"/>
      <c r="HL26" s="230"/>
      <c r="HM26" s="230"/>
      <c r="HN26" s="230"/>
      <c r="HO26" s="230"/>
      <c r="HP26" s="230"/>
      <c r="HQ26" s="230"/>
      <c r="HR26" s="230"/>
      <c r="HS26" s="230"/>
      <c r="HT26" s="230"/>
      <c r="HU26" s="230"/>
      <c r="HV26" s="230"/>
      <c r="HW26" s="230"/>
      <c r="HX26" s="230"/>
      <c r="HY26" s="230"/>
      <c r="HZ26" s="230"/>
      <c r="IA26" s="230"/>
      <c r="IB26" s="230"/>
      <c r="IC26" s="230"/>
      <c r="ID26" s="230"/>
      <c r="IE26" s="230"/>
      <c r="IF26" s="230"/>
    </row>
    <row r="27" spans="1:248" ht="14.45" customHeight="1" x14ac:dyDescent="0.25">
      <c r="A27" s="85">
        <v>130</v>
      </c>
      <c r="B27" s="85">
        <f>COUNTIFS($D$4:D27,D27,$F$4:F27,F27)</f>
        <v>1</v>
      </c>
      <c r="C27" s="136">
        <v>12779</v>
      </c>
      <c r="D27" s="186" t="s">
        <v>666</v>
      </c>
      <c r="E27" s="113" t="s">
        <v>450</v>
      </c>
      <c r="F27" s="89">
        <v>520915223</v>
      </c>
      <c r="G27" s="86">
        <f t="shared" ref="G27:G63" si="21">LEFT(H27,4)-CONCATENATE(IF(LEFT(F27, 2)&lt;MID(H27, 3, 4), 20, 19),LEFT(F27,2))</f>
        <v>68</v>
      </c>
      <c r="H27" s="89" t="s">
        <v>661</v>
      </c>
      <c r="I27" s="192" t="s">
        <v>667</v>
      </c>
      <c r="J27" s="141" t="s">
        <v>410</v>
      </c>
      <c r="K27" s="89" t="s">
        <v>385</v>
      </c>
      <c r="L27" s="86">
        <v>8.5</v>
      </c>
      <c r="M27" s="89" t="s">
        <v>511</v>
      </c>
      <c r="N27" s="89" t="s">
        <v>468</v>
      </c>
      <c r="O27" s="86"/>
      <c r="P27" s="86" t="s">
        <v>646</v>
      </c>
      <c r="Q27" s="142"/>
      <c r="R27" s="142"/>
      <c r="S27" s="89"/>
      <c r="T27" s="188"/>
      <c r="U27" s="188"/>
      <c r="V27" s="208" t="s">
        <v>630</v>
      </c>
      <c r="W27" s="218"/>
      <c r="X27" s="208"/>
      <c r="Y27" s="270"/>
      <c r="Z27" s="216" t="s">
        <v>640</v>
      </c>
      <c r="AA27" s="214" t="s">
        <v>507</v>
      </c>
      <c r="AB27" s="86"/>
      <c r="AC27" s="226">
        <v>11698</v>
      </c>
      <c r="AD27" s="226">
        <v>99000</v>
      </c>
      <c r="AE27" s="230"/>
      <c r="AF27" s="230"/>
      <c r="AG27" s="230" t="s">
        <v>412</v>
      </c>
      <c r="AH27" s="226">
        <v>10000</v>
      </c>
      <c r="AI27"/>
      <c r="AJ27"/>
      <c r="AM27"/>
      <c r="AO27" s="138">
        <v>12.8</v>
      </c>
      <c r="AP27" s="97">
        <v>7.8</v>
      </c>
      <c r="AQ27" s="130">
        <v>78.3</v>
      </c>
      <c r="AR27" s="98">
        <f t="shared" ref="AR27:AR63" si="22">AO27+AP27+AQ27</f>
        <v>98.9</v>
      </c>
      <c r="AS27" s="99">
        <f t="shared" ref="AS27:AS63" si="23">AO27/AP27</f>
        <v>1.6410256410256412</v>
      </c>
      <c r="AT27" s="100">
        <f t="shared" ref="AT27:AT63" si="24">AO27/AP27*AQ27</f>
        <v>128.49230769230769</v>
      </c>
      <c r="AU27" s="101">
        <f t="shared" ref="AU27:AU63" si="25">AO27/(AP27+AQ27)</f>
        <v>0.14866434378629503</v>
      </c>
      <c r="AV27" s="102">
        <f>AW27*AO27/100</f>
        <v>11.164000000000001</v>
      </c>
      <c r="AW27" s="102">
        <f>98-AY27-(CD27*100/AO27)</f>
        <v>87.21875</v>
      </c>
      <c r="AX27" s="103">
        <v>1.25</v>
      </c>
      <c r="AY27" s="102">
        <f>AX27*100/AO27</f>
        <v>9.765625</v>
      </c>
      <c r="AZ27" s="85" t="s">
        <v>387</v>
      </c>
      <c r="BA27" s="173">
        <v>30.7</v>
      </c>
      <c r="BB27" s="109" t="s">
        <v>387</v>
      </c>
      <c r="BC27" s="105">
        <v>3.46</v>
      </c>
      <c r="BD27" s="105"/>
      <c r="BE27" s="102"/>
      <c r="BF27" s="102"/>
      <c r="BG27" s="102"/>
      <c r="BH27" s="102"/>
      <c r="BI27" s="106">
        <v>7.34</v>
      </c>
      <c r="BJ27" s="102">
        <v>45.2</v>
      </c>
      <c r="BK27" s="85">
        <v>54.8</v>
      </c>
      <c r="BL27" s="107">
        <f t="shared" ref="BL27:BL63" si="26">BJ27/BK27</f>
        <v>0.82481751824817529</v>
      </c>
      <c r="BM27" s="108">
        <v>0.27</v>
      </c>
      <c r="BN27" s="105">
        <f t="shared" ref="BN27:BN63" si="27">BM27*100/AO27</f>
        <v>2.109375</v>
      </c>
      <c r="BO27" s="85" t="s">
        <v>387</v>
      </c>
      <c r="BP27" s="102">
        <v>73.5</v>
      </c>
      <c r="BQ27" s="106">
        <v>85.7</v>
      </c>
      <c r="BS27" s="105">
        <f t="shared" ref="BS27:BS63" si="28">BX27+BZ27</f>
        <v>76</v>
      </c>
      <c r="BT27" s="123">
        <v>78.099999999999994</v>
      </c>
      <c r="BU27" s="123">
        <v>13782</v>
      </c>
      <c r="BV27" s="105">
        <f t="shared" ref="BV27:BV63" si="29">100-BT27</f>
        <v>21.900000000000006</v>
      </c>
      <c r="BW27" s="105">
        <f t="shared" ref="BW27:BW63" si="30">BY27+CA27+CC27</f>
        <v>7.0823999999999998</v>
      </c>
      <c r="BX27" s="111">
        <v>41.6</v>
      </c>
      <c r="BY27" s="96">
        <f t="shared" ref="BY27:BY63" si="31">BX27*AP27/100</f>
        <v>3.2448000000000001</v>
      </c>
      <c r="BZ27" s="123">
        <v>34.4</v>
      </c>
      <c r="CA27" s="96">
        <f t="shared" ref="CA27:CA63" si="32">BZ27*AP27/100</f>
        <v>2.6831999999999998</v>
      </c>
      <c r="CB27" s="123">
        <v>14.8</v>
      </c>
      <c r="CC27" s="96">
        <f t="shared" ref="CC27:CC63" si="33">CB27*AP27/100</f>
        <v>1.1543999999999999</v>
      </c>
      <c r="CD27" s="96">
        <v>0.13</v>
      </c>
      <c r="CE27" s="144">
        <v>99.3</v>
      </c>
      <c r="CF27" s="144">
        <v>5443</v>
      </c>
      <c r="CG27" s="144">
        <v>95.6</v>
      </c>
      <c r="CH27" s="144">
        <v>4479</v>
      </c>
      <c r="CI27" s="144">
        <v>93.2</v>
      </c>
      <c r="CJ27" s="144">
        <v>96.8</v>
      </c>
      <c r="CK27" s="144">
        <v>4892</v>
      </c>
      <c r="CL27" s="102">
        <f t="shared" ref="CL27:CL63" si="34">BX27/BZ27</f>
        <v>1.2093023255813955</v>
      </c>
      <c r="CZ27" s="134"/>
      <c r="DB27" s="156" t="s">
        <v>388</v>
      </c>
      <c r="DC27" s="183"/>
      <c r="DD27" s="195" t="s">
        <v>549</v>
      </c>
      <c r="DE27" s="86"/>
      <c r="DF27" s="86"/>
      <c r="DG27" s="86"/>
      <c r="DH27" s="162"/>
      <c r="DI27" s="86" t="s">
        <v>389</v>
      </c>
      <c r="DJ27" s="170" t="s">
        <v>412</v>
      </c>
      <c r="DK27" s="113">
        <v>2</v>
      </c>
      <c r="DL27" s="178" t="s">
        <v>399</v>
      </c>
      <c r="DM27" s="178" t="s">
        <v>448</v>
      </c>
      <c r="DN27" s="178"/>
      <c r="DO27" s="178"/>
      <c r="DP27" s="178"/>
      <c r="DQ27" s="178"/>
      <c r="DR27" s="176" t="s">
        <v>386</v>
      </c>
      <c r="DS27" s="172" t="s">
        <v>386</v>
      </c>
      <c r="DT27" s="291">
        <v>14515</v>
      </c>
      <c r="DU27" s="291">
        <v>86.5</v>
      </c>
      <c r="DV27" s="291">
        <v>13.5</v>
      </c>
      <c r="DW27" s="172" t="s">
        <v>386</v>
      </c>
      <c r="DX27" s="172" t="s">
        <v>386</v>
      </c>
      <c r="DY27" s="172" t="s">
        <v>386</v>
      </c>
      <c r="DZ27" s="172" t="s">
        <v>386</v>
      </c>
      <c r="EA27" s="172">
        <v>0</v>
      </c>
      <c r="EB27" s="297" t="s">
        <v>499</v>
      </c>
      <c r="EC27" s="293"/>
      <c r="ED27" s="293"/>
      <c r="EE27" s="293"/>
      <c r="EF27" s="293">
        <v>15</v>
      </c>
      <c r="EG27" s="293"/>
      <c r="EH27" s="293" t="s">
        <v>782</v>
      </c>
      <c r="EI27" s="293" t="s">
        <v>782</v>
      </c>
      <c r="EJ27" s="330" t="s">
        <v>782</v>
      </c>
      <c r="EK27" s="293"/>
      <c r="EL27" s="293"/>
      <c r="EM27" s="293">
        <v>3</v>
      </c>
      <c r="EN27" s="293" t="s">
        <v>864</v>
      </c>
      <c r="EO27" s="293">
        <v>3</v>
      </c>
      <c r="EP27" s="293">
        <v>0</v>
      </c>
      <c r="EQ27" s="178">
        <v>0</v>
      </c>
      <c r="ER27" s="145">
        <v>12779</v>
      </c>
      <c r="ES27" s="254">
        <v>75</v>
      </c>
      <c r="ET27" s="254">
        <v>270910</v>
      </c>
      <c r="EU27" s="254">
        <v>4000</v>
      </c>
      <c r="EV27" s="254">
        <v>40560</v>
      </c>
      <c r="EW27" s="254">
        <v>85744</v>
      </c>
      <c r="EX27" s="280">
        <f t="shared" ref="EX27:EX63" si="35">EW27/EU27*EV27/ES27</f>
        <v>11592.5888</v>
      </c>
      <c r="EY27" s="257">
        <f t="shared" ref="EY27:EY63" si="36">L27*EX27</f>
        <v>98537.004799999995</v>
      </c>
      <c r="EZ27" s="220"/>
      <c r="FA27" s="220"/>
      <c r="FB27" s="220"/>
      <c r="FC27" s="220"/>
      <c r="FD27" s="260"/>
      <c r="FE27" s="260"/>
      <c r="FF27" s="260"/>
      <c r="FG27" s="159"/>
      <c r="FH27" s="262"/>
      <c r="FI27" s="152"/>
      <c r="FJ27" s="146"/>
      <c r="FK27" s="231"/>
      <c r="FL27" s="95"/>
      <c r="FM27" s="85"/>
      <c r="FN27" s="174">
        <f t="shared" ref="FN27:FN63" si="37">AC27/1000</f>
        <v>11.698</v>
      </c>
      <c r="FP27" s="100">
        <f t="shared" ref="FP27:FP63" si="38">EW27*100/ET27</f>
        <v>31.650363589383929</v>
      </c>
      <c r="FQ27" s="202">
        <f t="shared" ref="FQ27:FQ63" si="39">EX27/1000</f>
        <v>11.5925888</v>
      </c>
      <c r="FS27" s="331" t="s">
        <v>833</v>
      </c>
      <c r="FT27" s="331" t="s">
        <v>756</v>
      </c>
      <c r="FU27" s="331" t="s">
        <v>851</v>
      </c>
      <c r="FV27" s="305">
        <v>0</v>
      </c>
      <c r="FW27" s="331" t="s">
        <v>782</v>
      </c>
      <c r="FX27" s="305">
        <v>1</v>
      </c>
      <c r="FY27" s="331" t="s">
        <v>792</v>
      </c>
      <c r="FZ27" s="305">
        <v>0</v>
      </c>
      <c r="GA27" s="305">
        <v>0</v>
      </c>
      <c r="GB27" s="305">
        <v>0</v>
      </c>
      <c r="GC27" s="305">
        <v>1</v>
      </c>
      <c r="GD27" s="334">
        <v>43971</v>
      </c>
      <c r="GE27" s="331" t="s">
        <v>790</v>
      </c>
      <c r="GF27" s="331" t="s">
        <v>817</v>
      </c>
      <c r="GG27" s="220"/>
      <c r="GH27" s="268"/>
      <c r="GL27" s="230"/>
      <c r="GM27" s="230"/>
      <c r="GN27" s="230"/>
      <c r="GO27" s="230"/>
      <c r="GP27" s="230"/>
      <c r="GQ27" s="230"/>
      <c r="GR27" s="230"/>
      <c r="GS27" s="230"/>
      <c r="GT27" s="230"/>
      <c r="GU27" s="230"/>
      <c r="GV27" s="230"/>
      <c r="GW27" s="230"/>
      <c r="GX27" s="230"/>
      <c r="GY27" s="230"/>
      <c r="GZ27" s="230"/>
      <c r="HA27" s="230"/>
      <c r="HB27" s="230"/>
      <c r="HC27" s="230"/>
      <c r="HD27" s="230"/>
      <c r="HE27" s="230"/>
      <c r="HF27" s="230"/>
      <c r="HG27" s="230"/>
      <c r="HH27" s="230"/>
      <c r="HI27" s="230"/>
      <c r="HJ27" s="230"/>
      <c r="HK27" s="230"/>
      <c r="HL27" s="230"/>
      <c r="HM27" s="230"/>
      <c r="HN27" s="230"/>
      <c r="HO27" s="230"/>
      <c r="HP27" s="230"/>
      <c r="HQ27" s="230"/>
      <c r="HR27" s="230"/>
      <c r="HS27" s="230"/>
      <c r="HT27" s="230"/>
      <c r="HU27" s="230"/>
      <c r="HV27" s="230"/>
      <c r="HW27" s="230"/>
      <c r="HX27" s="230"/>
      <c r="HY27" s="230"/>
      <c r="HZ27" s="230"/>
      <c r="IA27" s="230"/>
      <c r="IB27" s="230"/>
      <c r="IC27" s="230"/>
      <c r="ID27" s="230"/>
      <c r="IE27" s="230"/>
      <c r="IF27" s="230"/>
    </row>
    <row r="28" spans="1:248" ht="14.45" customHeight="1" x14ac:dyDescent="0.25">
      <c r="A28" s="85">
        <v>37</v>
      </c>
      <c r="B28" s="85">
        <f>COUNTIFS($D$4:D29,D28,$F$4:F29,F28)</f>
        <v>1</v>
      </c>
      <c r="C28" s="136">
        <v>12284</v>
      </c>
      <c r="D28" s="186" t="s">
        <v>479</v>
      </c>
      <c r="E28" s="113" t="s">
        <v>428</v>
      </c>
      <c r="F28" s="89">
        <v>7408305333</v>
      </c>
      <c r="G28" s="86">
        <f t="shared" si="21"/>
        <v>46</v>
      </c>
      <c r="H28" s="89" t="s">
        <v>534</v>
      </c>
      <c r="I28" s="192" t="s">
        <v>476</v>
      </c>
      <c r="J28" s="141" t="s">
        <v>410</v>
      </c>
      <c r="K28" s="89" t="s">
        <v>385</v>
      </c>
      <c r="L28" s="86">
        <v>3</v>
      </c>
      <c r="M28" s="89">
        <v>2</v>
      </c>
      <c r="N28" s="89" t="s">
        <v>386</v>
      </c>
      <c r="O28" s="86"/>
      <c r="P28" s="86" t="s">
        <v>535</v>
      </c>
      <c r="Q28" s="142"/>
      <c r="R28" s="142"/>
      <c r="S28" s="89"/>
      <c r="T28" s="204" t="s">
        <v>536</v>
      </c>
      <c r="U28" s="204"/>
      <c r="V28" s="205" t="s">
        <v>537</v>
      </c>
      <c r="W28" s="219"/>
      <c r="X28" s="205"/>
      <c r="Y28" s="287"/>
      <c r="Z28" s="216"/>
      <c r="AA28" s="214" t="s">
        <v>508</v>
      </c>
      <c r="AB28" s="86"/>
      <c r="AC28" s="226">
        <v>220</v>
      </c>
      <c r="AD28" s="226">
        <v>600</v>
      </c>
      <c r="AE28" s="230" t="s">
        <v>426</v>
      </c>
      <c r="AF28" s="230" t="s">
        <v>426</v>
      </c>
      <c r="AG28" s="230" t="s">
        <v>412</v>
      </c>
      <c r="AH28" s="120">
        <v>50</v>
      </c>
      <c r="AI28"/>
      <c r="AJ28"/>
      <c r="AM28"/>
      <c r="AO28" s="138">
        <v>21.8</v>
      </c>
      <c r="AP28" s="97">
        <v>76.3</v>
      </c>
      <c r="AQ28" s="130">
        <v>1.63</v>
      </c>
      <c r="AR28" s="98">
        <f t="shared" si="22"/>
        <v>99.72999999999999</v>
      </c>
      <c r="AS28" s="99">
        <f t="shared" si="23"/>
        <v>0.28571428571428575</v>
      </c>
      <c r="AT28" s="100">
        <f t="shared" si="24"/>
        <v>0.46571428571428575</v>
      </c>
      <c r="AU28" s="101">
        <f t="shared" si="25"/>
        <v>0.27973822661362763</v>
      </c>
      <c r="AV28" s="102">
        <v>16.5244</v>
      </c>
      <c r="AW28" s="102">
        <f>95-AY28</f>
        <v>75.8</v>
      </c>
      <c r="AX28" s="103">
        <v>4.1856</v>
      </c>
      <c r="AY28" s="102">
        <v>19.2</v>
      </c>
      <c r="AZ28" s="85" t="s">
        <v>387</v>
      </c>
      <c r="BA28" s="173">
        <v>6.6</v>
      </c>
      <c r="BB28" s="109" t="s">
        <v>387</v>
      </c>
      <c r="BC28" s="105">
        <v>0.06</v>
      </c>
      <c r="BD28" s="105"/>
      <c r="BE28" s="102"/>
      <c r="BF28" s="102"/>
      <c r="BG28" s="102"/>
      <c r="BH28" s="102"/>
      <c r="BI28" s="106">
        <v>0.17</v>
      </c>
      <c r="BJ28" s="102">
        <v>22.7</v>
      </c>
      <c r="BK28" s="85">
        <v>77.3</v>
      </c>
      <c r="BL28" s="131">
        <f t="shared" si="26"/>
        <v>0.29366106080206988</v>
      </c>
      <c r="BM28" s="108">
        <v>4.1000000000000002E-2</v>
      </c>
      <c r="BN28" s="105">
        <f t="shared" si="27"/>
        <v>0.18807339449541285</v>
      </c>
      <c r="BO28" s="85" t="s">
        <v>387</v>
      </c>
      <c r="BP28" s="85">
        <v>54.3</v>
      </c>
      <c r="BQ28" s="109">
        <v>41.8</v>
      </c>
      <c r="BS28" s="105">
        <f t="shared" si="28"/>
        <v>30.799999999999997</v>
      </c>
      <c r="BT28" s="123">
        <v>97.3</v>
      </c>
      <c r="BU28" s="123">
        <v>10101</v>
      </c>
      <c r="BV28" s="105">
        <f t="shared" si="29"/>
        <v>2.7000000000000028</v>
      </c>
      <c r="BW28" s="238">
        <f t="shared" si="30"/>
        <v>75.918499999999995</v>
      </c>
      <c r="BX28" s="123">
        <v>13.1</v>
      </c>
      <c r="BY28" s="96">
        <f t="shared" si="31"/>
        <v>9.9953000000000003</v>
      </c>
      <c r="BZ28" s="123">
        <v>17.7</v>
      </c>
      <c r="CA28" s="96">
        <f t="shared" si="32"/>
        <v>13.505100000000001</v>
      </c>
      <c r="CB28" s="123">
        <v>68.7</v>
      </c>
      <c r="CC28" s="96">
        <f t="shared" si="33"/>
        <v>52.418100000000003</v>
      </c>
      <c r="CD28" s="96">
        <v>0.87</v>
      </c>
      <c r="CE28" s="144">
        <v>99.2</v>
      </c>
      <c r="CF28" s="144">
        <v>6416</v>
      </c>
      <c r="CG28" s="144">
        <v>98.5</v>
      </c>
      <c r="CH28" s="144">
        <v>5663</v>
      </c>
      <c r="CI28" s="144">
        <v>59</v>
      </c>
      <c r="CJ28" s="144">
        <v>71.400000000000006</v>
      </c>
      <c r="CK28" s="144">
        <v>3184</v>
      </c>
      <c r="CL28" s="102">
        <f t="shared" si="34"/>
        <v>0.74011299435028255</v>
      </c>
      <c r="CZ28" s="175" t="s">
        <v>405</v>
      </c>
      <c r="DB28" s="156" t="s">
        <v>392</v>
      </c>
      <c r="DC28" s="183"/>
      <c r="DD28" s="195" t="s">
        <v>527</v>
      </c>
      <c r="DE28" s="86"/>
      <c r="DF28" s="86"/>
      <c r="DG28" s="86"/>
      <c r="DH28" s="162"/>
      <c r="DI28" s="86" t="s">
        <v>389</v>
      </c>
      <c r="DJ28" s="170" t="s">
        <v>412</v>
      </c>
      <c r="DK28" s="113">
        <v>2</v>
      </c>
      <c r="DL28" s="178" t="s">
        <v>825</v>
      </c>
      <c r="DM28" s="178" t="s">
        <v>783</v>
      </c>
      <c r="DN28" s="178"/>
      <c r="DO28" s="178"/>
      <c r="DP28" s="178"/>
      <c r="DQ28" s="178"/>
      <c r="DR28" s="176" t="s">
        <v>386</v>
      </c>
      <c r="DS28" s="172" t="s">
        <v>386</v>
      </c>
      <c r="DT28" s="172">
        <v>221</v>
      </c>
      <c r="DU28" s="172">
        <v>10.4</v>
      </c>
      <c r="DV28" s="172">
        <v>89.6</v>
      </c>
      <c r="DW28" s="172" t="s">
        <v>386</v>
      </c>
      <c r="DX28" s="172" t="s">
        <v>386</v>
      </c>
      <c r="DY28" s="172" t="s">
        <v>386</v>
      </c>
      <c r="DZ28" s="172" t="s">
        <v>386</v>
      </c>
      <c r="EA28" s="172">
        <v>0</v>
      </c>
      <c r="EB28" s="294" t="s">
        <v>499</v>
      </c>
      <c r="EC28" s="293"/>
      <c r="ED28" s="293"/>
      <c r="EE28" s="293"/>
      <c r="EF28" s="293">
        <v>10</v>
      </c>
      <c r="EG28" s="293"/>
      <c r="EH28" s="293" t="s">
        <v>782</v>
      </c>
      <c r="EI28" s="293" t="s">
        <v>782</v>
      </c>
      <c r="EJ28" s="330" t="s">
        <v>782</v>
      </c>
      <c r="EK28" s="293"/>
      <c r="EL28" s="293"/>
      <c r="EM28" s="293">
        <v>0</v>
      </c>
      <c r="EN28" s="293" t="s">
        <v>784</v>
      </c>
      <c r="EO28" s="293">
        <v>0</v>
      </c>
      <c r="EP28" s="293">
        <v>0</v>
      </c>
      <c r="EQ28" s="178">
        <v>0</v>
      </c>
      <c r="ER28" s="145">
        <v>12284</v>
      </c>
      <c r="ES28" s="254">
        <v>75</v>
      </c>
      <c r="ET28" s="254">
        <v>6562</v>
      </c>
      <c r="EU28" s="254">
        <v>8003</v>
      </c>
      <c r="EV28" s="254">
        <v>40560</v>
      </c>
      <c r="EW28" s="254">
        <v>3232</v>
      </c>
      <c r="EX28" s="280">
        <f t="shared" si="35"/>
        <v>218.40129951268275</v>
      </c>
      <c r="EY28" s="257">
        <f t="shared" si="36"/>
        <v>655.20389853804829</v>
      </c>
      <c r="EZ28" s="220"/>
      <c r="FA28" s="220"/>
      <c r="FB28" s="220"/>
      <c r="FC28" s="220"/>
      <c r="FD28" s="260"/>
      <c r="FE28" s="260"/>
      <c r="FF28" s="260"/>
      <c r="FG28" s="159"/>
      <c r="FH28" s="262"/>
      <c r="FI28" s="152"/>
      <c r="FJ28" s="146"/>
      <c r="FK28" s="231"/>
      <c r="FL28" s="95"/>
      <c r="FM28" s="85"/>
      <c r="FN28" s="174">
        <f t="shared" si="37"/>
        <v>0.22</v>
      </c>
      <c r="FP28" s="100">
        <f t="shared" si="38"/>
        <v>49.253276440109723</v>
      </c>
      <c r="FQ28" s="202">
        <f t="shared" si="39"/>
        <v>0.21840129951268275</v>
      </c>
      <c r="FS28" s="128" t="s">
        <v>386</v>
      </c>
      <c r="FT28" s="128" t="s">
        <v>386</v>
      </c>
      <c r="FU28" s="128" t="s">
        <v>386</v>
      </c>
      <c r="FV28" s="305">
        <v>0</v>
      </c>
      <c r="FW28" s="305">
        <v>1</v>
      </c>
      <c r="FX28" s="305">
        <v>1</v>
      </c>
      <c r="FY28" s="128" t="s">
        <v>788</v>
      </c>
      <c r="FZ28" s="305">
        <v>0</v>
      </c>
      <c r="GA28" s="305">
        <v>0</v>
      </c>
      <c r="GB28" s="305">
        <v>0</v>
      </c>
      <c r="GC28" s="305">
        <v>1</v>
      </c>
      <c r="GD28" s="334">
        <v>43971</v>
      </c>
      <c r="GE28" s="331" t="s">
        <v>790</v>
      </c>
      <c r="GF28" s="331" t="s">
        <v>817</v>
      </c>
      <c r="GG28" s="220"/>
      <c r="GH28" s="268"/>
      <c r="GL28" s="230"/>
      <c r="GM28" s="230"/>
      <c r="GN28" s="230"/>
      <c r="GO28" s="230"/>
      <c r="GP28" s="230"/>
      <c r="GQ28" s="230"/>
      <c r="GR28" s="230"/>
      <c r="GS28" s="230"/>
      <c r="GT28" s="230"/>
      <c r="GU28" s="230"/>
      <c r="GV28" s="230"/>
      <c r="GW28" s="230"/>
      <c r="GX28" s="230"/>
      <c r="GY28" s="230"/>
      <c r="GZ28" s="230"/>
      <c r="HA28" s="230"/>
      <c r="HB28" s="230"/>
      <c r="HC28" s="230"/>
      <c r="HD28" s="230"/>
      <c r="HE28" s="230"/>
      <c r="HF28" s="230"/>
      <c r="HG28" s="230"/>
      <c r="HH28" s="230"/>
      <c r="HI28" s="230"/>
      <c r="HJ28" s="230"/>
      <c r="HK28" s="230"/>
      <c r="HL28" s="230"/>
      <c r="HM28" s="230"/>
      <c r="HN28" s="230"/>
      <c r="HO28" s="230"/>
      <c r="HP28" s="230"/>
      <c r="HQ28" s="230"/>
      <c r="HR28" s="230"/>
      <c r="HS28" s="230"/>
      <c r="HT28" s="230"/>
      <c r="HU28" s="230"/>
      <c r="HV28" s="230"/>
      <c r="HW28" s="230"/>
      <c r="HX28" s="230"/>
      <c r="HY28" s="230"/>
      <c r="HZ28" s="230"/>
      <c r="IA28" s="230"/>
      <c r="IB28" s="230"/>
      <c r="IC28" s="230"/>
      <c r="ID28" s="230"/>
      <c r="IE28" s="230"/>
      <c r="IF28" s="230"/>
    </row>
    <row r="29" spans="1:248" ht="14.45" customHeight="1" x14ac:dyDescent="0.25">
      <c r="A29" s="85">
        <v>78</v>
      </c>
      <c r="B29" s="85">
        <f>COUNTIFS($D$4:D29,D29,$F$4:F29,F29)</f>
        <v>1</v>
      </c>
      <c r="C29" s="136">
        <v>12471</v>
      </c>
      <c r="D29" s="186" t="s">
        <v>577</v>
      </c>
      <c r="E29" s="113" t="s">
        <v>459</v>
      </c>
      <c r="F29" s="89">
        <v>9511194462</v>
      </c>
      <c r="G29" s="86">
        <f t="shared" si="21"/>
        <v>25</v>
      </c>
      <c r="H29" s="89" t="s">
        <v>578</v>
      </c>
      <c r="I29" s="192" t="s">
        <v>494</v>
      </c>
      <c r="J29" s="141" t="s">
        <v>410</v>
      </c>
      <c r="K29" s="89" t="s">
        <v>385</v>
      </c>
      <c r="L29" s="86">
        <v>7</v>
      </c>
      <c r="M29" s="215" t="s">
        <v>438</v>
      </c>
      <c r="N29" s="215" t="s">
        <v>386</v>
      </c>
      <c r="O29" s="214"/>
      <c r="P29" s="86" t="s">
        <v>551</v>
      </c>
      <c r="Q29" s="142"/>
      <c r="R29" s="142"/>
      <c r="S29" s="89"/>
      <c r="T29" s="188"/>
      <c r="U29" s="188"/>
      <c r="V29" s="205" t="s">
        <v>537</v>
      </c>
      <c r="W29" s="219"/>
      <c r="X29" s="205"/>
      <c r="Y29" s="287"/>
      <c r="Z29" s="216" t="s">
        <v>530</v>
      </c>
      <c r="AA29" s="214" t="s">
        <v>508</v>
      </c>
      <c r="AB29" s="86"/>
      <c r="AC29" s="226">
        <v>403</v>
      </c>
      <c r="AD29" s="226">
        <v>2800</v>
      </c>
      <c r="AE29" s="230"/>
      <c r="AF29" s="230"/>
      <c r="AG29" s="230" t="s">
        <v>412</v>
      </c>
      <c r="AH29" s="120">
        <v>250</v>
      </c>
      <c r="AI29"/>
      <c r="AJ29"/>
      <c r="AM29"/>
      <c r="AO29" s="233">
        <v>51.4</v>
      </c>
      <c r="AP29" s="97">
        <v>41.6</v>
      </c>
      <c r="AQ29" s="130">
        <v>6.65</v>
      </c>
      <c r="AR29" s="98">
        <f t="shared" si="22"/>
        <v>99.65</v>
      </c>
      <c r="AS29" s="99">
        <f t="shared" si="23"/>
        <v>1.2355769230769229</v>
      </c>
      <c r="AT29" s="100">
        <f t="shared" si="24"/>
        <v>8.216586538461538</v>
      </c>
      <c r="AU29" s="101">
        <f t="shared" si="25"/>
        <v>1.0652849740932642</v>
      </c>
      <c r="AV29" s="102">
        <f t="shared" ref="AV29:AV34" si="40">AW29*AO29/100</f>
        <v>47.934060000000002</v>
      </c>
      <c r="AW29" s="102">
        <f>97-AY29-(CD29*100/AO29)</f>
        <v>93.256926070038915</v>
      </c>
      <c r="AX29" s="103">
        <v>1.9069399999999999</v>
      </c>
      <c r="AY29" s="102">
        <v>3.71</v>
      </c>
      <c r="AZ29" s="85" t="s">
        <v>387</v>
      </c>
      <c r="BA29" s="173">
        <v>29.3</v>
      </c>
      <c r="BB29" s="109" t="s">
        <v>387</v>
      </c>
      <c r="BC29" s="105">
        <v>0.53</v>
      </c>
      <c r="BD29" s="105"/>
      <c r="BE29" s="102"/>
      <c r="BF29" s="102"/>
      <c r="BG29" s="102"/>
      <c r="BH29" s="102"/>
      <c r="BI29" s="106">
        <v>9.1999999999999998E-2</v>
      </c>
      <c r="BJ29" s="102">
        <v>41.5</v>
      </c>
      <c r="BK29" s="85">
        <v>58.5</v>
      </c>
      <c r="BL29" s="107">
        <f t="shared" si="26"/>
        <v>0.70940170940170943</v>
      </c>
      <c r="BM29" s="108">
        <v>0.42</v>
      </c>
      <c r="BN29" s="105">
        <f t="shared" si="27"/>
        <v>0.81712062256809337</v>
      </c>
      <c r="BO29" s="85" t="s">
        <v>387</v>
      </c>
      <c r="BP29" s="85">
        <v>91.6</v>
      </c>
      <c r="BQ29" s="109">
        <v>94.9</v>
      </c>
      <c r="BS29" s="105">
        <f t="shared" si="28"/>
        <v>21.81</v>
      </c>
      <c r="BT29" s="123">
        <v>71.599999999999994</v>
      </c>
      <c r="BU29" s="123">
        <v>4892</v>
      </c>
      <c r="BV29" s="105">
        <f t="shared" si="29"/>
        <v>28.400000000000006</v>
      </c>
      <c r="BW29" s="105">
        <f t="shared" si="30"/>
        <v>40.522559999999999</v>
      </c>
      <c r="BX29" s="123">
        <v>8.11</v>
      </c>
      <c r="BY29" s="96">
        <f t="shared" si="31"/>
        <v>3.3737599999999999</v>
      </c>
      <c r="BZ29" s="123">
        <v>13.7</v>
      </c>
      <c r="CA29" s="96">
        <f t="shared" si="32"/>
        <v>5.6991999999999994</v>
      </c>
      <c r="CB29" s="123">
        <v>75.599999999999994</v>
      </c>
      <c r="CC29" s="96">
        <f t="shared" si="33"/>
        <v>31.4496</v>
      </c>
      <c r="CD29" s="96">
        <v>1.7000000000000001E-2</v>
      </c>
      <c r="CE29" s="144" t="s">
        <v>387</v>
      </c>
      <c r="CF29" s="144" t="s">
        <v>387</v>
      </c>
      <c r="CG29" s="144" t="s">
        <v>387</v>
      </c>
      <c r="CH29" s="144" t="s">
        <v>387</v>
      </c>
      <c r="CI29" s="144" t="s">
        <v>387</v>
      </c>
      <c r="CJ29" s="144" t="s">
        <v>387</v>
      </c>
      <c r="CK29" s="144" t="s">
        <v>387</v>
      </c>
      <c r="CL29" s="102">
        <f t="shared" si="34"/>
        <v>0.59197080291970805</v>
      </c>
      <c r="CZ29" s="134">
        <v>1</v>
      </c>
      <c r="DB29" s="156" t="s">
        <v>394</v>
      </c>
      <c r="DC29" s="183"/>
      <c r="DD29" s="195" t="s">
        <v>579</v>
      </c>
      <c r="DE29" s="86"/>
      <c r="DF29" s="86"/>
      <c r="DG29" s="86"/>
      <c r="DH29" s="162"/>
      <c r="DI29" s="86" t="s">
        <v>389</v>
      </c>
      <c r="DJ29" s="170" t="s">
        <v>412</v>
      </c>
      <c r="DK29" s="113">
        <v>2</v>
      </c>
      <c r="DL29" s="178" t="s">
        <v>825</v>
      </c>
      <c r="DM29" s="178" t="s">
        <v>865</v>
      </c>
      <c r="DN29" s="178"/>
      <c r="DO29" s="178"/>
      <c r="DP29" s="178"/>
      <c r="DQ29" s="178"/>
      <c r="DR29" s="176" t="s">
        <v>386</v>
      </c>
      <c r="DS29" s="172" t="s">
        <v>386</v>
      </c>
      <c r="DT29" s="172">
        <v>608</v>
      </c>
      <c r="DU29" s="172">
        <v>6.7</v>
      </c>
      <c r="DV29" s="172">
        <v>93.3</v>
      </c>
      <c r="DW29" s="172" t="s">
        <v>386</v>
      </c>
      <c r="DX29" s="172" t="s">
        <v>386</v>
      </c>
      <c r="DY29" s="172" t="s">
        <v>386</v>
      </c>
      <c r="DZ29" s="172" t="s">
        <v>386</v>
      </c>
      <c r="EA29" s="172">
        <v>0</v>
      </c>
      <c r="EB29" s="294" t="s">
        <v>499</v>
      </c>
      <c r="EC29" s="293"/>
      <c r="ED29" s="293"/>
      <c r="EE29" s="293"/>
      <c r="EF29" s="293">
        <v>20</v>
      </c>
      <c r="EG29" s="293"/>
      <c r="EH29" s="293" t="s">
        <v>782</v>
      </c>
      <c r="EI29" s="293" t="s">
        <v>782</v>
      </c>
      <c r="EJ29" s="330" t="s">
        <v>782</v>
      </c>
      <c r="EK29" s="293"/>
      <c r="EL29" s="293"/>
      <c r="EM29" s="293">
        <v>0</v>
      </c>
      <c r="EN29" s="293" t="s">
        <v>784</v>
      </c>
      <c r="EO29" s="293">
        <v>0</v>
      </c>
      <c r="EP29" s="293" t="s">
        <v>866</v>
      </c>
      <c r="EQ29" s="333">
        <v>43817</v>
      </c>
      <c r="ER29" s="145">
        <v>12471</v>
      </c>
      <c r="ES29" s="254">
        <v>75</v>
      </c>
      <c r="ET29" s="254">
        <v>34092</v>
      </c>
      <c r="EU29" s="254">
        <v>4000</v>
      </c>
      <c r="EV29" s="254">
        <v>40560</v>
      </c>
      <c r="EW29" s="254">
        <v>2963</v>
      </c>
      <c r="EX29" s="280">
        <f t="shared" si="35"/>
        <v>400.5976</v>
      </c>
      <c r="EY29" s="257">
        <f t="shared" si="36"/>
        <v>2804.1831999999999</v>
      </c>
      <c r="EZ29" s="220"/>
      <c r="FA29" s="220"/>
      <c r="FB29" s="220"/>
      <c r="FC29" s="220"/>
      <c r="FD29" s="260"/>
      <c r="FE29" s="260"/>
      <c r="FF29" s="260"/>
      <c r="FG29" s="159"/>
      <c r="FH29" s="262"/>
      <c r="FI29" s="152"/>
      <c r="FJ29" s="146"/>
      <c r="FK29" s="231"/>
      <c r="FL29" s="95"/>
      <c r="FM29" s="85"/>
      <c r="FN29" s="174">
        <f t="shared" si="37"/>
        <v>0.40300000000000002</v>
      </c>
      <c r="FP29" s="100">
        <f t="shared" si="38"/>
        <v>8.6911885486331109</v>
      </c>
      <c r="FQ29" s="202">
        <f t="shared" si="39"/>
        <v>0.4005976</v>
      </c>
      <c r="FS29" s="128" t="s">
        <v>386</v>
      </c>
      <c r="FT29" s="128" t="s">
        <v>386</v>
      </c>
      <c r="FU29" s="128" t="s">
        <v>1001</v>
      </c>
      <c r="FV29" s="305">
        <v>0</v>
      </c>
      <c r="FW29" s="305">
        <v>0</v>
      </c>
      <c r="FX29" s="305">
        <v>1</v>
      </c>
      <c r="FY29" s="128" t="s">
        <v>867</v>
      </c>
      <c r="FZ29" s="305">
        <v>0</v>
      </c>
      <c r="GA29" s="305">
        <v>0</v>
      </c>
      <c r="GB29" s="305">
        <v>0</v>
      </c>
      <c r="GC29" s="305">
        <v>0</v>
      </c>
      <c r="GD29" s="305">
        <v>0</v>
      </c>
      <c r="GE29" s="305">
        <v>0</v>
      </c>
      <c r="GF29" s="128" t="s">
        <v>868</v>
      </c>
      <c r="GG29" s="220"/>
      <c r="GH29" s="268"/>
      <c r="GL29" s="230"/>
      <c r="GM29" s="230"/>
      <c r="GN29" s="230"/>
      <c r="GO29" s="230"/>
      <c r="GP29" s="230"/>
      <c r="GQ29" s="230"/>
      <c r="GR29" s="230"/>
      <c r="GS29" s="230"/>
      <c r="GT29" s="230"/>
      <c r="GU29" s="230"/>
      <c r="GV29" s="230"/>
      <c r="GW29" s="230"/>
      <c r="GX29" s="230"/>
      <c r="GY29" s="230"/>
      <c r="GZ29" s="230"/>
      <c r="HA29" s="230"/>
      <c r="HB29" s="230"/>
      <c r="HC29" s="230"/>
      <c r="HD29" s="230"/>
      <c r="HE29" s="230"/>
      <c r="HF29" s="230"/>
      <c r="HG29" s="230"/>
      <c r="HH29" s="230"/>
      <c r="HI29" s="230"/>
      <c r="HJ29" s="230"/>
      <c r="HK29" s="230"/>
      <c r="HL29" s="230"/>
      <c r="HM29" s="230"/>
      <c r="HN29" s="230"/>
      <c r="HO29" s="230"/>
      <c r="HP29" s="230"/>
      <c r="HQ29" s="230"/>
      <c r="HR29" s="230"/>
      <c r="HS29" s="230"/>
      <c r="HT29" s="230"/>
      <c r="HU29" s="230"/>
      <c r="HV29" s="230"/>
      <c r="HW29" s="230"/>
      <c r="HX29" s="230"/>
      <c r="HY29" s="230"/>
      <c r="HZ29" s="230"/>
      <c r="IA29" s="230"/>
      <c r="IB29" s="230"/>
      <c r="IC29" s="230"/>
      <c r="ID29" s="230"/>
      <c r="IE29" s="230"/>
      <c r="IF29" s="230"/>
    </row>
    <row r="30" spans="1:248" ht="14.45" customHeight="1" x14ac:dyDescent="0.25">
      <c r="A30" s="85">
        <v>136</v>
      </c>
      <c r="B30" s="85">
        <f>COUNTIFS($D$4:D30,D30,$F$4:F30,F30)</f>
        <v>1</v>
      </c>
      <c r="C30" s="136">
        <v>12790</v>
      </c>
      <c r="D30" s="186" t="s">
        <v>524</v>
      </c>
      <c r="E30" s="113" t="s">
        <v>415</v>
      </c>
      <c r="F30" s="89">
        <v>7811075448</v>
      </c>
      <c r="G30" s="86">
        <f t="shared" si="21"/>
        <v>42</v>
      </c>
      <c r="H30" s="89" t="s">
        <v>671</v>
      </c>
      <c r="I30" s="192" t="s">
        <v>437</v>
      </c>
      <c r="J30" s="141" t="s">
        <v>410</v>
      </c>
      <c r="K30" s="89" t="s">
        <v>385</v>
      </c>
      <c r="L30" s="86">
        <v>15</v>
      </c>
      <c r="M30" s="89" t="s">
        <v>464</v>
      </c>
      <c r="N30" s="89" t="s">
        <v>386</v>
      </c>
      <c r="O30" s="86"/>
      <c r="P30" s="86" t="s">
        <v>646</v>
      </c>
      <c r="Q30" s="142"/>
      <c r="R30" s="142"/>
      <c r="S30" s="89"/>
      <c r="T30" s="204" t="s">
        <v>536</v>
      </c>
      <c r="U30" s="204"/>
      <c r="V30" s="208" t="s">
        <v>630</v>
      </c>
      <c r="W30" s="218"/>
      <c r="X30" s="208"/>
      <c r="Y30" s="270"/>
      <c r="Z30" s="126"/>
      <c r="AA30" s="85" t="s">
        <v>507</v>
      </c>
      <c r="AB30" s="86"/>
      <c r="AC30" s="120">
        <v>344</v>
      </c>
      <c r="AD30" s="120">
        <v>5000</v>
      </c>
      <c r="AE30"/>
      <c r="AF30"/>
      <c r="AG30" t="s">
        <v>417</v>
      </c>
      <c r="AH30" s="120">
        <v>350</v>
      </c>
      <c r="AI30"/>
      <c r="AJ30"/>
      <c r="AM30"/>
      <c r="AO30" s="138">
        <v>17.8</v>
      </c>
      <c r="AP30" s="97">
        <v>75.599999999999994</v>
      </c>
      <c r="AQ30" s="130">
        <v>5.5</v>
      </c>
      <c r="AR30" s="98">
        <f t="shared" si="22"/>
        <v>98.899999999999991</v>
      </c>
      <c r="AS30" s="99">
        <f t="shared" si="23"/>
        <v>0.23544973544973546</v>
      </c>
      <c r="AT30" s="100">
        <f t="shared" si="24"/>
        <v>1.2949735449735451</v>
      </c>
      <c r="AU30" s="101">
        <f t="shared" si="25"/>
        <v>0.21948212083847105</v>
      </c>
      <c r="AV30" s="102">
        <f t="shared" si="40"/>
        <v>13.784000000000001</v>
      </c>
      <c r="AW30" s="102">
        <f>98-AY30-(CD30*100/AO30)</f>
        <v>77.438202247191015</v>
      </c>
      <c r="AX30" s="103">
        <v>2.16</v>
      </c>
      <c r="AY30" s="102">
        <f>AX30*100/AO30</f>
        <v>12.134831460674157</v>
      </c>
      <c r="AZ30" s="85" t="s">
        <v>387</v>
      </c>
      <c r="BA30" s="173">
        <v>38.5</v>
      </c>
      <c r="BB30" s="109" t="s">
        <v>387</v>
      </c>
      <c r="BC30" s="105">
        <v>0.19</v>
      </c>
      <c r="BD30" s="105"/>
      <c r="BE30" s="102"/>
      <c r="BF30" s="102"/>
      <c r="BG30" s="102"/>
      <c r="BH30" s="102"/>
      <c r="BI30" s="106">
        <v>1.03</v>
      </c>
      <c r="BJ30" s="102">
        <v>50.4</v>
      </c>
      <c r="BK30" s="102">
        <f>100-BJ30</f>
        <v>49.6</v>
      </c>
      <c r="BL30" s="107">
        <f t="shared" si="26"/>
        <v>1.0161290322580645</v>
      </c>
      <c r="BM30" s="108">
        <v>0.22</v>
      </c>
      <c r="BN30" s="105">
        <f t="shared" si="27"/>
        <v>1.2359550561797752</v>
      </c>
      <c r="BO30" s="85" t="s">
        <v>387</v>
      </c>
      <c r="BP30" s="102">
        <v>22.5</v>
      </c>
      <c r="BQ30" s="106">
        <v>19.899999999999999</v>
      </c>
      <c r="BS30" s="105">
        <f t="shared" si="28"/>
        <v>35.35</v>
      </c>
      <c r="BT30" s="123">
        <v>84.8</v>
      </c>
      <c r="BU30" s="123">
        <v>4998</v>
      </c>
      <c r="BV30" s="105">
        <f t="shared" si="29"/>
        <v>15.200000000000003</v>
      </c>
      <c r="BW30" s="238">
        <f t="shared" si="30"/>
        <v>75.335399999999993</v>
      </c>
      <c r="BX30" s="111">
        <v>3.65</v>
      </c>
      <c r="BY30" s="96">
        <f t="shared" si="31"/>
        <v>2.7593999999999999</v>
      </c>
      <c r="BZ30" s="123">
        <v>31.7</v>
      </c>
      <c r="CA30" s="96">
        <f t="shared" si="32"/>
        <v>23.965199999999999</v>
      </c>
      <c r="CB30" s="123">
        <v>64.3</v>
      </c>
      <c r="CC30" s="96">
        <f t="shared" si="33"/>
        <v>48.61079999999999</v>
      </c>
      <c r="CD30" s="96">
        <v>1.5</v>
      </c>
      <c r="CE30" s="144">
        <v>93.9</v>
      </c>
      <c r="CF30" s="144">
        <v>4063</v>
      </c>
      <c r="CG30" s="144">
        <v>88.3</v>
      </c>
      <c r="CH30" s="144">
        <v>3051</v>
      </c>
      <c r="CI30" s="144">
        <v>63.5</v>
      </c>
      <c r="CJ30" s="144">
        <v>72.5</v>
      </c>
      <c r="CK30" s="144">
        <v>2216</v>
      </c>
      <c r="CL30" s="102">
        <f t="shared" si="34"/>
        <v>0.11514195583596215</v>
      </c>
      <c r="CZ30" s="134"/>
      <c r="DB30" s="156" t="s">
        <v>392</v>
      </c>
      <c r="DC30" s="183"/>
      <c r="DD30" s="195" t="s">
        <v>673</v>
      </c>
      <c r="DE30" s="86"/>
      <c r="DF30" s="86"/>
      <c r="DG30" s="86"/>
      <c r="DH30" s="162"/>
      <c r="DI30" s="86" t="s">
        <v>389</v>
      </c>
      <c r="DJ30" s="171" t="s">
        <v>417</v>
      </c>
      <c r="DK30" s="113">
        <v>2</v>
      </c>
      <c r="DL30" s="178" t="s">
        <v>393</v>
      </c>
      <c r="DM30" s="178" t="s">
        <v>437</v>
      </c>
      <c r="DN30" s="178"/>
      <c r="DO30" s="178"/>
      <c r="DP30" s="178"/>
      <c r="DQ30" s="178"/>
      <c r="DR30" s="176" t="s">
        <v>386</v>
      </c>
      <c r="DS30" s="172" t="s">
        <v>386</v>
      </c>
      <c r="DT30" s="291">
        <v>497</v>
      </c>
      <c r="DU30" s="291">
        <v>10.3</v>
      </c>
      <c r="DV30" s="291">
        <v>89.7</v>
      </c>
      <c r="DW30" s="128" t="s">
        <v>642</v>
      </c>
      <c r="DX30" s="128"/>
      <c r="DY30" s="128"/>
      <c r="DZ30" s="172" t="s">
        <v>386</v>
      </c>
      <c r="EA30" s="172">
        <v>0</v>
      </c>
      <c r="EB30" s="297" t="s">
        <v>499</v>
      </c>
      <c r="EC30" s="293"/>
      <c r="ED30" s="293"/>
      <c r="EE30" s="293"/>
      <c r="EF30" s="293">
        <v>50</v>
      </c>
      <c r="EG30" s="293"/>
      <c r="EH30" s="293">
        <v>182</v>
      </c>
      <c r="EI30" s="293">
        <v>110</v>
      </c>
      <c r="EJ30" s="330">
        <f t="shared" si="0"/>
        <v>33.208549692066171</v>
      </c>
      <c r="EK30" s="293"/>
      <c r="EL30" s="293"/>
      <c r="EM30" s="293">
        <v>2</v>
      </c>
      <c r="EN30" s="293" t="s">
        <v>777</v>
      </c>
      <c r="EO30" s="293">
        <v>1</v>
      </c>
      <c r="EP30" s="293" t="s">
        <v>869</v>
      </c>
      <c r="EQ30" s="333">
        <v>43731</v>
      </c>
      <c r="ER30" s="145">
        <v>12790</v>
      </c>
      <c r="ES30" s="254">
        <v>75</v>
      </c>
      <c r="ET30" s="254">
        <v>6839</v>
      </c>
      <c r="EU30" s="254">
        <v>4000</v>
      </c>
      <c r="EV30" s="254">
        <v>40560</v>
      </c>
      <c r="EW30" s="254">
        <v>2510</v>
      </c>
      <c r="EX30" s="280">
        <f t="shared" si="35"/>
        <v>339.35199999999998</v>
      </c>
      <c r="EY30" s="257">
        <f t="shared" si="36"/>
        <v>5090.28</v>
      </c>
      <c r="EZ30" s="95"/>
      <c r="FD30" s="158"/>
      <c r="FE30" s="158"/>
      <c r="FG30" s="159"/>
      <c r="FH30" s="160"/>
      <c r="FI30" s="152"/>
      <c r="FJ30" s="146"/>
      <c r="FK30" s="94"/>
      <c r="FL30" s="95"/>
      <c r="FM30" s="85"/>
      <c r="FN30" s="174">
        <f t="shared" si="37"/>
        <v>0.34399999999999997</v>
      </c>
      <c r="FP30" s="100">
        <f t="shared" si="38"/>
        <v>36.701272115806404</v>
      </c>
      <c r="FQ30" s="202">
        <f t="shared" si="39"/>
        <v>0.33935199999999999</v>
      </c>
      <c r="FS30" s="128" t="s">
        <v>796</v>
      </c>
      <c r="FT30" s="128" t="s">
        <v>386</v>
      </c>
      <c r="FU30" s="128" t="s">
        <v>851</v>
      </c>
      <c r="FV30" s="305">
        <v>1</v>
      </c>
      <c r="FW30" s="128" t="s">
        <v>782</v>
      </c>
      <c r="FX30" s="305">
        <v>1</v>
      </c>
      <c r="FY30" s="128" t="s">
        <v>792</v>
      </c>
      <c r="FZ30" s="305">
        <v>0</v>
      </c>
      <c r="GA30" s="305">
        <v>0</v>
      </c>
      <c r="GB30" s="305">
        <v>0</v>
      </c>
      <c r="GC30" s="305"/>
      <c r="GD30" s="305">
        <v>0</v>
      </c>
      <c r="GE30" s="305">
        <v>0</v>
      </c>
      <c r="GF30" s="128" t="s">
        <v>870</v>
      </c>
    </row>
    <row r="31" spans="1:248" ht="14.45" customHeight="1" x14ac:dyDescent="0.25">
      <c r="A31" s="85">
        <v>108</v>
      </c>
      <c r="B31" s="85">
        <f>COUNTIFS($D$4:D31,D31,$F$4:F31,F31)</f>
        <v>1</v>
      </c>
      <c r="C31" s="136">
        <v>12698</v>
      </c>
      <c r="D31" s="186" t="s">
        <v>637</v>
      </c>
      <c r="E31" s="113" t="s">
        <v>498</v>
      </c>
      <c r="F31" s="89" t="s">
        <v>638</v>
      </c>
      <c r="G31" s="86">
        <f t="shared" si="21"/>
        <v>45</v>
      </c>
      <c r="H31" s="89" t="s">
        <v>639</v>
      </c>
      <c r="I31" s="192" t="s">
        <v>393</v>
      </c>
      <c r="J31" s="141" t="s">
        <v>410</v>
      </c>
      <c r="K31" s="89" t="s">
        <v>385</v>
      </c>
      <c r="L31" s="86">
        <v>9</v>
      </c>
      <c r="M31" s="89" t="s">
        <v>438</v>
      </c>
      <c r="N31" s="89" t="s">
        <v>468</v>
      </c>
      <c r="O31" s="86"/>
      <c r="P31" s="86" t="s">
        <v>596</v>
      </c>
      <c r="Q31" s="142"/>
      <c r="R31" s="142"/>
      <c r="S31" s="89"/>
      <c r="T31" s="188"/>
      <c r="U31" s="188"/>
      <c r="V31" s="208" t="s">
        <v>630</v>
      </c>
      <c r="W31" s="218"/>
      <c r="X31" s="208"/>
      <c r="Y31" s="270"/>
      <c r="Z31" s="272" t="s">
        <v>640</v>
      </c>
      <c r="AA31" s="109" t="s">
        <v>507</v>
      </c>
      <c r="AB31" s="86"/>
      <c r="AC31" s="274">
        <v>30024</v>
      </c>
      <c r="AD31" s="274">
        <v>270000</v>
      </c>
      <c r="AE31" s="199"/>
      <c r="AF31" s="199"/>
      <c r="AG31" s="199" t="s">
        <v>412</v>
      </c>
      <c r="AH31" s="120">
        <v>10000</v>
      </c>
      <c r="AI31"/>
      <c r="AJ31"/>
      <c r="AM31"/>
      <c r="AO31" s="233">
        <v>1.97</v>
      </c>
      <c r="AP31" s="97">
        <v>1.37</v>
      </c>
      <c r="AQ31" s="130">
        <v>96</v>
      </c>
      <c r="AR31" s="98">
        <f t="shared" si="22"/>
        <v>99.34</v>
      </c>
      <c r="AS31" s="99">
        <f t="shared" si="23"/>
        <v>1.437956204379562</v>
      </c>
      <c r="AT31" s="100">
        <f t="shared" si="24"/>
        <v>138.04379562043795</v>
      </c>
      <c r="AU31" s="101">
        <f t="shared" si="25"/>
        <v>2.0232104344253876E-2</v>
      </c>
      <c r="AV31" s="102">
        <f t="shared" si="40"/>
        <v>1.77718</v>
      </c>
      <c r="AW31" s="102">
        <f>98-AY31-(CD31*100/AO31)</f>
        <v>90.212182741116749</v>
      </c>
      <c r="AX31" s="103">
        <v>0.15</v>
      </c>
      <c r="AY31" s="102">
        <f>AX31*100/AO31</f>
        <v>7.6142131979695433</v>
      </c>
      <c r="AZ31" s="85" t="s">
        <v>387</v>
      </c>
      <c r="BA31" s="173">
        <v>25.9</v>
      </c>
      <c r="BB31" s="109" t="s">
        <v>387</v>
      </c>
      <c r="BC31" s="105">
        <v>6.78</v>
      </c>
      <c r="BD31" s="105"/>
      <c r="BE31" s="102"/>
      <c r="BF31" s="102"/>
      <c r="BG31" s="102"/>
      <c r="BH31" s="102"/>
      <c r="BI31" s="106">
        <v>36.200000000000003</v>
      </c>
      <c r="BJ31" s="102">
        <v>56.1</v>
      </c>
      <c r="BK31" s="85">
        <v>43.9</v>
      </c>
      <c r="BL31" s="107">
        <f t="shared" si="26"/>
        <v>1.2779043280182234</v>
      </c>
      <c r="BM31" s="108">
        <v>1.7999999999999999E-2</v>
      </c>
      <c r="BN31" s="105">
        <f t="shared" si="27"/>
        <v>0.91370558375634514</v>
      </c>
      <c r="BO31" s="85" t="s">
        <v>387</v>
      </c>
      <c r="BP31" s="85">
        <v>35.5</v>
      </c>
      <c r="BQ31" s="109">
        <v>74.5</v>
      </c>
      <c r="BS31" s="105">
        <f t="shared" si="28"/>
        <v>86.3</v>
      </c>
      <c r="BT31" s="123">
        <v>93</v>
      </c>
      <c r="BU31" s="123">
        <v>18804</v>
      </c>
      <c r="BV31" s="105">
        <f t="shared" si="29"/>
        <v>7</v>
      </c>
      <c r="BW31" s="238">
        <f t="shared" si="30"/>
        <v>1.3053360000000003</v>
      </c>
      <c r="BX31" s="111">
        <v>42.9</v>
      </c>
      <c r="BY31" s="96">
        <f t="shared" si="31"/>
        <v>0.58773000000000009</v>
      </c>
      <c r="BZ31" s="123">
        <v>43.4</v>
      </c>
      <c r="CA31" s="96">
        <f t="shared" si="32"/>
        <v>0.59458000000000011</v>
      </c>
      <c r="CB31" s="123">
        <v>8.98</v>
      </c>
      <c r="CC31" s="96">
        <f t="shared" si="33"/>
        <v>0.12302600000000002</v>
      </c>
      <c r="CD31" s="96">
        <v>3.4199999999999999E-3</v>
      </c>
      <c r="CE31" s="144">
        <v>100</v>
      </c>
      <c r="CF31" s="144">
        <v>14692</v>
      </c>
      <c r="CG31" s="144">
        <v>100</v>
      </c>
      <c r="CH31" s="144">
        <v>10606</v>
      </c>
      <c r="CI31" s="144">
        <v>97</v>
      </c>
      <c r="CJ31" s="144">
        <v>99.2</v>
      </c>
      <c r="CK31" s="144">
        <v>11515</v>
      </c>
      <c r="CL31" s="102">
        <f t="shared" si="34"/>
        <v>0.98847926267281105</v>
      </c>
      <c r="CZ31" s="134">
        <v>5</v>
      </c>
      <c r="DB31" s="156" t="s">
        <v>400</v>
      </c>
      <c r="DC31" s="183"/>
      <c r="DD31" s="195" t="s">
        <v>641</v>
      </c>
      <c r="DE31" s="86"/>
      <c r="DF31" s="86"/>
      <c r="DG31" s="86"/>
      <c r="DH31" s="162"/>
      <c r="DI31" s="86" t="s">
        <v>390</v>
      </c>
      <c r="DJ31" s="170" t="s">
        <v>412</v>
      </c>
      <c r="DK31" s="113">
        <v>2</v>
      </c>
      <c r="DL31" s="178" t="s">
        <v>393</v>
      </c>
      <c r="DM31" s="178" t="s">
        <v>437</v>
      </c>
      <c r="DN31" s="178"/>
      <c r="DO31" s="178"/>
      <c r="DP31" s="178"/>
      <c r="DQ31" s="178"/>
      <c r="DR31" s="296">
        <v>100.8</v>
      </c>
      <c r="DS31" s="172" t="s">
        <v>386</v>
      </c>
      <c r="DT31" s="291">
        <v>37690</v>
      </c>
      <c r="DU31" s="291">
        <v>94.9</v>
      </c>
      <c r="DV31" s="291">
        <v>5.0999999999999996</v>
      </c>
      <c r="DW31" s="128" t="s">
        <v>642</v>
      </c>
      <c r="DX31" s="128"/>
      <c r="DY31" s="128"/>
      <c r="DZ31" s="172" t="s">
        <v>386</v>
      </c>
      <c r="EA31" s="172">
        <v>0</v>
      </c>
      <c r="EB31" s="297" t="s">
        <v>499</v>
      </c>
      <c r="EC31" s="293"/>
      <c r="ED31" s="293"/>
      <c r="EE31" s="293"/>
      <c r="EF31" s="293" t="s">
        <v>782</v>
      </c>
      <c r="EG31" s="293"/>
      <c r="EH31" s="293">
        <v>163</v>
      </c>
      <c r="EI31" s="293">
        <v>59</v>
      </c>
      <c r="EJ31" s="330">
        <f t="shared" si="0"/>
        <v>22.206330686137981</v>
      </c>
      <c r="EK31" s="293"/>
      <c r="EL31" s="293"/>
      <c r="EM31" s="293">
        <v>2</v>
      </c>
      <c r="EN31" s="293" t="s">
        <v>777</v>
      </c>
      <c r="EO31" s="293">
        <v>1</v>
      </c>
      <c r="EP31" s="293">
        <v>0</v>
      </c>
      <c r="EQ31" s="178">
        <v>0</v>
      </c>
      <c r="ER31" s="145">
        <v>12698</v>
      </c>
      <c r="ES31" s="278">
        <v>75</v>
      </c>
      <c r="ET31" s="278">
        <v>228770</v>
      </c>
      <c r="EU31" s="278">
        <v>4000</v>
      </c>
      <c r="EV31" s="278">
        <v>40560</v>
      </c>
      <c r="EW31" s="254">
        <v>218218</v>
      </c>
      <c r="EX31" s="280">
        <f t="shared" si="35"/>
        <v>29503.0736</v>
      </c>
      <c r="EY31" s="257">
        <f t="shared" si="36"/>
        <v>265527.66239999997</v>
      </c>
      <c r="EZ31" s="239"/>
      <c r="FA31" s="239"/>
      <c r="FB31" s="239"/>
      <c r="FC31" s="239"/>
      <c r="FD31" s="282"/>
      <c r="FE31" s="260"/>
      <c r="FF31" s="260"/>
      <c r="FG31" s="159"/>
      <c r="FH31" s="262"/>
      <c r="FI31" s="152"/>
      <c r="FJ31" s="146"/>
      <c r="FK31" s="284"/>
      <c r="FL31" s="95"/>
      <c r="FM31" s="85"/>
      <c r="FN31" s="174">
        <f t="shared" si="37"/>
        <v>30.024000000000001</v>
      </c>
      <c r="FP31" s="100">
        <f t="shared" si="38"/>
        <v>95.387507103204086</v>
      </c>
      <c r="FQ31" s="202">
        <f t="shared" si="39"/>
        <v>29.5030736</v>
      </c>
      <c r="FS31" s="128" t="s">
        <v>386</v>
      </c>
      <c r="FT31" s="128" t="s">
        <v>785</v>
      </c>
      <c r="FU31" s="128" t="s">
        <v>386</v>
      </c>
      <c r="FV31" s="305">
        <v>0</v>
      </c>
      <c r="FW31" s="128" t="s">
        <v>782</v>
      </c>
      <c r="FX31" s="305">
        <v>1</v>
      </c>
      <c r="FY31" s="128" t="s">
        <v>792</v>
      </c>
      <c r="FZ31" s="305">
        <v>1</v>
      </c>
      <c r="GA31" s="128" t="s">
        <v>872</v>
      </c>
      <c r="GB31" s="128" t="s">
        <v>873</v>
      </c>
      <c r="GC31" s="305">
        <v>0</v>
      </c>
      <c r="GD31" s="305">
        <v>0</v>
      </c>
      <c r="GE31" s="305">
        <v>0</v>
      </c>
      <c r="GF31" s="128" t="s">
        <v>817</v>
      </c>
      <c r="GG31" s="220"/>
      <c r="GH31" s="268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  <c r="IC31" s="230"/>
      <c r="ID31" s="230"/>
      <c r="IE31" s="230"/>
      <c r="IF31" s="230"/>
      <c r="II31" t="s">
        <v>871</v>
      </c>
    </row>
    <row r="32" spans="1:248" x14ac:dyDescent="0.25">
      <c r="A32" s="85">
        <v>131</v>
      </c>
      <c r="B32" s="85">
        <f>COUNTIFS($D$4:D32,D32,$F$4:F32,F32)</f>
        <v>1</v>
      </c>
      <c r="C32" s="136">
        <v>12780</v>
      </c>
      <c r="D32" s="186" t="s">
        <v>486</v>
      </c>
      <c r="E32" s="113" t="s">
        <v>413</v>
      </c>
      <c r="F32" s="89">
        <v>5904130001</v>
      </c>
      <c r="G32" s="86">
        <f t="shared" si="21"/>
        <v>61</v>
      </c>
      <c r="H32" s="89" t="s">
        <v>661</v>
      </c>
      <c r="I32" s="192" t="s">
        <v>516</v>
      </c>
      <c r="J32" s="141" t="s">
        <v>410</v>
      </c>
      <c r="K32" s="89" t="s">
        <v>385</v>
      </c>
      <c r="L32" s="86">
        <v>26</v>
      </c>
      <c r="M32" s="89" t="s">
        <v>461</v>
      </c>
      <c r="N32" s="89" t="s">
        <v>386</v>
      </c>
      <c r="O32" s="214"/>
      <c r="P32" s="86" t="s">
        <v>646</v>
      </c>
      <c r="Q32" s="217"/>
      <c r="R32" s="217"/>
      <c r="S32" s="89"/>
      <c r="T32" s="204" t="s">
        <v>536</v>
      </c>
      <c r="U32" s="204"/>
      <c r="V32" s="208" t="s">
        <v>630</v>
      </c>
      <c r="W32" s="218"/>
      <c r="X32" s="208"/>
      <c r="Y32" s="208"/>
      <c r="Z32" s="216" t="s">
        <v>530</v>
      </c>
      <c r="AA32" s="214" t="s">
        <v>507</v>
      </c>
      <c r="AC32" s="226">
        <v>230</v>
      </c>
      <c r="AD32" s="226">
        <v>6000</v>
      </c>
      <c r="AE32" s="230"/>
      <c r="AF32" s="230"/>
      <c r="AG32" s="230" t="s">
        <v>417</v>
      </c>
      <c r="AH32" s="120">
        <v>450</v>
      </c>
      <c r="AI32"/>
      <c r="AJ32"/>
      <c r="AM32"/>
      <c r="AO32" s="233">
        <v>16.3</v>
      </c>
      <c r="AP32" s="97">
        <v>29.3</v>
      </c>
      <c r="AQ32" s="130">
        <v>53.2</v>
      </c>
      <c r="AR32" s="98">
        <f t="shared" si="22"/>
        <v>98.800000000000011</v>
      </c>
      <c r="AS32" s="99">
        <f t="shared" si="23"/>
        <v>0.55631399317406149</v>
      </c>
      <c r="AT32" s="100">
        <f t="shared" si="24"/>
        <v>29.595904436860074</v>
      </c>
      <c r="AU32" s="101">
        <f t="shared" si="25"/>
        <v>0.19757575757575757</v>
      </c>
      <c r="AV32" s="102">
        <f t="shared" si="40"/>
        <v>13.214</v>
      </c>
      <c r="AW32" s="102">
        <f>98-AY32-(CD32*100/AO32)</f>
        <v>81.067484662576689</v>
      </c>
      <c r="AX32" s="103">
        <v>2.5299999999999998</v>
      </c>
      <c r="AY32" s="102">
        <f>AX32*100/AO32</f>
        <v>15.521472392638035</v>
      </c>
      <c r="AZ32" s="85" t="s">
        <v>387</v>
      </c>
      <c r="BA32" s="173">
        <v>20.8</v>
      </c>
      <c r="BB32" s="109" t="s">
        <v>387</v>
      </c>
      <c r="BC32" s="105">
        <v>0.98</v>
      </c>
      <c r="BD32" s="105"/>
      <c r="BE32" s="102"/>
      <c r="BF32" s="102"/>
      <c r="BG32" s="102"/>
      <c r="BH32" s="102"/>
      <c r="BI32" s="106">
        <v>0.47</v>
      </c>
      <c r="BJ32" s="102">
        <v>47.6</v>
      </c>
      <c r="BK32" s="85">
        <v>52.4</v>
      </c>
      <c r="BL32" s="107">
        <f t="shared" si="26"/>
        <v>0.90839694656488557</v>
      </c>
      <c r="BM32" s="108">
        <v>0.53</v>
      </c>
      <c r="BN32" s="105">
        <f t="shared" si="27"/>
        <v>3.2515337423312882</v>
      </c>
      <c r="BO32" s="85" t="s">
        <v>387</v>
      </c>
      <c r="BP32" s="102">
        <v>60.5</v>
      </c>
      <c r="BQ32" s="106">
        <v>51.1</v>
      </c>
      <c r="BS32" s="105">
        <f t="shared" si="28"/>
        <v>75.7</v>
      </c>
      <c r="BT32" s="123">
        <v>88.6</v>
      </c>
      <c r="BU32" s="123">
        <v>11272</v>
      </c>
      <c r="BV32" s="105">
        <f t="shared" si="29"/>
        <v>11.400000000000006</v>
      </c>
      <c r="BW32" s="105">
        <f t="shared" si="30"/>
        <v>28.772600000000004</v>
      </c>
      <c r="BX32" s="111">
        <v>28.1</v>
      </c>
      <c r="BY32" s="96">
        <f t="shared" si="31"/>
        <v>8.2332999999999998</v>
      </c>
      <c r="BZ32" s="123">
        <v>47.6</v>
      </c>
      <c r="CA32" s="96">
        <f t="shared" si="32"/>
        <v>13.946800000000001</v>
      </c>
      <c r="CB32" s="123">
        <v>22.5</v>
      </c>
      <c r="CC32" s="96">
        <f t="shared" si="33"/>
        <v>6.5925000000000002</v>
      </c>
      <c r="CD32" s="96">
        <v>0.23</v>
      </c>
      <c r="CE32" s="144">
        <v>95.9</v>
      </c>
      <c r="CF32" s="144">
        <v>6495</v>
      </c>
      <c r="CG32" s="144">
        <v>89.3</v>
      </c>
      <c r="CH32" s="144">
        <v>4075</v>
      </c>
      <c r="CI32" s="144">
        <v>73.099999999999994</v>
      </c>
      <c r="CJ32" s="144">
        <v>86.5</v>
      </c>
      <c r="CK32" s="144">
        <v>4358</v>
      </c>
      <c r="CL32" s="102">
        <f t="shared" si="34"/>
        <v>0.59033613445378152</v>
      </c>
      <c r="CZ32" s="134"/>
      <c r="DB32" s="156" t="s">
        <v>440</v>
      </c>
      <c r="DC32" s="183"/>
      <c r="DD32" s="195" t="s">
        <v>668</v>
      </c>
      <c r="DE32" s="214"/>
      <c r="DF32" s="214"/>
      <c r="DG32" s="214"/>
      <c r="DH32" s="214"/>
      <c r="DI32" s="86" t="s">
        <v>389</v>
      </c>
      <c r="DJ32" s="171" t="s">
        <v>417</v>
      </c>
      <c r="DK32" s="113">
        <v>2</v>
      </c>
      <c r="DL32" s="178" t="s">
        <v>399</v>
      </c>
      <c r="DM32" s="178" t="s">
        <v>393</v>
      </c>
      <c r="DN32" s="178"/>
      <c r="DO32" s="178"/>
      <c r="DP32" s="178"/>
      <c r="DQ32" s="178"/>
      <c r="DR32" s="176" t="s">
        <v>386</v>
      </c>
      <c r="DS32" s="172" t="s">
        <v>386</v>
      </c>
      <c r="DT32" s="291">
        <v>487</v>
      </c>
      <c r="DU32" s="291">
        <v>31.4</v>
      </c>
      <c r="DV32" s="291">
        <v>68.599999999999994</v>
      </c>
      <c r="DW32" s="172" t="s">
        <v>386</v>
      </c>
      <c r="DX32" s="172" t="s">
        <v>386</v>
      </c>
      <c r="DY32" s="172" t="s">
        <v>386</v>
      </c>
      <c r="DZ32" s="172" t="s">
        <v>386</v>
      </c>
      <c r="EA32" s="172">
        <v>0</v>
      </c>
      <c r="EB32" s="297" t="s">
        <v>499</v>
      </c>
      <c r="EC32" s="293"/>
      <c r="ED32" s="293"/>
      <c r="EE32" s="293"/>
      <c r="EF32" s="293">
        <v>60</v>
      </c>
      <c r="EG32" s="293"/>
      <c r="EH32" s="293">
        <v>180</v>
      </c>
      <c r="EI32" s="293">
        <v>120</v>
      </c>
      <c r="EJ32" s="330">
        <f t="shared" si="0"/>
        <v>37.037037037037038</v>
      </c>
      <c r="EK32" s="293"/>
      <c r="EL32" s="293"/>
      <c r="EM32" s="293">
        <v>2</v>
      </c>
      <c r="EN32" s="293" t="s">
        <v>791</v>
      </c>
      <c r="EO32" s="293">
        <v>1</v>
      </c>
      <c r="EP32" s="293">
        <v>0</v>
      </c>
      <c r="EQ32" s="178">
        <v>0</v>
      </c>
      <c r="ER32" s="252">
        <v>12780</v>
      </c>
      <c r="ES32" s="200">
        <v>75</v>
      </c>
      <c r="ET32" s="200">
        <v>18981</v>
      </c>
      <c r="EU32" s="200">
        <v>8000</v>
      </c>
      <c r="EV32" s="200">
        <v>40560</v>
      </c>
      <c r="EW32" s="200">
        <v>3406</v>
      </c>
      <c r="EX32" s="201">
        <f t="shared" si="35"/>
        <v>230.24560000000002</v>
      </c>
      <c r="EY32" s="179">
        <f t="shared" si="36"/>
        <v>5986.3856000000005</v>
      </c>
      <c r="EZ32" s="220"/>
      <c r="FA32" s="220"/>
      <c r="FB32" s="220"/>
      <c r="FC32" s="220"/>
      <c r="FD32" s="260"/>
      <c r="FE32" s="260"/>
      <c r="FF32" s="260"/>
      <c r="FG32" s="159"/>
      <c r="FH32" s="262"/>
      <c r="FI32" s="262"/>
      <c r="FJ32" s="264"/>
      <c r="FK32" s="231"/>
      <c r="FL32" s="95"/>
      <c r="FM32" s="85"/>
      <c r="FN32" s="174">
        <f t="shared" si="37"/>
        <v>0.23</v>
      </c>
      <c r="FP32" s="100">
        <f t="shared" si="38"/>
        <v>17.944260049523209</v>
      </c>
      <c r="FQ32" s="202">
        <f t="shared" si="39"/>
        <v>0.23024560000000002</v>
      </c>
      <c r="FS32" s="128" t="s">
        <v>756</v>
      </c>
      <c r="FT32" s="128" t="s">
        <v>756</v>
      </c>
      <c r="FU32" s="128" t="s">
        <v>862</v>
      </c>
      <c r="FV32" s="305">
        <v>0</v>
      </c>
      <c r="FW32" s="128" t="s">
        <v>782</v>
      </c>
      <c r="FX32" s="305">
        <v>1</v>
      </c>
      <c r="FY32" s="128" t="s">
        <v>874</v>
      </c>
      <c r="FZ32" s="305">
        <v>0</v>
      </c>
      <c r="GA32" s="305">
        <v>0</v>
      </c>
      <c r="GB32" s="305">
        <v>0</v>
      </c>
      <c r="GC32" s="305">
        <v>1</v>
      </c>
      <c r="GD32" s="128" t="s">
        <v>969</v>
      </c>
      <c r="GE32" s="128" t="s">
        <v>827</v>
      </c>
      <c r="GF32" s="128" t="s">
        <v>892</v>
      </c>
      <c r="GG32" s="220"/>
      <c r="GH32" s="268"/>
      <c r="GL32" s="230"/>
      <c r="GM32" s="230"/>
      <c r="GN32" s="230"/>
      <c r="GO32" s="230"/>
      <c r="GP32" s="230"/>
      <c r="GQ32" s="230"/>
      <c r="GR32" s="230"/>
      <c r="GS32" s="230"/>
      <c r="GT32" s="230"/>
      <c r="GU32" s="230"/>
      <c r="GV32" s="230"/>
      <c r="GW32" s="230"/>
      <c r="GX32" s="230"/>
      <c r="GY32" s="230"/>
      <c r="GZ32" s="230"/>
      <c r="HA32" s="230"/>
      <c r="HB32" s="230"/>
      <c r="HC32" s="230"/>
      <c r="HD32" s="230"/>
      <c r="HE32" s="230"/>
      <c r="HF32" s="230"/>
      <c r="HG32" s="230"/>
      <c r="HH32" s="230"/>
      <c r="HI32" s="230"/>
      <c r="HJ32" s="230"/>
      <c r="HK32" s="230"/>
      <c r="HL32" s="230"/>
      <c r="HM32" s="230"/>
      <c r="HN32" s="230"/>
      <c r="HO32" s="230"/>
      <c r="HP32" s="230"/>
      <c r="HQ32" s="230"/>
      <c r="HR32" s="230"/>
      <c r="HS32" s="230"/>
      <c r="HT32" s="230"/>
      <c r="HU32" s="230"/>
      <c r="HV32" s="230"/>
      <c r="HW32" s="230"/>
      <c r="HX32" s="230"/>
      <c r="HY32" s="230"/>
      <c r="HZ32" s="230"/>
      <c r="IA32" s="230"/>
      <c r="IB32" s="230"/>
      <c r="IC32" s="230"/>
      <c r="ID32" s="230"/>
      <c r="IE32" s="230"/>
      <c r="IF32" s="230"/>
    </row>
    <row r="33" spans="1:243" x14ac:dyDescent="0.25">
      <c r="A33" s="85">
        <v>174</v>
      </c>
      <c r="B33" s="85">
        <f>COUNTIFS($D$4:D33,D33,$F$4:F33,F33)</f>
        <v>1</v>
      </c>
      <c r="C33" s="136">
        <v>13050</v>
      </c>
      <c r="D33" s="186" t="s">
        <v>724</v>
      </c>
      <c r="E33" s="113" t="s">
        <v>482</v>
      </c>
      <c r="F33" s="89">
        <v>6253290043</v>
      </c>
      <c r="G33" s="86">
        <f t="shared" si="21"/>
        <v>58</v>
      </c>
      <c r="H33" s="89" t="s">
        <v>725</v>
      </c>
      <c r="I33" s="192" t="s">
        <v>462</v>
      </c>
      <c r="J33" s="141" t="s">
        <v>410</v>
      </c>
      <c r="K33" s="89" t="s">
        <v>385</v>
      </c>
      <c r="L33" s="86">
        <v>17</v>
      </c>
      <c r="M33" s="89" t="s">
        <v>438</v>
      </c>
      <c r="N33" s="89" t="s">
        <v>386</v>
      </c>
      <c r="O33" s="214"/>
      <c r="P33" s="86" t="s">
        <v>712</v>
      </c>
      <c r="Q33" s="217"/>
      <c r="R33" s="217"/>
      <c r="S33" s="89"/>
      <c r="T33" s="204" t="s">
        <v>536</v>
      </c>
      <c r="U33" s="204"/>
      <c r="V33" s="208" t="s">
        <v>630</v>
      </c>
      <c r="W33" s="218"/>
      <c r="X33" s="208"/>
      <c r="Y33" s="208"/>
      <c r="Z33" s="216"/>
      <c r="AA33" s="214" t="s">
        <v>507</v>
      </c>
      <c r="AC33" s="226">
        <v>180</v>
      </c>
      <c r="AD33" s="226">
        <v>3000</v>
      </c>
      <c r="AE33" s="230"/>
      <c r="AF33" s="230"/>
      <c r="AG33" s="230" t="s">
        <v>412</v>
      </c>
      <c r="AH33" s="120">
        <v>250</v>
      </c>
      <c r="AI33"/>
      <c r="AJ33"/>
      <c r="AM33"/>
      <c r="AO33" s="138">
        <v>36.299999999999997</v>
      </c>
      <c r="AP33" s="97">
        <v>47.5</v>
      </c>
      <c r="AQ33" s="130">
        <v>14.3</v>
      </c>
      <c r="AR33" s="98">
        <f t="shared" si="22"/>
        <v>98.1</v>
      </c>
      <c r="AS33" s="99">
        <f t="shared" si="23"/>
        <v>0.76421052631578945</v>
      </c>
      <c r="AT33" s="100">
        <f t="shared" si="24"/>
        <v>10.928210526315789</v>
      </c>
      <c r="AU33" s="101">
        <f t="shared" si="25"/>
        <v>0.58737864077669899</v>
      </c>
      <c r="AV33" s="102">
        <f t="shared" si="40"/>
        <v>30.414000000000001</v>
      </c>
      <c r="AW33" s="102">
        <f>98-AY33-(CD33*100/AO33)</f>
        <v>83.785123966942152</v>
      </c>
      <c r="AX33" s="103">
        <v>3.73</v>
      </c>
      <c r="AY33" s="102">
        <f>AX33*100/AO33</f>
        <v>10.275482093663912</v>
      </c>
      <c r="AZ33" s="85" t="s">
        <v>387</v>
      </c>
      <c r="BA33" s="173">
        <v>14.3</v>
      </c>
      <c r="BB33" s="109" t="s">
        <v>387</v>
      </c>
      <c r="BC33" s="105">
        <v>0.42</v>
      </c>
      <c r="BD33" s="105"/>
      <c r="BE33" s="102"/>
      <c r="BF33" s="102"/>
      <c r="BG33" s="102"/>
      <c r="BH33" s="102"/>
      <c r="BI33" s="106">
        <v>0.62</v>
      </c>
      <c r="BJ33" s="102">
        <v>29.1</v>
      </c>
      <c r="BK33" s="102">
        <f>100-BJ33</f>
        <v>70.900000000000006</v>
      </c>
      <c r="BL33" s="131">
        <f t="shared" si="26"/>
        <v>0.41043723554301831</v>
      </c>
      <c r="BM33" s="108">
        <v>0.4</v>
      </c>
      <c r="BN33" s="105">
        <f t="shared" si="27"/>
        <v>1.1019283746556474</v>
      </c>
      <c r="BO33" s="85" t="s">
        <v>387</v>
      </c>
      <c r="BP33" s="102">
        <v>18.600000000000001</v>
      </c>
      <c r="BQ33" s="106">
        <v>54.9</v>
      </c>
      <c r="BS33" s="105">
        <f t="shared" si="28"/>
        <v>63.400000000000006</v>
      </c>
      <c r="BT33" s="123">
        <v>83.4</v>
      </c>
      <c r="BU33" s="123">
        <v>10606</v>
      </c>
      <c r="BV33" s="105">
        <f t="shared" si="29"/>
        <v>16.599999999999994</v>
      </c>
      <c r="BW33" s="105">
        <f t="shared" si="30"/>
        <v>47.357500000000002</v>
      </c>
      <c r="BX33" s="111">
        <v>38.1</v>
      </c>
      <c r="BY33" s="96">
        <f t="shared" si="31"/>
        <v>18.0975</v>
      </c>
      <c r="BZ33" s="123">
        <v>25.3</v>
      </c>
      <c r="CA33" s="96">
        <f t="shared" si="32"/>
        <v>12.0175</v>
      </c>
      <c r="CB33" s="123">
        <v>36.299999999999997</v>
      </c>
      <c r="CC33" s="96">
        <f t="shared" si="33"/>
        <v>17.242499999999996</v>
      </c>
      <c r="CD33" s="96">
        <v>1.43</v>
      </c>
      <c r="CE33" s="144">
        <v>98</v>
      </c>
      <c r="CF33" s="144">
        <v>5459</v>
      </c>
      <c r="CG33" s="144">
        <v>92.4</v>
      </c>
      <c r="CH33" s="144">
        <v>3765</v>
      </c>
      <c r="CI33" s="144">
        <v>60.6</v>
      </c>
      <c r="CJ33" s="144">
        <v>83</v>
      </c>
      <c r="CK33" s="144">
        <v>3834</v>
      </c>
      <c r="CL33" s="102">
        <f t="shared" si="34"/>
        <v>1.5059288537549407</v>
      </c>
      <c r="CZ33" s="134"/>
      <c r="DB33" s="156" t="s">
        <v>212</v>
      </c>
      <c r="DC33" s="183"/>
      <c r="DD33" s="195" t="s">
        <v>726</v>
      </c>
      <c r="DE33" s="214"/>
      <c r="DF33" s="214"/>
      <c r="DG33" s="214"/>
      <c r="DH33" s="214"/>
      <c r="DI33" s="86" t="s">
        <v>390</v>
      </c>
      <c r="DJ33" s="170" t="s">
        <v>412</v>
      </c>
      <c r="DK33" s="113">
        <v>2</v>
      </c>
      <c r="DL33" s="178" t="s">
        <v>393</v>
      </c>
      <c r="DM33" s="178" t="s">
        <v>797</v>
      </c>
      <c r="DN33" s="178"/>
      <c r="DO33" s="178"/>
      <c r="DP33" s="178"/>
      <c r="DQ33" s="178"/>
      <c r="DR33" s="176"/>
      <c r="DS33" s="172"/>
      <c r="DT33" s="172"/>
      <c r="DU33" s="172"/>
      <c r="DV33" s="172"/>
      <c r="DW33" s="172"/>
      <c r="DX33" s="172"/>
      <c r="DY33" s="172"/>
      <c r="DZ33" s="172"/>
      <c r="EA33" s="172"/>
      <c r="EB33" s="294"/>
      <c r="EC33" s="293"/>
      <c r="ED33" s="293"/>
      <c r="EE33" s="293"/>
      <c r="EF33" s="293">
        <v>25</v>
      </c>
      <c r="EG33" s="293"/>
      <c r="EH33" s="293">
        <v>162</v>
      </c>
      <c r="EI33" s="293">
        <v>74</v>
      </c>
      <c r="EJ33" s="330">
        <f t="shared" si="0"/>
        <v>28.196921201036428</v>
      </c>
      <c r="EK33" s="293"/>
      <c r="EL33" s="293"/>
      <c r="EM33" s="293">
        <v>2</v>
      </c>
      <c r="EN33" s="293" t="s">
        <v>777</v>
      </c>
      <c r="EO33" s="293">
        <v>1</v>
      </c>
      <c r="EP33" s="293" t="s">
        <v>875</v>
      </c>
      <c r="EQ33" s="333">
        <v>43971</v>
      </c>
      <c r="ER33" s="252">
        <v>13050</v>
      </c>
      <c r="ES33" s="200">
        <v>75</v>
      </c>
      <c r="ET33" s="200">
        <v>36540</v>
      </c>
      <c r="EU33" s="200">
        <v>8000</v>
      </c>
      <c r="EV33" s="200">
        <v>40560</v>
      </c>
      <c r="EW33" s="200">
        <v>2587</v>
      </c>
      <c r="EX33" s="201">
        <f t="shared" si="35"/>
        <v>174.88120000000001</v>
      </c>
      <c r="EY33" s="179">
        <f t="shared" si="36"/>
        <v>2972.9803999999999</v>
      </c>
      <c r="EZ33" s="220"/>
      <c r="FA33" s="220"/>
      <c r="FB33" s="220"/>
      <c r="FC33" s="220"/>
      <c r="FD33" s="260"/>
      <c r="FE33" s="158"/>
      <c r="FG33" s="159"/>
      <c r="FH33" s="160"/>
      <c r="FI33" s="262"/>
      <c r="FJ33" s="264"/>
      <c r="FK33" s="231"/>
      <c r="FL33" s="95"/>
      <c r="FM33" s="85"/>
      <c r="FN33" s="174">
        <f t="shared" si="37"/>
        <v>0.18</v>
      </c>
      <c r="FP33" s="100">
        <f t="shared" si="38"/>
        <v>7.0799124247400114</v>
      </c>
      <c r="FQ33" s="202">
        <f t="shared" si="39"/>
        <v>0.17488120000000001</v>
      </c>
      <c r="FS33" s="128" t="s">
        <v>386</v>
      </c>
      <c r="FT33" s="128" t="s">
        <v>876</v>
      </c>
      <c r="FU33" s="128" t="s">
        <v>851</v>
      </c>
      <c r="FV33" s="305">
        <v>0</v>
      </c>
      <c r="FW33" s="128" t="s">
        <v>782</v>
      </c>
      <c r="FX33" s="305">
        <v>1</v>
      </c>
      <c r="FY33" s="128" t="s">
        <v>792</v>
      </c>
      <c r="FZ33" s="305">
        <v>0</v>
      </c>
      <c r="GA33" s="305">
        <v>0</v>
      </c>
      <c r="GB33" s="128">
        <v>0</v>
      </c>
      <c r="GC33" s="305">
        <v>1</v>
      </c>
      <c r="GD33" s="128" t="s">
        <v>970</v>
      </c>
      <c r="GE33" s="128" t="s">
        <v>996</v>
      </c>
      <c r="GF33" s="128" t="s">
        <v>892</v>
      </c>
    </row>
    <row r="34" spans="1:243" x14ac:dyDescent="0.25">
      <c r="A34" s="85">
        <v>98</v>
      </c>
      <c r="B34" s="85">
        <f>COUNTIFS($D$4:D34,D34,$F$4:F34,F34)</f>
        <v>1</v>
      </c>
      <c r="C34" s="136">
        <v>12525</v>
      </c>
      <c r="D34" s="186" t="s">
        <v>616</v>
      </c>
      <c r="E34" s="113" t="s">
        <v>447</v>
      </c>
      <c r="F34" s="89">
        <v>9703105313</v>
      </c>
      <c r="G34" s="86">
        <f t="shared" si="21"/>
        <v>23</v>
      </c>
      <c r="H34" s="89" t="s">
        <v>614</v>
      </c>
      <c r="I34" s="192" t="s">
        <v>617</v>
      </c>
      <c r="J34" s="141" t="s">
        <v>410</v>
      </c>
      <c r="K34" s="89" t="s">
        <v>385</v>
      </c>
      <c r="L34" s="86">
        <v>60</v>
      </c>
      <c r="M34" s="89" t="s">
        <v>511</v>
      </c>
      <c r="N34" s="89" t="s">
        <v>386</v>
      </c>
      <c r="O34" s="214"/>
      <c r="P34" s="86" t="s">
        <v>596</v>
      </c>
      <c r="Q34" s="217"/>
      <c r="R34" s="217"/>
      <c r="S34" s="89"/>
      <c r="T34" s="204" t="s">
        <v>536</v>
      </c>
      <c r="U34" s="204"/>
      <c r="V34" s="205" t="s">
        <v>537</v>
      </c>
      <c r="W34" s="219"/>
      <c r="X34" s="205"/>
      <c r="Y34" s="205"/>
      <c r="Z34" s="216" t="s">
        <v>530</v>
      </c>
      <c r="AA34" s="214" t="s">
        <v>501</v>
      </c>
      <c r="AC34" s="226">
        <v>96</v>
      </c>
      <c r="AD34" s="226">
        <v>5800</v>
      </c>
      <c r="AE34" s="230"/>
      <c r="AF34" s="230"/>
      <c r="AG34" s="230" t="s">
        <v>412</v>
      </c>
      <c r="AH34" s="120">
        <v>450</v>
      </c>
      <c r="AI34"/>
      <c r="AJ34"/>
      <c r="AM34"/>
      <c r="AO34" s="233">
        <v>60.1</v>
      </c>
      <c r="AP34" s="97">
        <v>36.799999999999997</v>
      </c>
      <c r="AQ34" s="130">
        <v>2.23</v>
      </c>
      <c r="AR34" s="98">
        <f t="shared" si="22"/>
        <v>99.13000000000001</v>
      </c>
      <c r="AS34" s="99">
        <f t="shared" si="23"/>
        <v>1.6331521739130437</v>
      </c>
      <c r="AT34" s="100">
        <f t="shared" si="24"/>
        <v>3.6419293478260872</v>
      </c>
      <c r="AU34" s="101">
        <f t="shared" si="25"/>
        <v>1.5398411478349989</v>
      </c>
      <c r="AV34" s="102">
        <f t="shared" si="40"/>
        <v>52.62576</v>
      </c>
      <c r="AW34" s="102">
        <f>97-AY34-(CD34*100/AO34)</f>
        <v>87.563660565723794</v>
      </c>
      <c r="AX34" s="103">
        <v>4.3512400000000007</v>
      </c>
      <c r="AY34" s="102">
        <v>7.24</v>
      </c>
      <c r="AZ34" s="85" t="s">
        <v>387</v>
      </c>
      <c r="BA34" s="173">
        <v>18.899999999999999</v>
      </c>
      <c r="BB34" s="109" t="s">
        <v>387</v>
      </c>
      <c r="BC34" s="105">
        <v>9.8000000000000004E-2</v>
      </c>
      <c r="BD34" s="105"/>
      <c r="BE34" s="102"/>
      <c r="BF34" s="102"/>
      <c r="BG34" s="102"/>
      <c r="BH34" s="102"/>
      <c r="BI34" s="106">
        <v>0.98</v>
      </c>
      <c r="BJ34" s="102">
        <v>28.1</v>
      </c>
      <c r="BK34" s="85">
        <v>71.900000000000006</v>
      </c>
      <c r="BL34" s="131">
        <f t="shared" si="26"/>
        <v>0.39082058414464532</v>
      </c>
      <c r="BM34" s="108">
        <v>0.56000000000000005</v>
      </c>
      <c r="BN34" s="105">
        <f t="shared" si="27"/>
        <v>0.93178036605657244</v>
      </c>
      <c r="BO34" s="85" t="s">
        <v>387</v>
      </c>
      <c r="BP34" s="85">
        <v>30</v>
      </c>
      <c r="BQ34" s="109">
        <v>39.9</v>
      </c>
      <c r="BS34" s="105">
        <f t="shared" si="28"/>
        <v>23.43</v>
      </c>
      <c r="BT34" s="123">
        <v>80.3</v>
      </c>
      <c r="BU34" s="123">
        <v>6224</v>
      </c>
      <c r="BV34" s="105">
        <f t="shared" si="29"/>
        <v>19.700000000000003</v>
      </c>
      <c r="BW34" s="105">
        <f t="shared" si="30"/>
        <v>36.66384</v>
      </c>
      <c r="BX34" s="123">
        <v>7.83</v>
      </c>
      <c r="BY34" s="96">
        <f t="shared" si="31"/>
        <v>2.88144</v>
      </c>
      <c r="BZ34" s="123">
        <v>15.6</v>
      </c>
      <c r="CA34" s="96">
        <f t="shared" si="32"/>
        <v>5.7407999999999992</v>
      </c>
      <c r="CB34" s="123">
        <v>76.2</v>
      </c>
      <c r="CC34" s="96">
        <f t="shared" si="33"/>
        <v>28.041599999999999</v>
      </c>
      <c r="CD34" s="96">
        <v>1.32</v>
      </c>
      <c r="CE34" s="144">
        <v>98.4</v>
      </c>
      <c r="CF34" s="144">
        <v>4575</v>
      </c>
      <c r="CG34" s="144">
        <v>96.2</v>
      </c>
      <c r="CH34" s="144">
        <v>3708</v>
      </c>
      <c r="CI34" s="144">
        <v>57.4</v>
      </c>
      <c r="CJ34" s="144">
        <v>66.7</v>
      </c>
      <c r="CK34" s="144">
        <v>2278</v>
      </c>
      <c r="CL34" s="102">
        <f t="shared" si="34"/>
        <v>0.50192307692307692</v>
      </c>
      <c r="DB34" s="156" t="s">
        <v>394</v>
      </c>
      <c r="DC34" s="183"/>
      <c r="DD34" s="195" t="s">
        <v>618</v>
      </c>
      <c r="DE34" s="214"/>
      <c r="DF34" s="214"/>
      <c r="DG34" s="214"/>
      <c r="DH34" s="214"/>
      <c r="DI34" s="86" t="s">
        <v>389</v>
      </c>
      <c r="DJ34" s="170" t="s">
        <v>412</v>
      </c>
      <c r="DK34" s="113">
        <v>2</v>
      </c>
      <c r="DL34" s="178" t="s">
        <v>825</v>
      </c>
      <c r="DM34" s="178" t="s">
        <v>396</v>
      </c>
      <c r="DN34" s="178"/>
      <c r="DO34" s="178"/>
      <c r="DP34" s="178"/>
      <c r="DQ34" s="178"/>
      <c r="DR34" s="176" t="s">
        <v>386</v>
      </c>
      <c r="DS34" s="172" t="s">
        <v>386</v>
      </c>
      <c r="DT34" s="172">
        <v>209</v>
      </c>
      <c r="DU34" s="172">
        <v>2.4</v>
      </c>
      <c r="DV34" s="172">
        <v>97.6</v>
      </c>
      <c r="DW34" s="172" t="s">
        <v>386</v>
      </c>
      <c r="DX34" s="172" t="s">
        <v>386</v>
      </c>
      <c r="DY34" s="172" t="s">
        <v>386</v>
      </c>
      <c r="DZ34" s="172" t="s">
        <v>386</v>
      </c>
      <c r="EA34" s="172">
        <v>0</v>
      </c>
      <c r="EB34" s="294" t="s">
        <v>499</v>
      </c>
      <c r="EC34" s="293"/>
      <c r="ED34" s="293"/>
      <c r="EE34" s="293"/>
      <c r="EF34" s="293">
        <v>40</v>
      </c>
      <c r="EG34" s="295">
        <v>3</v>
      </c>
      <c r="EH34" s="293">
        <v>184</v>
      </c>
      <c r="EI34" s="293">
        <v>94</v>
      </c>
      <c r="EJ34" s="330">
        <f t="shared" ref="EJ34:EJ63" si="41">EI34/(EH34*EH34*0.01*0.01)</f>
        <v>27.764650283553873</v>
      </c>
      <c r="EK34" s="293"/>
      <c r="EL34" s="293"/>
      <c r="EM34" s="293">
        <v>0</v>
      </c>
      <c r="EN34" s="293" t="s">
        <v>784</v>
      </c>
      <c r="EO34" s="293">
        <v>0</v>
      </c>
      <c r="EP34" s="293" t="s">
        <v>878</v>
      </c>
      <c r="EQ34" s="333">
        <v>43853</v>
      </c>
      <c r="ER34" s="252">
        <v>12525</v>
      </c>
      <c r="ES34" s="200">
        <v>75</v>
      </c>
      <c r="ET34" s="200">
        <v>135968</v>
      </c>
      <c r="EU34" s="200">
        <v>16000</v>
      </c>
      <c r="EV34" s="200">
        <v>40560</v>
      </c>
      <c r="EW34" s="200">
        <v>2774</v>
      </c>
      <c r="EX34" s="201">
        <f t="shared" si="35"/>
        <v>93.761200000000002</v>
      </c>
      <c r="EY34" s="179">
        <f t="shared" si="36"/>
        <v>5625.6720000000005</v>
      </c>
      <c r="EZ34" s="220"/>
      <c r="FA34" s="220"/>
      <c r="FB34" s="220"/>
      <c r="FC34" s="220"/>
      <c r="FD34" s="260"/>
      <c r="FE34" s="260"/>
      <c r="FF34" s="260"/>
      <c r="FG34" s="159"/>
      <c r="FH34" s="262"/>
      <c r="FI34" s="262"/>
      <c r="FJ34" s="264"/>
      <c r="FK34" s="231"/>
      <c r="FL34" s="95"/>
      <c r="FM34" s="85"/>
      <c r="FN34" s="174">
        <f t="shared" si="37"/>
        <v>9.6000000000000002E-2</v>
      </c>
      <c r="FP34" s="100">
        <f t="shared" si="38"/>
        <v>2.0401859261002588</v>
      </c>
      <c r="FQ34" s="202">
        <f t="shared" si="39"/>
        <v>9.3761200000000003E-2</v>
      </c>
      <c r="FS34" s="128" t="s">
        <v>386</v>
      </c>
      <c r="FT34" s="128" t="s">
        <v>796</v>
      </c>
      <c r="FU34" s="128" t="s">
        <v>879</v>
      </c>
      <c r="FV34" s="305">
        <v>0</v>
      </c>
      <c r="FW34" s="128" t="s">
        <v>782</v>
      </c>
      <c r="FX34" s="305">
        <v>1</v>
      </c>
      <c r="FY34" s="128" t="s">
        <v>792</v>
      </c>
      <c r="FZ34" s="305">
        <v>0</v>
      </c>
      <c r="GA34" s="305">
        <v>0</v>
      </c>
      <c r="GB34" s="305">
        <v>0</v>
      </c>
      <c r="GC34" s="305">
        <v>1</v>
      </c>
      <c r="GD34" s="128" t="s">
        <v>880</v>
      </c>
      <c r="GE34" s="331" t="s">
        <v>790</v>
      </c>
      <c r="GF34" s="128" t="s">
        <v>892</v>
      </c>
      <c r="GG34" s="220"/>
      <c r="GH34" s="268"/>
      <c r="GL34" s="230"/>
      <c r="GM34" s="230"/>
      <c r="GN34" s="230"/>
      <c r="GO34" s="230"/>
      <c r="GP34" s="230"/>
      <c r="GQ34" s="230"/>
      <c r="GR34" s="230"/>
      <c r="GS34" s="230"/>
      <c r="GT34" s="230"/>
      <c r="GU34" s="230"/>
      <c r="GV34" s="230"/>
      <c r="GW34" s="230"/>
      <c r="GX34" s="230"/>
      <c r="GY34" s="230"/>
      <c r="GZ34" s="230"/>
      <c r="HA34" s="230"/>
      <c r="HB34" s="230"/>
      <c r="HC34" s="230"/>
      <c r="HD34" s="230"/>
      <c r="HE34" s="230"/>
      <c r="HF34" s="230"/>
      <c r="HG34" s="230"/>
      <c r="HH34" s="230"/>
      <c r="HI34" s="230"/>
      <c r="HJ34" s="230"/>
      <c r="HK34" s="230"/>
      <c r="HL34" s="230"/>
      <c r="HM34" s="230"/>
      <c r="HN34" s="230"/>
      <c r="HO34" s="230"/>
      <c r="HP34" s="230"/>
      <c r="HQ34" s="230"/>
      <c r="HR34" s="230"/>
      <c r="HS34" s="230"/>
      <c r="HT34" s="230"/>
      <c r="HU34" s="230"/>
      <c r="HV34" s="230"/>
      <c r="HW34" s="230"/>
      <c r="HX34" s="230"/>
      <c r="HY34" s="230"/>
      <c r="HZ34" s="230"/>
      <c r="IA34" s="230"/>
      <c r="IB34" s="230"/>
      <c r="IC34" s="230"/>
      <c r="ID34" s="230"/>
      <c r="IE34" s="230"/>
      <c r="IF34" s="230"/>
    </row>
    <row r="35" spans="1:243" x14ac:dyDescent="0.25">
      <c r="A35" s="85">
        <v>38</v>
      </c>
      <c r="B35" s="85">
        <f>COUNTIFS($D$4:D35,D35,$F$4:F35,F35)</f>
        <v>1</v>
      </c>
      <c r="C35" s="136">
        <v>12285</v>
      </c>
      <c r="D35" s="186" t="s">
        <v>538</v>
      </c>
      <c r="E35" s="113" t="s">
        <v>443</v>
      </c>
      <c r="F35" s="89">
        <v>6155011280</v>
      </c>
      <c r="G35" s="86">
        <f t="shared" si="21"/>
        <v>59</v>
      </c>
      <c r="H35" s="89" t="s">
        <v>534</v>
      </c>
      <c r="I35" s="192" t="s">
        <v>472</v>
      </c>
      <c r="J35" s="141" t="s">
        <v>410</v>
      </c>
      <c r="K35" s="89" t="s">
        <v>385</v>
      </c>
      <c r="L35" s="86">
        <v>12</v>
      </c>
      <c r="M35" s="89">
        <v>2</v>
      </c>
      <c r="N35" s="89" t="s">
        <v>386</v>
      </c>
      <c r="O35" s="214"/>
      <c r="P35" s="86" t="s">
        <v>531</v>
      </c>
      <c r="Q35" s="217"/>
      <c r="R35" s="217"/>
      <c r="S35" s="89"/>
      <c r="T35" s="204" t="s">
        <v>536</v>
      </c>
      <c r="U35" s="204"/>
      <c r="V35" s="205" t="s">
        <v>537</v>
      </c>
      <c r="W35" s="219"/>
      <c r="X35" s="205"/>
      <c r="Y35" s="205"/>
      <c r="Z35" s="216" t="s">
        <v>530</v>
      </c>
      <c r="AA35" s="214" t="s">
        <v>508</v>
      </c>
      <c r="AC35" s="226">
        <v>473</v>
      </c>
      <c r="AD35" s="226">
        <v>5600</v>
      </c>
      <c r="AE35" s="230" t="s">
        <v>426</v>
      </c>
      <c r="AF35" s="230" t="s">
        <v>426</v>
      </c>
      <c r="AG35" s="230" t="s">
        <v>412</v>
      </c>
      <c r="AH35" s="120">
        <v>450</v>
      </c>
      <c r="AI35"/>
      <c r="AJ35"/>
      <c r="AM35"/>
      <c r="AO35" s="233">
        <v>66</v>
      </c>
      <c r="AP35" s="97">
        <v>25.8</v>
      </c>
      <c r="AQ35" s="130">
        <v>7.33</v>
      </c>
      <c r="AR35" s="98">
        <f t="shared" si="22"/>
        <v>99.13</v>
      </c>
      <c r="AS35" s="99">
        <f t="shared" si="23"/>
        <v>2.558139534883721</v>
      </c>
      <c r="AT35" s="100">
        <f t="shared" si="24"/>
        <v>18.751162790697677</v>
      </c>
      <c r="AU35" s="101">
        <f t="shared" si="25"/>
        <v>1.992152127980682</v>
      </c>
      <c r="AV35" s="102">
        <v>60.3504</v>
      </c>
      <c r="AW35" s="102">
        <f>95-AY35</f>
        <v>91.44</v>
      </c>
      <c r="AX35" s="103">
        <v>2.3496000000000001</v>
      </c>
      <c r="AY35" s="102">
        <v>3.56</v>
      </c>
      <c r="AZ35" s="85" t="s">
        <v>387</v>
      </c>
      <c r="BA35" s="173">
        <v>30.5</v>
      </c>
      <c r="BB35" s="109" t="s">
        <v>387</v>
      </c>
      <c r="BC35" s="105">
        <v>6.9000000000000006E-2</v>
      </c>
      <c r="BD35" s="105"/>
      <c r="BE35" s="102"/>
      <c r="BF35" s="102"/>
      <c r="BG35" s="102"/>
      <c r="BH35" s="102"/>
      <c r="BI35" s="106">
        <v>0.34</v>
      </c>
      <c r="BJ35" s="102">
        <v>41.2</v>
      </c>
      <c r="BK35" s="85">
        <v>58.7</v>
      </c>
      <c r="BL35" s="107">
        <f t="shared" si="26"/>
        <v>0.7018739352640545</v>
      </c>
      <c r="BM35" s="108">
        <v>0.69</v>
      </c>
      <c r="BN35" s="105">
        <f t="shared" si="27"/>
        <v>1.0454545454545454</v>
      </c>
      <c r="BO35" s="85" t="s">
        <v>387</v>
      </c>
      <c r="BP35" s="85">
        <v>69.400000000000006</v>
      </c>
      <c r="BQ35" s="109">
        <v>74.2</v>
      </c>
      <c r="BS35" s="105">
        <f t="shared" si="28"/>
        <v>40.9</v>
      </c>
      <c r="BT35" s="123">
        <v>83.4</v>
      </c>
      <c r="BU35" s="123">
        <v>7203</v>
      </c>
      <c r="BV35" s="105">
        <f t="shared" si="29"/>
        <v>16.599999999999994</v>
      </c>
      <c r="BW35" s="238">
        <f t="shared" si="30"/>
        <v>25.619399999999999</v>
      </c>
      <c r="BX35" s="123">
        <v>20.2</v>
      </c>
      <c r="BY35" s="96">
        <f t="shared" si="31"/>
        <v>5.2115999999999998</v>
      </c>
      <c r="BZ35" s="123">
        <v>20.7</v>
      </c>
      <c r="CA35" s="96">
        <f t="shared" si="32"/>
        <v>5.3405999999999993</v>
      </c>
      <c r="CB35" s="123">
        <v>58.4</v>
      </c>
      <c r="CC35" s="96">
        <f t="shared" si="33"/>
        <v>15.0672</v>
      </c>
      <c r="CD35" s="96">
        <v>2.0699999999999998</v>
      </c>
      <c r="CE35" s="144">
        <v>97.5</v>
      </c>
      <c r="CF35" s="144">
        <v>5785</v>
      </c>
      <c r="CG35" s="144">
        <v>85.3</v>
      </c>
      <c r="CH35" s="144">
        <v>4088</v>
      </c>
      <c r="CI35" s="144">
        <v>41.3</v>
      </c>
      <c r="CJ35" s="144">
        <v>62</v>
      </c>
      <c r="CK35" s="144">
        <v>3395</v>
      </c>
      <c r="CL35" s="102">
        <f t="shared" si="34"/>
        <v>0.97584541062801933</v>
      </c>
      <c r="DB35" s="156" t="s">
        <v>213</v>
      </c>
      <c r="DC35" s="183"/>
      <c r="DD35" s="195" t="s">
        <v>539</v>
      </c>
      <c r="DE35" s="214"/>
      <c r="DF35" s="214"/>
      <c r="DG35" s="214"/>
      <c r="DH35" s="214"/>
      <c r="DI35" s="86" t="s">
        <v>390</v>
      </c>
      <c r="DJ35" s="170" t="s">
        <v>412</v>
      </c>
      <c r="DK35" s="113">
        <v>2</v>
      </c>
      <c r="DL35" s="178" t="s">
        <v>393</v>
      </c>
      <c r="DM35" s="178" t="s">
        <v>998</v>
      </c>
      <c r="DN35" s="178"/>
      <c r="DO35" s="178"/>
      <c r="DP35" s="178"/>
      <c r="DQ35" s="178"/>
      <c r="DR35" s="176" t="s">
        <v>386</v>
      </c>
      <c r="DS35" s="172" t="s">
        <v>386</v>
      </c>
      <c r="DT35" s="172">
        <v>522</v>
      </c>
      <c r="DU35" s="172">
        <v>6.9</v>
      </c>
      <c r="DV35" s="172">
        <v>93.1</v>
      </c>
      <c r="DW35" s="172" t="s">
        <v>386</v>
      </c>
      <c r="DX35" s="172" t="s">
        <v>386</v>
      </c>
      <c r="DY35" s="172" t="s">
        <v>386</v>
      </c>
      <c r="DZ35" s="172" t="s">
        <v>386</v>
      </c>
      <c r="EA35" s="172">
        <v>0</v>
      </c>
      <c r="EB35" s="294" t="s">
        <v>499</v>
      </c>
      <c r="EC35" s="293"/>
      <c r="ED35" s="293"/>
      <c r="EE35" s="293"/>
      <c r="EF35" s="293">
        <v>20</v>
      </c>
      <c r="EG35" s="293"/>
      <c r="EH35" s="293">
        <v>161</v>
      </c>
      <c r="EI35" s="293">
        <v>60</v>
      </c>
      <c r="EJ35" s="330">
        <f t="shared" si="41"/>
        <v>23.147255121330197</v>
      </c>
      <c r="EK35" s="293"/>
      <c r="EL35" s="293"/>
      <c r="EM35" s="293">
        <v>1</v>
      </c>
      <c r="EN35" s="293" t="s">
        <v>784</v>
      </c>
      <c r="EO35" s="293">
        <v>0</v>
      </c>
      <c r="EP35" s="293" t="s">
        <v>881</v>
      </c>
      <c r="EQ35" s="333">
        <v>44008</v>
      </c>
      <c r="ER35" s="252">
        <v>12285</v>
      </c>
      <c r="ES35" s="200">
        <v>75</v>
      </c>
      <c r="ET35" s="200">
        <v>9426</v>
      </c>
      <c r="EU35" s="200">
        <v>4000</v>
      </c>
      <c r="EV35" s="200">
        <v>40560</v>
      </c>
      <c r="EW35" s="200">
        <v>3574</v>
      </c>
      <c r="EX35" s="201">
        <f t="shared" si="35"/>
        <v>483.20480000000003</v>
      </c>
      <c r="EY35" s="179">
        <f t="shared" si="36"/>
        <v>5798.4576000000006</v>
      </c>
      <c r="EZ35" s="220"/>
      <c r="FA35" s="220"/>
      <c r="FB35" s="220"/>
      <c r="FC35" s="220"/>
      <c r="FD35" s="260"/>
      <c r="FE35" s="260"/>
      <c r="FF35" s="260"/>
      <c r="FG35" s="159"/>
      <c r="FH35" s="262"/>
      <c r="FI35" s="262"/>
      <c r="FJ35" s="264"/>
      <c r="FK35" s="231"/>
      <c r="FL35" s="95"/>
      <c r="FM35" s="85"/>
      <c r="FN35" s="174">
        <f t="shared" si="37"/>
        <v>0.47299999999999998</v>
      </c>
      <c r="FP35" s="100">
        <f t="shared" si="38"/>
        <v>37.916401442817737</v>
      </c>
      <c r="FQ35" s="202">
        <f t="shared" si="39"/>
        <v>0.48320480000000005</v>
      </c>
      <c r="FS35" s="128" t="s">
        <v>386</v>
      </c>
      <c r="FT35" s="128" t="s">
        <v>785</v>
      </c>
      <c r="FU35" s="128" t="s">
        <v>851</v>
      </c>
      <c r="FV35" s="305">
        <v>0</v>
      </c>
      <c r="FW35" s="128" t="s">
        <v>782</v>
      </c>
      <c r="FX35" s="305">
        <v>1</v>
      </c>
      <c r="FY35" s="128" t="s">
        <v>882</v>
      </c>
      <c r="FZ35" s="305">
        <v>0</v>
      </c>
      <c r="GA35" s="305">
        <v>0</v>
      </c>
      <c r="GB35" s="305">
        <v>0</v>
      </c>
      <c r="GC35" s="305"/>
      <c r="GD35" s="128" t="s">
        <v>883</v>
      </c>
      <c r="GE35" s="331" t="s">
        <v>790</v>
      </c>
      <c r="GF35" s="128" t="s">
        <v>884</v>
      </c>
      <c r="GG35" s="220"/>
      <c r="GH35" s="268"/>
      <c r="GL35" s="230"/>
      <c r="GM35" s="230"/>
      <c r="GN35" s="230"/>
      <c r="GO35" s="230"/>
      <c r="GP35" s="230"/>
      <c r="GQ35" s="230"/>
      <c r="GR35" s="230"/>
      <c r="GS35" s="230"/>
      <c r="GT35" s="230"/>
      <c r="GU35" s="230"/>
      <c r="GV35" s="230"/>
      <c r="GW35" s="230"/>
      <c r="GX35" s="230"/>
      <c r="GY35" s="230"/>
      <c r="GZ35" s="230"/>
      <c r="HA35" s="230"/>
      <c r="HB35" s="230"/>
      <c r="HC35" s="230"/>
      <c r="HD35" s="230"/>
      <c r="HE35" s="230"/>
      <c r="HF35" s="230"/>
      <c r="HG35" s="230"/>
      <c r="HH35" s="230"/>
      <c r="HI35" s="230"/>
      <c r="HJ35" s="230"/>
      <c r="HK35" s="230"/>
      <c r="HL35" s="230"/>
      <c r="HM35" s="230"/>
      <c r="HN35" s="230"/>
      <c r="HO35" s="230"/>
      <c r="HP35" s="230"/>
      <c r="HQ35" s="230"/>
      <c r="HR35" s="230"/>
      <c r="HS35" s="230"/>
      <c r="HT35" s="230"/>
      <c r="HU35" s="230"/>
      <c r="HV35" s="230"/>
      <c r="HW35" s="230"/>
      <c r="HX35" s="230"/>
      <c r="HY35" s="230"/>
      <c r="HZ35" s="230"/>
      <c r="IA35" s="230"/>
      <c r="IB35" s="230"/>
      <c r="IC35" s="230"/>
      <c r="ID35" s="230"/>
      <c r="IE35" s="230"/>
      <c r="IF35" s="230"/>
    </row>
    <row r="36" spans="1:243" x14ac:dyDescent="0.25">
      <c r="A36" s="85">
        <v>75</v>
      </c>
      <c r="B36" s="85">
        <f>COUNTIFS($D$4:D36,D36,$F$4:F36,F36)</f>
        <v>1</v>
      </c>
      <c r="C36" s="136">
        <v>12457</v>
      </c>
      <c r="D36" s="186" t="s">
        <v>518</v>
      </c>
      <c r="E36" s="113" t="s">
        <v>421</v>
      </c>
      <c r="F36" s="89">
        <v>530507203</v>
      </c>
      <c r="G36" s="86">
        <f t="shared" si="21"/>
        <v>67</v>
      </c>
      <c r="H36" s="89" t="s">
        <v>574</v>
      </c>
      <c r="I36" s="192" t="s">
        <v>519</v>
      </c>
      <c r="J36" s="141" t="s">
        <v>410</v>
      </c>
      <c r="K36" s="89" t="s">
        <v>385</v>
      </c>
      <c r="L36" s="86">
        <v>39</v>
      </c>
      <c r="M36" s="89" t="s">
        <v>473</v>
      </c>
      <c r="N36" s="89" t="s">
        <v>386</v>
      </c>
      <c r="O36" s="214"/>
      <c r="P36" s="86" t="s">
        <v>551</v>
      </c>
      <c r="Q36" s="217"/>
      <c r="R36" s="217"/>
      <c r="S36" s="89"/>
      <c r="T36" s="204" t="s">
        <v>536</v>
      </c>
      <c r="U36" s="204"/>
      <c r="V36" s="205" t="s">
        <v>537</v>
      </c>
      <c r="W36" s="219"/>
      <c r="X36" s="205"/>
      <c r="Y36" s="205"/>
      <c r="Z36" s="216"/>
      <c r="AA36" s="214" t="s">
        <v>507</v>
      </c>
      <c r="AC36" s="226">
        <v>222</v>
      </c>
      <c r="AD36" s="226">
        <v>8600</v>
      </c>
      <c r="AE36" s="230"/>
      <c r="AF36" s="230"/>
      <c r="AG36" s="230" t="s">
        <v>412</v>
      </c>
      <c r="AH36" s="120">
        <v>550</v>
      </c>
      <c r="AI36"/>
      <c r="AJ36"/>
      <c r="AM36"/>
      <c r="AO36" s="138">
        <v>40</v>
      </c>
      <c r="AP36" s="97">
        <v>53.8</v>
      </c>
      <c r="AQ36" s="130">
        <v>5.01</v>
      </c>
      <c r="AR36" s="98">
        <f t="shared" si="22"/>
        <v>98.81</v>
      </c>
      <c r="AS36" s="99">
        <f t="shared" si="23"/>
        <v>0.74349442379182162</v>
      </c>
      <c r="AT36" s="100">
        <f t="shared" si="24"/>
        <v>3.7249070631970262</v>
      </c>
      <c r="AU36" s="101">
        <f t="shared" si="25"/>
        <v>0.68015643598027553</v>
      </c>
      <c r="AV36" s="102">
        <f t="shared" ref="AV36:AV63" si="42">AW36*AO36/100</f>
        <v>34.200000000000003</v>
      </c>
      <c r="AW36" s="102">
        <f>97-AY36-(CD36*100/AO36)</f>
        <v>85.5</v>
      </c>
      <c r="AX36" s="103">
        <v>4.04</v>
      </c>
      <c r="AY36" s="102">
        <v>10.1</v>
      </c>
      <c r="AZ36" s="85" t="s">
        <v>387</v>
      </c>
      <c r="BA36" s="173">
        <v>37.700000000000003</v>
      </c>
      <c r="BB36" s="109" t="s">
        <v>387</v>
      </c>
      <c r="BC36" s="105">
        <v>5.0999999999999997E-2</v>
      </c>
      <c r="BD36" s="105"/>
      <c r="BE36" s="102"/>
      <c r="BF36" s="102"/>
      <c r="BG36" s="102"/>
      <c r="BH36" s="102"/>
      <c r="BI36" s="106">
        <v>0</v>
      </c>
      <c r="BJ36" s="102">
        <v>50</v>
      </c>
      <c r="BK36" s="85">
        <v>50</v>
      </c>
      <c r="BL36" s="107">
        <f t="shared" si="26"/>
        <v>1</v>
      </c>
      <c r="BM36" s="108">
        <v>1.1399999999999999</v>
      </c>
      <c r="BN36" s="105">
        <f t="shared" si="27"/>
        <v>2.8499999999999996</v>
      </c>
      <c r="BO36" s="85" t="s">
        <v>387</v>
      </c>
      <c r="BP36" s="85">
        <v>23.7</v>
      </c>
      <c r="BQ36" s="109">
        <v>38.9</v>
      </c>
      <c r="BS36" s="105">
        <f t="shared" si="28"/>
        <v>62.4</v>
      </c>
      <c r="BT36" s="123">
        <v>85.1</v>
      </c>
      <c r="BU36" s="123">
        <v>6655</v>
      </c>
      <c r="BV36" s="105">
        <f t="shared" si="29"/>
        <v>14.900000000000006</v>
      </c>
      <c r="BW36" s="238">
        <f t="shared" si="30"/>
        <v>53.1006</v>
      </c>
      <c r="BX36" s="123">
        <v>29.9</v>
      </c>
      <c r="BY36" s="96">
        <f t="shared" si="31"/>
        <v>16.086199999999998</v>
      </c>
      <c r="BZ36" s="123">
        <v>32.5</v>
      </c>
      <c r="CA36" s="96">
        <f t="shared" si="32"/>
        <v>17.484999999999999</v>
      </c>
      <c r="CB36" s="123">
        <v>36.299999999999997</v>
      </c>
      <c r="CC36" s="96">
        <f t="shared" si="33"/>
        <v>19.529399999999999</v>
      </c>
      <c r="CD36" s="96">
        <v>0.56000000000000005</v>
      </c>
      <c r="CE36" s="144">
        <v>85.5</v>
      </c>
      <c r="CF36" s="144">
        <v>3415</v>
      </c>
      <c r="CG36" s="144">
        <v>65</v>
      </c>
      <c r="CH36" s="144">
        <v>2163</v>
      </c>
      <c r="CI36" s="144">
        <v>20.3</v>
      </c>
      <c r="CJ36" s="144">
        <v>53.5</v>
      </c>
      <c r="CK36" s="144">
        <v>2391</v>
      </c>
      <c r="CL36" s="102">
        <f t="shared" si="34"/>
        <v>0.91999999999999993</v>
      </c>
      <c r="DB36" s="156" t="s">
        <v>392</v>
      </c>
      <c r="DC36" s="183"/>
      <c r="DD36" s="195" t="s">
        <v>575</v>
      </c>
      <c r="DE36" s="214"/>
      <c r="DF36" s="214"/>
      <c r="DG36" s="214"/>
      <c r="DH36" s="214"/>
      <c r="DI36" s="86" t="s">
        <v>389</v>
      </c>
      <c r="DJ36" s="170" t="s">
        <v>412</v>
      </c>
      <c r="DK36" s="113">
        <v>2</v>
      </c>
      <c r="DL36" s="178" t="s">
        <v>399</v>
      </c>
      <c r="DM36" s="178" t="s">
        <v>393</v>
      </c>
      <c r="DN36" s="178"/>
      <c r="DO36" s="178"/>
      <c r="DP36" s="178"/>
      <c r="DQ36" s="178"/>
      <c r="DR36" s="176" t="s">
        <v>386</v>
      </c>
      <c r="DS36" s="172" t="s">
        <v>386</v>
      </c>
      <c r="DT36" s="172">
        <v>225</v>
      </c>
      <c r="DU36" s="172">
        <v>28.4</v>
      </c>
      <c r="DV36" s="172">
        <v>71.599999999999994</v>
      </c>
      <c r="DW36" s="172" t="s">
        <v>386</v>
      </c>
      <c r="DX36" s="172" t="s">
        <v>386</v>
      </c>
      <c r="DY36" s="172" t="s">
        <v>386</v>
      </c>
      <c r="DZ36" s="172" t="s">
        <v>386</v>
      </c>
      <c r="EA36" s="172">
        <v>0</v>
      </c>
      <c r="EB36" s="294" t="s">
        <v>499</v>
      </c>
      <c r="EC36" s="293"/>
      <c r="ED36" s="293"/>
      <c r="EE36" s="293"/>
      <c r="EF36" s="293">
        <v>40</v>
      </c>
      <c r="EG36" s="178">
        <v>3</v>
      </c>
      <c r="EH36" s="293">
        <v>186</v>
      </c>
      <c r="EI36" s="293">
        <v>101</v>
      </c>
      <c r="EJ36" s="330">
        <f t="shared" si="41"/>
        <v>29.194126488611399</v>
      </c>
      <c r="EK36" s="293"/>
      <c r="EL36" s="293"/>
      <c r="EM36" s="293">
        <v>3</v>
      </c>
      <c r="EN36" s="293" t="s">
        <v>791</v>
      </c>
      <c r="EO36" s="293">
        <v>3</v>
      </c>
      <c r="EP36" s="293">
        <v>0</v>
      </c>
      <c r="EQ36" s="178">
        <v>0</v>
      </c>
      <c r="ER36" s="252">
        <v>12457</v>
      </c>
      <c r="ES36" s="200">
        <v>75</v>
      </c>
      <c r="ET36" s="200">
        <v>6970</v>
      </c>
      <c r="EU36" s="200">
        <v>4000</v>
      </c>
      <c r="EV36" s="200">
        <v>40560</v>
      </c>
      <c r="EW36" s="200">
        <v>1637</v>
      </c>
      <c r="EX36" s="201">
        <f t="shared" si="35"/>
        <v>221.32240000000002</v>
      </c>
      <c r="EY36" s="179">
        <f t="shared" si="36"/>
        <v>8631.5735999999997</v>
      </c>
      <c r="EZ36" s="220"/>
      <c r="FA36" s="220"/>
      <c r="FB36" s="220"/>
      <c r="FC36" s="220"/>
      <c r="FD36" s="260"/>
      <c r="FE36" s="260"/>
      <c r="FF36" s="260"/>
      <c r="FG36" s="159"/>
      <c r="FH36" s="262"/>
      <c r="FI36" s="262"/>
      <c r="FJ36" s="264"/>
      <c r="FK36" s="231"/>
      <c r="FL36" s="95"/>
      <c r="FM36" s="85"/>
      <c r="FN36" s="174">
        <f t="shared" si="37"/>
        <v>0.222</v>
      </c>
      <c r="FP36" s="100">
        <f t="shared" si="38"/>
        <v>23.486370157819227</v>
      </c>
      <c r="FQ36" s="202">
        <f t="shared" si="39"/>
        <v>0.2213224</v>
      </c>
      <c r="FS36" s="331" t="s">
        <v>795</v>
      </c>
      <c r="FT36" s="128" t="s">
        <v>796</v>
      </c>
      <c r="FU36" s="128" t="s">
        <v>851</v>
      </c>
      <c r="FV36" s="305">
        <v>0</v>
      </c>
      <c r="FW36" s="128" t="s">
        <v>782</v>
      </c>
      <c r="FX36" s="305">
        <v>1</v>
      </c>
      <c r="FY36" s="128" t="s">
        <v>792</v>
      </c>
      <c r="FZ36" s="305">
        <v>0</v>
      </c>
      <c r="GA36" s="305">
        <v>0</v>
      </c>
      <c r="GB36" s="305">
        <v>0</v>
      </c>
      <c r="GC36" s="305">
        <v>1</v>
      </c>
      <c r="GD36" s="128" t="s">
        <v>885</v>
      </c>
      <c r="GE36" s="331" t="s">
        <v>790</v>
      </c>
      <c r="GF36" s="128" t="s">
        <v>817</v>
      </c>
      <c r="GG36" s="220"/>
      <c r="GH36" s="268"/>
      <c r="GL36" s="230"/>
      <c r="GM36" s="230"/>
      <c r="GN36" s="230"/>
      <c r="GO36" s="230"/>
      <c r="GP36" s="230"/>
      <c r="GQ36" s="230"/>
      <c r="GR36" s="230"/>
      <c r="GS36" s="230"/>
      <c r="GT36" s="230"/>
      <c r="GU36" s="230"/>
      <c r="GV36" s="230"/>
      <c r="GW36" s="230"/>
      <c r="GX36" s="230"/>
      <c r="GY36" s="230"/>
      <c r="GZ36" s="230"/>
      <c r="HA36" s="230"/>
      <c r="HB36" s="230"/>
      <c r="HC36" s="230"/>
      <c r="HD36" s="230"/>
      <c r="HE36" s="230"/>
      <c r="HF36" s="230"/>
      <c r="HG36" s="230"/>
      <c r="HH36" s="230"/>
      <c r="HI36" s="230"/>
      <c r="HJ36" s="230"/>
      <c r="HK36" s="230"/>
      <c r="HL36" s="230"/>
      <c r="HM36" s="230"/>
      <c r="HN36" s="230"/>
      <c r="HO36" s="230"/>
      <c r="HP36" s="230"/>
      <c r="HQ36" s="230"/>
      <c r="HR36" s="230"/>
      <c r="HS36" s="230"/>
      <c r="HT36" s="230"/>
      <c r="HU36" s="230"/>
      <c r="HV36" s="230"/>
      <c r="HW36" s="230"/>
      <c r="HX36" s="230"/>
      <c r="HY36" s="230"/>
      <c r="HZ36" s="230"/>
      <c r="IA36" s="230"/>
      <c r="IB36" s="230"/>
      <c r="IC36" s="230"/>
      <c r="ID36" s="230"/>
      <c r="IE36" s="230"/>
      <c r="IF36" s="230"/>
      <c r="II36" t="s">
        <v>886</v>
      </c>
    </row>
    <row r="37" spans="1:243" x14ac:dyDescent="0.25">
      <c r="A37" s="85">
        <v>107</v>
      </c>
      <c r="B37" s="85">
        <f>COUNTIFS($D$4:D37,D37,$F$4:F37,F37)</f>
        <v>1</v>
      </c>
      <c r="C37" s="136">
        <v>12690</v>
      </c>
      <c r="D37" s="186" t="s">
        <v>635</v>
      </c>
      <c r="E37" s="113" t="s">
        <v>397</v>
      </c>
      <c r="F37" s="89" t="s">
        <v>520</v>
      </c>
      <c r="G37" s="86">
        <f t="shared" si="21"/>
        <v>72</v>
      </c>
      <c r="H37" s="89" t="s">
        <v>633</v>
      </c>
      <c r="I37" s="192" t="s">
        <v>521</v>
      </c>
      <c r="J37" s="141" t="s">
        <v>410</v>
      </c>
      <c r="K37" s="89" t="s">
        <v>385</v>
      </c>
      <c r="L37" s="86">
        <v>15</v>
      </c>
      <c r="M37" s="89" t="s">
        <v>457</v>
      </c>
      <c r="N37" s="89" t="s">
        <v>468</v>
      </c>
      <c r="O37" s="214"/>
      <c r="P37" s="86" t="s">
        <v>596</v>
      </c>
      <c r="Q37" s="217"/>
      <c r="R37" s="217"/>
      <c r="S37" s="89"/>
      <c r="T37" s="204" t="s">
        <v>536</v>
      </c>
      <c r="U37" s="204"/>
      <c r="V37" s="208" t="s">
        <v>630</v>
      </c>
      <c r="W37" s="218"/>
      <c r="X37" s="208"/>
      <c r="Y37" s="208"/>
      <c r="Z37" s="216" t="s">
        <v>636</v>
      </c>
      <c r="AA37" s="214" t="s">
        <v>507</v>
      </c>
      <c r="AC37" s="226">
        <v>1769</v>
      </c>
      <c r="AD37" s="226">
        <v>26000</v>
      </c>
      <c r="AE37" s="230"/>
      <c r="AF37" s="230"/>
      <c r="AG37" s="230" t="s">
        <v>412</v>
      </c>
      <c r="AH37" s="120">
        <v>4000</v>
      </c>
      <c r="AI37"/>
      <c r="AJ37"/>
      <c r="AM37"/>
      <c r="AO37" s="138">
        <v>25.4</v>
      </c>
      <c r="AP37" s="97">
        <v>65.2</v>
      </c>
      <c r="AQ37" s="130">
        <v>7.48</v>
      </c>
      <c r="AR37" s="98">
        <f t="shared" si="22"/>
        <v>98.08</v>
      </c>
      <c r="AS37" s="99">
        <f t="shared" si="23"/>
        <v>0.38957055214723924</v>
      </c>
      <c r="AT37" s="100">
        <f t="shared" si="24"/>
        <v>2.9139877300613497</v>
      </c>
      <c r="AU37" s="101">
        <f t="shared" si="25"/>
        <v>0.34947716015410013</v>
      </c>
      <c r="AV37" s="102">
        <f t="shared" si="42"/>
        <v>21.811999999999998</v>
      </c>
      <c r="AW37" s="102">
        <f>98-AY37-(CD37*100/AO37)</f>
        <v>85.874015748031496</v>
      </c>
      <c r="AX37" s="103">
        <v>1.87</v>
      </c>
      <c r="AY37" s="102">
        <f>AX37*100/AO37</f>
        <v>7.3622047244094491</v>
      </c>
      <c r="AZ37" s="85" t="s">
        <v>387</v>
      </c>
      <c r="BA37" s="173">
        <v>62.9</v>
      </c>
      <c r="BB37" s="109" t="s">
        <v>387</v>
      </c>
      <c r="BC37" s="105">
        <v>2.8000000000000001E-2</v>
      </c>
      <c r="BD37" s="105"/>
      <c r="BE37" s="102"/>
      <c r="BF37" s="102"/>
      <c r="BG37" s="102"/>
      <c r="BH37" s="102"/>
      <c r="BI37" s="106">
        <v>4.3499999999999996</v>
      </c>
      <c r="BJ37" s="102">
        <v>45.5</v>
      </c>
      <c r="BK37" s="85">
        <v>54.5</v>
      </c>
      <c r="BL37" s="107">
        <f t="shared" si="26"/>
        <v>0.83486238532110091</v>
      </c>
      <c r="BM37" s="108">
        <v>0.14000000000000001</v>
      </c>
      <c r="BN37" s="105">
        <f t="shared" si="27"/>
        <v>0.55118110236220486</v>
      </c>
      <c r="BO37" s="85" t="s">
        <v>387</v>
      </c>
      <c r="BP37" s="85">
        <v>34.200000000000003</v>
      </c>
      <c r="BQ37" s="109">
        <v>52.3</v>
      </c>
      <c r="BS37" s="105">
        <f t="shared" si="28"/>
        <v>54.8</v>
      </c>
      <c r="BT37" s="123">
        <v>88.3</v>
      </c>
      <c r="BU37" s="123">
        <v>10414</v>
      </c>
      <c r="BV37" s="105">
        <f t="shared" si="29"/>
        <v>11.700000000000003</v>
      </c>
      <c r="BW37" s="105">
        <f t="shared" si="30"/>
        <v>64.9392</v>
      </c>
      <c r="BX37" s="111">
        <v>22.5</v>
      </c>
      <c r="BY37" s="96">
        <f t="shared" si="31"/>
        <v>14.67</v>
      </c>
      <c r="BZ37" s="123">
        <v>32.299999999999997</v>
      </c>
      <c r="CA37" s="96">
        <f t="shared" si="32"/>
        <v>21.0596</v>
      </c>
      <c r="CB37" s="123">
        <v>44.8</v>
      </c>
      <c r="CC37" s="96">
        <f t="shared" si="33"/>
        <v>29.209600000000002</v>
      </c>
      <c r="CD37" s="96">
        <v>1.21</v>
      </c>
      <c r="CE37" s="144">
        <v>99.7</v>
      </c>
      <c r="CF37" s="144">
        <v>6757</v>
      </c>
      <c r="CG37" s="144">
        <v>97.9</v>
      </c>
      <c r="CH37" s="144">
        <v>4998</v>
      </c>
      <c r="CI37" s="144">
        <v>98.9</v>
      </c>
      <c r="CJ37" s="144">
        <v>98.7</v>
      </c>
      <c r="CK37" s="144">
        <v>5059</v>
      </c>
      <c r="CL37" s="102">
        <f t="shared" si="34"/>
        <v>0.69659442724458209</v>
      </c>
      <c r="CZ37" s="134">
        <v>3</v>
      </c>
      <c r="DB37" s="156" t="s">
        <v>392</v>
      </c>
      <c r="DC37" s="183"/>
      <c r="DD37" s="195" t="s">
        <v>569</v>
      </c>
      <c r="DE37" s="214"/>
      <c r="DF37" s="214"/>
      <c r="DG37" s="214"/>
      <c r="DH37" s="214"/>
      <c r="DI37" s="86" t="s">
        <v>389</v>
      </c>
      <c r="DJ37" s="170" t="s">
        <v>412</v>
      </c>
      <c r="DK37" s="113">
        <v>2</v>
      </c>
      <c r="DL37" s="178" t="s">
        <v>399</v>
      </c>
      <c r="DM37" s="178" t="s">
        <v>393</v>
      </c>
      <c r="DN37" s="178"/>
      <c r="DO37" s="178"/>
      <c r="DP37" s="178"/>
      <c r="DQ37" s="178"/>
      <c r="DR37" s="176" t="s">
        <v>386</v>
      </c>
      <c r="DS37" s="172" t="s">
        <v>386</v>
      </c>
      <c r="DT37" s="291">
        <v>285</v>
      </c>
      <c r="DU37" s="291">
        <v>35.1</v>
      </c>
      <c r="DV37" s="291">
        <v>64.900000000000006</v>
      </c>
      <c r="DW37" s="172" t="s">
        <v>386</v>
      </c>
      <c r="DX37" s="172" t="s">
        <v>386</v>
      </c>
      <c r="DY37" s="172" t="s">
        <v>386</v>
      </c>
      <c r="DZ37" s="172" t="s">
        <v>386</v>
      </c>
      <c r="EA37" s="172">
        <v>0</v>
      </c>
      <c r="EB37" s="297" t="s">
        <v>499</v>
      </c>
      <c r="EC37" s="293"/>
      <c r="ED37" s="293"/>
      <c r="EE37" s="293"/>
      <c r="EF37" s="293">
        <v>30</v>
      </c>
      <c r="EG37" s="293"/>
      <c r="EH37" s="293" t="s">
        <v>782</v>
      </c>
      <c r="EI37" s="293" t="s">
        <v>782</v>
      </c>
      <c r="EJ37" s="330" t="s">
        <v>782</v>
      </c>
      <c r="EK37" s="293"/>
      <c r="EL37" s="293"/>
      <c r="EM37" s="293">
        <v>3</v>
      </c>
      <c r="EN37" s="293" t="s">
        <v>777</v>
      </c>
      <c r="EO37" s="293">
        <v>1</v>
      </c>
      <c r="EP37" s="293" t="s">
        <v>877</v>
      </c>
      <c r="EQ37" s="333">
        <v>43889</v>
      </c>
      <c r="ER37" s="252">
        <v>12690</v>
      </c>
      <c r="ES37" s="200">
        <v>75</v>
      </c>
      <c r="ET37" s="200">
        <v>43216</v>
      </c>
      <c r="EU37" s="200">
        <v>12000</v>
      </c>
      <c r="EV37" s="200">
        <v>40560</v>
      </c>
      <c r="EW37" s="200">
        <v>2456</v>
      </c>
      <c r="EX37" s="201">
        <f t="shared" si="35"/>
        <v>110.68373333333334</v>
      </c>
      <c r="EY37" s="179">
        <f t="shared" si="36"/>
        <v>1660.2560000000001</v>
      </c>
      <c r="EZ37" s="220"/>
      <c r="FA37" s="220"/>
      <c r="FB37" s="220"/>
      <c r="FC37" s="220"/>
      <c r="FD37" s="260"/>
      <c r="FE37" s="260"/>
      <c r="FF37" s="260"/>
      <c r="FG37" s="159"/>
      <c r="FH37" s="262"/>
      <c r="FI37" s="262"/>
      <c r="FJ37" s="264"/>
      <c r="FK37" s="231"/>
      <c r="FL37" s="95"/>
      <c r="FM37" s="85"/>
      <c r="FN37" s="209">
        <f t="shared" si="37"/>
        <v>1.7689999999999999</v>
      </c>
      <c r="FP37" s="100">
        <f t="shared" si="38"/>
        <v>5.6830803406145876</v>
      </c>
      <c r="FQ37" s="202">
        <f t="shared" si="39"/>
        <v>0.11068373333333334</v>
      </c>
      <c r="FS37" s="331" t="s">
        <v>795</v>
      </c>
      <c r="FT37" s="128" t="s">
        <v>796</v>
      </c>
      <c r="FU37" s="331" t="s">
        <v>862</v>
      </c>
      <c r="FV37" s="305">
        <v>0</v>
      </c>
      <c r="FW37" s="128" t="s">
        <v>782</v>
      </c>
      <c r="FX37" s="305">
        <v>1</v>
      </c>
      <c r="FY37" s="128" t="s">
        <v>792</v>
      </c>
      <c r="FZ37" s="305">
        <v>0</v>
      </c>
      <c r="GA37" s="305">
        <v>0</v>
      </c>
      <c r="GB37" s="305">
        <v>0</v>
      </c>
      <c r="GC37" s="305">
        <v>1</v>
      </c>
      <c r="GD37" s="128" t="s">
        <v>887</v>
      </c>
      <c r="GE37" s="331" t="s">
        <v>827</v>
      </c>
      <c r="GF37" s="128" t="s">
        <v>888</v>
      </c>
      <c r="GG37" s="220"/>
      <c r="GH37" s="268"/>
      <c r="GL37" s="230"/>
      <c r="GM37" s="230"/>
      <c r="GN37" s="230"/>
      <c r="GO37" s="230"/>
      <c r="GP37" s="230"/>
      <c r="GQ37" s="230"/>
      <c r="GR37" s="230"/>
      <c r="GS37" s="230"/>
      <c r="GT37" s="230"/>
      <c r="GU37" s="230"/>
      <c r="GV37" s="230"/>
      <c r="GW37" s="230"/>
      <c r="GX37" s="230"/>
      <c r="GY37" s="230"/>
      <c r="GZ37" s="230"/>
      <c r="HA37" s="230"/>
      <c r="HB37" s="230"/>
      <c r="HC37" s="230"/>
      <c r="HD37" s="230"/>
      <c r="HE37" s="230"/>
      <c r="HF37" s="230"/>
      <c r="HG37" s="230"/>
      <c r="HH37" s="230"/>
      <c r="HI37" s="230"/>
      <c r="HJ37" s="230"/>
      <c r="HK37" s="230"/>
      <c r="HL37" s="230"/>
      <c r="HM37" s="230"/>
      <c r="HN37" s="230"/>
      <c r="HO37" s="230"/>
      <c r="HP37" s="230"/>
      <c r="HQ37" s="230"/>
      <c r="HR37" s="230"/>
      <c r="HS37" s="230"/>
      <c r="HT37" s="230"/>
      <c r="HU37" s="230"/>
      <c r="HV37" s="230"/>
      <c r="HW37" s="230"/>
      <c r="HX37" s="230"/>
      <c r="HY37" s="230"/>
      <c r="HZ37" s="230"/>
      <c r="IA37" s="230"/>
      <c r="IB37" s="230"/>
      <c r="IC37" s="230"/>
      <c r="ID37" s="230"/>
      <c r="IE37" s="230"/>
      <c r="IF37" s="230"/>
    </row>
    <row r="38" spans="1:243" x14ac:dyDescent="0.25">
      <c r="A38" s="85">
        <v>80</v>
      </c>
      <c r="B38" s="85">
        <f>COUNTIFS($D$4:D38,D38,$F$4:F38,F38)</f>
        <v>1</v>
      </c>
      <c r="C38" s="136">
        <v>12474</v>
      </c>
      <c r="D38" s="186" t="s">
        <v>581</v>
      </c>
      <c r="E38" s="113" t="s">
        <v>415</v>
      </c>
      <c r="F38" s="89">
        <v>6706300392</v>
      </c>
      <c r="G38" s="86">
        <f t="shared" si="21"/>
        <v>53</v>
      </c>
      <c r="H38" s="89" t="s">
        <v>578</v>
      </c>
      <c r="I38" s="192" t="s">
        <v>582</v>
      </c>
      <c r="J38" s="141" t="s">
        <v>410</v>
      </c>
      <c r="K38" s="89" t="s">
        <v>385</v>
      </c>
      <c r="L38" s="86">
        <v>8</v>
      </c>
      <c r="M38" s="89">
        <v>2</v>
      </c>
      <c r="N38" s="89" t="s">
        <v>386</v>
      </c>
      <c r="O38" s="214"/>
      <c r="P38" s="86" t="s">
        <v>551</v>
      </c>
      <c r="Q38" s="217"/>
      <c r="R38" s="217"/>
      <c r="S38" s="89"/>
      <c r="T38" s="204" t="s">
        <v>536</v>
      </c>
      <c r="U38" s="204"/>
      <c r="V38" s="205" t="s">
        <v>537</v>
      </c>
      <c r="W38" s="219"/>
      <c r="X38" s="205"/>
      <c r="Y38" s="205"/>
      <c r="Z38" s="216"/>
      <c r="AA38" s="214" t="s">
        <v>508</v>
      </c>
      <c r="AC38" s="226">
        <v>287</v>
      </c>
      <c r="AD38" s="226">
        <v>2300</v>
      </c>
      <c r="AE38" s="230"/>
      <c r="AF38" s="230"/>
      <c r="AG38" s="230" t="s">
        <v>417</v>
      </c>
      <c r="AH38" s="120">
        <v>150</v>
      </c>
      <c r="AI38"/>
      <c r="AJ38"/>
      <c r="AM38"/>
      <c r="AO38" s="138">
        <v>27.8</v>
      </c>
      <c r="AP38" s="97">
        <v>52</v>
      </c>
      <c r="AQ38" s="130">
        <v>19.600000000000001</v>
      </c>
      <c r="AR38" s="98">
        <f t="shared" si="22"/>
        <v>99.4</v>
      </c>
      <c r="AS38" s="99">
        <f t="shared" si="23"/>
        <v>0.5346153846153846</v>
      </c>
      <c r="AT38" s="100">
        <f t="shared" si="24"/>
        <v>10.47846153846154</v>
      </c>
      <c r="AU38" s="101">
        <f t="shared" si="25"/>
        <v>0.38826815642458107</v>
      </c>
      <c r="AV38" s="102">
        <f t="shared" si="42"/>
        <v>25.252500000000001</v>
      </c>
      <c r="AW38" s="102">
        <f>97-AY38-(CD38*100/AO38)</f>
        <v>90.836330935251794</v>
      </c>
      <c r="AX38" s="103">
        <v>0.90350000000000008</v>
      </c>
      <c r="AY38" s="102">
        <v>3.25</v>
      </c>
      <c r="AZ38" s="85" t="s">
        <v>387</v>
      </c>
      <c r="BA38" s="173">
        <v>13.1</v>
      </c>
      <c r="BB38" s="109" t="s">
        <v>387</v>
      </c>
      <c r="BC38" s="105">
        <v>0.51</v>
      </c>
      <c r="BD38" s="105"/>
      <c r="BE38" s="102"/>
      <c r="BF38" s="102"/>
      <c r="BG38" s="102"/>
      <c r="BH38" s="102"/>
      <c r="BI38" s="106">
        <v>0.35</v>
      </c>
      <c r="BJ38" s="102">
        <v>75.900000000000006</v>
      </c>
      <c r="BK38" s="85">
        <v>24.1</v>
      </c>
      <c r="BL38" s="131">
        <f t="shared" si="26"/>
        <v>3.1493775933609958</v>
      </c>
      <c r="BM38" s="108">
        <v>1.43</v>
      </c>
      <c r="BN38" s="105">
        <f t="shared" si="27"/>
        <v>5.1438848920863309</v>
      </c>
      <c r="BO38" s="85" t="s">
        <v>387</v>
      </c>
      <c r="BP38" s="85">
        <v>17.3</v>
      </c>
      <c r="BQ38" s="109">
        <v>19.399999999999999</v>
      </c>
      <c r="BS38" s="105">
        <f t="shared" si="28"/>
        <v>46.3</v>
      </c>
      <c r="BT38" s="123">
        <v>96.7</v>
      </c>
      <c r="BU38" s="123">
        <v>7941</v>
      </c>
      <c r="BV38" s="105">
        <f t="shared" si="29"/>
        <v>3.2999999999999972</v>
      </c>
      <c r="BW38" s="105">
        <f t="shared" si="30"/>
        <v>51.792000000000002</v>
      </c>
      <c r="BX38" s="123">
        <v>25.6</v>
      </c>
      <c r="BY38" s="96">
        <f t="shared" si="31"/>
        <v>13.312000000000001</v>
      </c>
      <c r="BZ38" s="123">
        <v>20.7</v>
      </c>
      <c r="CA38" s="96">
        <f t="shared" si="32"/>
        <v>10.763999999999999</v>
      </c>
      <c r="CB38" s="123">
        <v>53.3</v>
      </c>
      <c r="CC38" s="96">
        <f t="shared" si="33"/>
        <v>27.715999999999998</v>
      </c>
      <c r="CD38" s="96">
        <v>0.81</v>
      </c>
      <c r="CE38" s="144">
        <v>99.9</v>
      </c>
      <c r="CF38" s="144">
        <v>7726</v>
      </c>
      <c r="CG38" s="144">
        <v>99.7</v>
      </c>
      <c r="CH38" s="144">
        <v>5426</v>
      </c>
      <c r="CI38" s="144">
        <v>92.7</v>
      </c>
      <c r="CJ38" s="144">
        <v>96</v>
      </c>
      <c r="CK38" s="144">
        <v>4001</v>
      </c>
      <c r="CL38" s="102">
        <f t="shared" si="34"/>
        <v>1.2367149758454108</v>
      </c>
      <c r="DB38" s="156" t="s">
        <v>392</v>
      </c>
      <c r="DC38" s="183"/>
      <c r="DD38" s="195" t="s">
        <v>583</v>
      </c>
      <c r="DE38" s="214"/>
      <c r="DF38" s="214"/>
      <c r="DG38" s="214"/>
      <c r="DH38" s="214"/>
      <c r="DI38" s="86" t="s">
        <v>389</v>
      </c>
      <c r="DJ38" s="171" t="s">
        <v>417</v>
      </c>
      <c r="DK38" s="113">
        <v>2</v>
      </c>
      <c r="DL38" s="178" t="s">
        <v>825</v>
      </c>
      <c r="DM38" s="178" t="s">
        <v>437</v>
      </c>
      <c r="DN38" s="178"/>
      <c r="DO38" s="178"/>
      <c r="DP38" s="178"/>
      <c r="DQ38" s="178"/>
      <c r="DR38" s="176" t="s">
        <v>386</v>
      </c>
      <c r="DS38" s="172" t="s">
        <v>386</v>
      </c>
      <c r="DT38" s="172">
        <v>309</v>
      </c>
      <c r="DU38" s="172">
        <v>13.3</v>
      </c>
      <c r="DV38" s="172">
        <v>86.7</v>
      </c>
      <c r="DW38" s="172" t="s">
        <v>386</v>
      </c>
      <c r="DX38" s="172" t="s">
        <v>386</v>
      </c>
      <c r="DY38" s="172" t="s">
        <v>386</v>
      </c>
      <c r="DZ38" s="172" t="s">
        <v>386</v>
      </c>
      <c r="EA38" s="172" t="s">
        <v>584</v>
      </c>
      <c r="EB38" s="294"/>
      <c r="EC38" s="293"/>
      <c r="ED38" s="293"/>
      <c r="EE38" s="293"/>
      <c r="EF38" s="293">
        <v>20</v>
      </c>
      <c r="EG38" s="293"/>
      <c r="EH38" s="293" t="s">
        <v>782</v>
      </c>
      <c r="EI38" s="293" t="s">
        <v>782</v>
      </c>
      <c r="EJ38" s="330" t="s">
        <v>782</v>
      </c>
      <c r="EK38" s="293"/>
      <c r="EL38" s="293"/>
      <c r="EM38" s="293">
        <v>1</v>
      </c>
      <c r="EN38" s="293" t="s">
        <v>784</v>
      </c>
      <c r="EO38" s="293">
        <v>1</v>
      </c>
      <c r="EP38" s="293" t="s">
        <v>999</v>
      </c>
      <c r="EQ38" s="333">
        <v>43815</v>
      </c>
      <c r="ER38" s="252">
        <v>12474</v>
      </c>
      <c r="ES38" s="200">
        <v>75</v>
      </c>
      <c r="ET38" s="200">
        <v>11786</v>
      </c>
      <c r="EU38" s="200">
        <v>8000</v>
      </c>
      <c r="EV38" s="200">
        <v>40560</v>
      </c>
      <c r="EW38" s="200">
        <v>3998</v>
      </c>
      <c r="EX38" s="201">
        <f t="shared" si="35"/>
        <v>270.26479999999998</v>
      </c>
      <c r="EY38" s="179">
        <f t="shared" si="36"/>
        <v>2162.1183999999998</v>
      </c>
      <c r="EZ38" s="220"/>
      <c r="FA38" s="220"/>
      <c r="FB38" s="220"/>
      <c r="FC38" s="220"/>
      <c r="FD38" s="260"/>
      <c r="FE38" s="260"/>
      <c r="FF38" s="260"/>
      <c r="FG38" s="159"/>
      <c r="FH38" s="262"/>
      <c r="FI38" s="262"/>
      <c r="FJ38" s="264"/>
      <c r="FK38" s="231"/>
      <c r="FL38" s="95"/>
      <c r="FM38" s="85"/>
      <c r="FN38" s="174">
        <f t="shared" si="37"/>
        <v>0.28699999999999998</v>
      </c>
      <c r="FP38" s="100">
        <f t="shared" si="38"/>
        <v>33.921601900559985</v>
      </c>
      <c r="FQ38" s="202">
        <f t="shared" si="39"/>
        <v>0.27026479999999997</v>
      </c>
      <c r="FS38" s="128" t="s">
        <v>889</v>
      </c>
      <c r="FT38" s="128" t="s">
        <v>386</v>
      </c>
      <c r="FU38" s="128" t="s">
        <v>890</v>
      </c>
      <c r="FV38" s="305">
        <v>0</v>
      </c>
      <c r="FW38" s="128" t="s">
        <v>782</v>
      </c>
      <c r="FX38" s="305">
        <v>1</v>
      </c>
      <c r="FY38" s="128" t="s">
        <v>792</v>
      </c>
      <c r="FZ38" s="305">
        <v>0</v>
      </c>
      <c r="GA38" s="305">
        <v>0</v>
      </c>
      <c r="GB38" s="305">
        <v>0</v>
      </c>
      <c r="GC38" s="305">
        <v>0</v>
      </c>
      <c r="GD38" s="305">
        <v>0</v>
      </c>
      <c r="GE38" s="305">
        <v>0</v>
      </c>
      <c r="GF38" s="128" t="s">
        <v>892</v>
      </c>
      <c r="GG38" s="220"/>
      <c r="GH38" s="268"/>
      <c r="GL38" s="230"/>
      <c r="GM38" s="230"/>
      <c r="GN38" s="230"/>
      <c r="GO38" s="230"/>
      <c r="GP38" s="230"/>
      <c r="GQ38" s="230"/>
      <c r="GR38" s="230"/>
      <c r="GS38" s="230"/>
      <c r="GT38" s="230"/>
      <c r="GU38" s="230"/>
      <c r="GV38" s="230"/>
      <c r="GW38" s="230"/>
      <c r="GX38" s="230"/>
      <c r="GY38" s="230"/>
      <c r="GZ38" s="230"/>
      <c r="HA38" s="230"/>
      <c r="HB38" s="230"/>
      <c r="HC38" s="230"/>
      <c r="HD38" s="230"/>
      <c r="HE38" s="230"/>
      <c r="HF38" s="230"/>
      <c r="HG38" s="230"/>
      <c r="HH38" s="230"/>
      <c r="HI38" s="230"/>
      <c r="HJ38" s="230"/>
      <c r="HK38" s="230"/>
      <c r="HL38" s="230"/>
      <c r="HM38" s="230"/>
      <c r="HN38" s="230"/>
      <c r="HO38" s="230"/>
      <c r="HP38" s="230"/>
      <c r="HQ38" s="230"/>
      <c r="HR38" s="230"/>
      <c r="HS38" s="230"/>
      <c r="HT38" s="230"/>
      <c r="HU38" s="230"/>
      <c r="HV38" s="230"/>
      <c r="HW38" s="230"/>
      <c r="HX38" s="230"/>
      <c r="HY38" s="230"/>
      <c r="HZ38" s="230"/>
      <c r="IA38" s="230"/>
      <c r="IB38" s="230"/>
      <c r="IC38" s="230"/>
      <c r="ID38" s="230"/>
      <c r="IE38" s="230"/>
      <c r="IF38" s="230"/>
    </row>
    <row r="39" spans="1:243" x14ac:dyDescent="0.25">
      <c r="A39" s="85">
        <v>158</v>
      </c>
      <c r="B39" s="85">
        <f>COUNTIFS($D$4:D39,D39,$F$4:F39,F39)</f>
        <v>1</v>
      </c>
      <c r="C39" s="136">
        <v>12924</v>
      </c>
      <c r="D39" s="186" t="s">
        <v>696</v>
      </c>
      <c r="E39" s="113" t="s">
        <v>475</v>
      </c>
      <c r="F39" s="89">
        <v>5853050346</v>
      </c>
      <c r="G39" s="86">
        <f t="shared" si="21"/>
        <v>62</v>
      </c>
      <c r="H39" s="89" t="s">
        <v>697</v>
      </c>
      <c r="I39" s="192" t="s">
        <v>698</v>
      </c>
      <c r="J39" s="141" t="s">
        <v>410</v>
      </c>
      <c r="K39" s="89" t="s">
        <v>385</v>
      </c>
      <c r="L39" s="86">
        <v>16</v>
      </c>
      <c r="M39" s="89">
        <v>1</v>
      </c>
      <c r="N39" s="89" t="s">
        <v>468</v>
      </c>
      <c r="O39" s="214"/>
      <c r="P39" s="86" t="s">
        <v>677</v>
      </c>
      <c r="Q39" s="217"/>
      <c r="R39" s="217"/>
      <c r="S39" s="89"/>
      <c r="T39" s="204" t="s">
        <v>536</v>
      </c>
      <c r="U39" s="204"/>
      <c r="V39" s="208" t="s">
        <v>630</v>
      </c>
      <c r="W39" s="218"/>
      <c r="X39" s="208"/>
      <c r="Y39" s="208"/>
      <c r="Z39" s="126"/>
      <c r="AA39" s="85" t="s">
        <v>507</v>
      </c>
      <c r="AC39" s="120">
        <v>346</v>
      </c>
      <c r="AD39" s="120">
        <v>5500</v>
      </c>
      <c r="AE39"/>
      <c r="AF39"/>
      <c r="AG39" t="s">
        <v>417</v>
      </c>
      <c r="AH39" s="120">
        <v>450</v>
      </c>
      <c r="AI39"/>
      <c r="AJ39"/>
      <c r="AM39"/>
      <c r="AO39" s="138">
        <v>70.099999999999994</v>
      </c>
      <c r="AP39" s="97">
        <v>17.399999999999999</v>
      </c>
      <c r="AQ39" s="130">
        <v>11.6</v>
      </c>
      <c r="AR39" s="98">
        <f t="shared" si="22"/>
        <v>99.1</v>
      </c>
      <c r="AS39" s="99">
        <f t="shared" si="23"/>
        <v>4.0287356321839081</v>
      </c>
      <c r="AT39" s="100">
        <f t="shared" si="24"/>
        <v>46.733333333333334</v>
      </c>
      <c r="AU39" s="101">
        <f t="shared" si="25"/>
        <v>2.4172413793103447</v>
      </c>
      <c r="AV39" s="102">
        <f t="shared" si="42"/>
        <v>66.017999999999986</v>
      </c>
      <c r="AW39" s="102">
        <f>98-AY39-(CD39*100/AO39)</f>
        <v>94.176890156918688</v>
      </c>
      <c r="AX39" s="103">
        <v>1.81</v>
      </c>
      <c r="AY39" s="102">
        <f>AX39*100/AO39</f>
        <v>2.5820256776034238</v>
      </c>
      <c r="AZ39" s="85" t="s">
        <v>387</v>
      </c>
      <c r="BA39" s="173">
        <v>44.5</v>
      </c>
      <c r="BB39" s="109" t="s">
        <v>387</v>
      </c>
      <c r="BC39" s="105">
        <v>0.4</v>
      </c>
      <c r="BD39" s="105"/>
      <c r="BE39" s="102"/>
      <c r="BF39" s="102"/>
      <c r="BG39" s="102"/>
      <c r="BH39" s="102"/>
      <c r="BI39" s="106">
        <v>8.69</v>
      </c>
      <c r="BJ39" s="102">
        <v>57.5</v>
      </c>
      <c r="BK39" s="102">
        <f>100-BJ39</f>
        <v>42.5</v>
      </c>
      <c r="BL39" s="107">
        <f t="shared" si="26"/>
        <v>1.3529411764705883</v>
      </c>
      <c r="BM39" s="108">
        <v>4.2300000000000004</v>
      </c>
      <c r="BN39" s="105">
        <f t="shared" si="27"/>
        <v>6.0342368045649089</v>
      </c>
      <c r="BO39" s="85" t="s">
        <v>387</v>
      </c>
      <c r="BP39" s="102">
        <v>60.7</v>
      </c>
      <c r="BQ39" s="106">
        <v>59.2</v>
      </c>
      <c r="BS39" s="105">
        <f t="shared" si="28"/>
        <v>78.900000000000006</v>
      </c>
      <c r="BT39" s="123">
        <v>84.1</v>
      </c>
      <c r="BU39" s="123">
        <v>18576</v>
      </c>
      <c r="BV39" s="105">
        <f t="shared" si="29"/>
        <v>15.900000000000006</v>
      </c>
      <c r="BW39" s="105">
        <f t="shared" si="30"/>
        <v>17.138999999999999</v>
      </c>
      <c r="BX39" s="111">
        <v>49.7</v>
      </c>
      <c r="BY39" s="96">
        <f t="shared" si="31"/>
        <v>8.6478000000000002</v>
      </c>
      <c r="BZ39" s="123">
        <v>29.2</v>
      </c>
      <c r="CA39" s="96">
        <f t="shared" si="32"/>
        <v>5.0807999999999991</v>
      </c>
      <c r="CB39" s="123">
        <v>19.600000000000001</v>
      </c>
      <c r="CC39" s="96">
        <f t="shared" si="33"/>
        <v>3.4104000000000001</v>
      </c>
      <c r="CD39" s="96">
        <v>0.87</v>
      </c>
      <c r="CE39" s="144">
        <v>99.9</v>
      </c>
      <c r="CF39" s="144">
        <v>13512</v>
      </c>
      <c r="CG39" s="144">
        <v>99.7</v>
      </c>
      <c r="CH39" s="144">
        <v>8543</v>
      </c>
      <c r="CI39" s="144">
        <v>95.5</v>
      </c>
      <c r="CJ39" s="144">
        <v>99</v>
      </c>
      <c r="CK39" s="144">
        <v>9996</v>
      </c>
      <c r="CL39" s="102">
        <f t="shared" si="34"/>
        <v>1.702054794520548</v>
      </c>
      <c r="CZ39" s="134"/>
      <c r="DB39" s="156" t="s">
        <v>213</v>
      </c>
      <c r="DC39" s="183"/>
      <c r="DD39" s="195" t="s">
        <v>699</v>
      </c>
      <c r="DE39" s="214"/>
      <c r="DF39" s="214"/>
      <c r="DG39" s="214"/>
      <c r="DH39" s="214"/>
      <c r="DI39" s="86" t="s">
        <v>390</v>
      </c>
      <c r="DJ39" s="171" t="s">
        <v>417</v>
      </c>
      <c r="DK39" s="113">
        <v>2</v>
      </c>
      <c r="DL39" s="178" t="s">
        <v>393</v>
      </c>
      <c r="DM39" s="178" t="s">
        <v>783</v>
      </c>
      <c r="DN39" s="178"/>
      <c r="DO39" s="178"/>
      <c r="DP39" s="178"/>
      <c r="DQ39" s="178"/>
      <c r="DR39" s="176"/>
      <c r="DS39" s="172"/>
      <c r="DT39" s="172"/>
      <c r="DU39" s="172"/>
      <c r="DV39" s="172"/>
      <c r="DW39" s="172"/>
      <c r="DX39" s="172"/>
      <c r="DY39" s="172"/>
      <c r="DZ39" s="172"/>
      <c r="EA39" s="172"/>
      <c r="EB39" s="294"/>
      <c r="EC39" s="293"/>
      <c r="ED39" s="293"/>
      <c r="EE39" s="293"/>
      <c r="EF39" s="293">
        <v>50</v>
      </c>
      <c r="EG39" s="293"/>
      <c r="EH39" s="293" t="s">
        <v>782</v>
      </c>
      <c r="EI39" s="293" t="s">
        <v>782</v>
      </c>
      <c r="EJ39" s="330" t="s">
        <v>782</v>
      </c>
      <c r="EK39" s="293"/>
      <c r="EL39" s="293"/>
      <c r="EM39" s="293">
        <v>3</v>
      </c>
      <c r="EN39" s="293" t="s">
        <v>791</v>
      </c>
      <c r="EO39" s="293">
        <v>2</v>
      </c>
      <c r="EP39" s="293" t="s">
        <v>891</v>
      </c>
      <c r="EQ39" s="333">
        <v>43720</v>
      </c>
      <c r="ER39" s="252">
        <v>12924</v>
      </c>
      <c r="ES39" s="200">
        <v>75</v>
      </c>
      <c r="ET39" s="200">
        <v>7642</v>
      </c>
      <c r="EU39" s="200">
        <v>4000</v>
      </c>
      <c r="EV39" s="200">
        <v>40560</v>
      </c>
      <c r="EW39" s="200">
        <v>2750</v>
      </c>
      <c r="EX39" s="201">
        <f t="shared" si="35"/>
        <v>371.8</v>
      </c>
      <c r="EY39" s="179">
        <f t="shared" si="36"/>
        <v>5948.8</v>
      </c>
      <c r="EZ39" s="95"/>
      <c r="FD39" s="158"/>
      <c r="FE39" s="158"/>
      <c r="FG39" s="159"/>
      <c r="FH39" s="160"/>
      <c r="FI39" s="262"/>
      <c r="FJ39" s="264"/>
      <c r="FK39" s="94"/>
      <c r="FL39" s="95"/>
      <c r="FM39" s="85"/>
      <c r="FN39" s="174">
        <f t="shared" si="37"/>
        <v>0.34599999999999997</v>
      </c>
      <c r="FP39" s="100">
        <f t="shared" si="38"/>
        <v>35.985344150745881</v>
      </c>
      <c r="FQ39" s="202">
        <f t="shared" si="39"/>
        <v>0.37180000000000002</v>
      </c>
      <c r="FS39" s="128" t="s">
        <v>796</v>
      </c>
      <c r="FT39" s="128" t="s">
        <v>386</v>
      </c>
      <c r="FU39" s="128" t="s">
        <v>851</v>
      </c>
      <c r="FV39" s="305">
        <v>0</v>
      </c>
      <c r="FW39" s="128" t="s">
        <v>782</v>
      </c>
      <c r="FX39" s="305">
        <v>1</v>
      </c>
      <c r="FY39" s="128" t="s">
        <v>792</v>
      </c>
      <c r="FZ39" s="305">
        <v>0</v>
      </c>
      <c r="GA39" s="305">
        <v>0</v>
      </c>
      <c r="GB39" s="305">
        <v>0</v>
      </c>
      <c r="GC39" s="305">
        <v>1</v>
      </c>
      <c r="GD39" s="334">
        <v>44006</v>
      </c>
      <c r="GE39" s="331" t="s">
        <v>790</v>
      </c>
      <c r="GF39" s="128" t="s">
        <v>892</v>
      </c>
    </row>
    <row r="40" spans="1:243" x14ac:dyDescent="0.25">
      <c r="A40" s="85">
        <v>58</v>
      </c>
      <c r="B40" s="85">
        <f>COUNTIFS($D$4:D40,D40,$F$4:F40,F40)</f>
        <v>1</v>
      </c>
      <c r="C40" s="136">
        <v>12392</v>
      </c>
      <c r="D40" s="186" t="s">
        <v>553</v>
      </c>
      <c r="E40" s="113" t="s">
        <v>433</v>
      </c>
      <c r="F40" s="89">
        <v>5561231522</v>
      </c>
      <c r="G40" s="86">
        <f t="shared" si="21"/>
        <v>65</v>
      </c>
      <c r="H40" s="89" t="s">
        <v>554</v>
      </c>
      <c r="I40" s="192" t="s">
        <v>393</v>
      </c>
      <c r="J40" s="141" t="s">
        <v>410</v>
      </c>
      <c r="K40" s="89" t="s">
        <v>385</v>
      </c>
      <c r="L40" s="86">
        <v>15</v>
      </c>
      <c r="M40" s="89" t="s">
        <v>458</v>
      </c>
      <c r="N40" s="89" t="s">
        <v>386</v>
      </c>
      <c r="O40" s="214"/>
      <c r="P40" s="86" t="s">
        <v>551</v>
      </c>
      <c r="Q40" s="217"/>
      <c r="R40" s="217"/>
      <c r="S40" s="89"/>
      <c r="T40" s="204" t="s">
        <v>536</v>
      </c>
      <c r="U40" s="204"/>
      <c r="V40" s="205" t="s">
        <v>537</v>
      </c>
      <c r="W40" s="219"/>
      <c r="X40" s="205"/>
      <c r="Y40" s="205"/>
      <c r="Z40" s="216"/>
      <c r="AA40" s="214" t="s">
        <v>508</v>
      </c>
      <c r="AC40" s="226">
        <v>414</v>
      </c>
      <c r="AD40" s="226">
        <v>6000</v>
      </c>
      <c r="AE40" s="230"/>
      <c r="AF40" s="230"/>
      <c r="AG40" s="230" t="s">
        <v>417</v>
      </c>
      <c r="AH40" s="120">
        <v>450</v>
      </c>
      <c r="AI40"/>
      <c r="AJ40"/>
      <c r="AM40"/>
      <c r="AO40" s="138">
        <v>49.7</v>
      </c>
      <c r="AP40" s="97">
        <v>25</v>
      </c>
      <c r="AQ40" s="130">
        <v>22.7</v>
      </c>
      <c r="AR40" s="98">
        <f t="shared" si="22"/>
        <v>97.4</v>
      </c>
      <c r="AS40" s="99">
        <f t="shared" si="23"/>
        <v>1.9880000000000002</v>
      </c>
      <c r="AT40" s="100">
        <f t="shared" si="24"/>
        <v>45.127600000000001</v>
      </c>
      <c r="AU40" s="101">
        <f t="shared" si="25"/>
        <v>1.0419287211740043</v>
      </c>
      <c r="AV40" s="102">
        <f t="shared" si="42"/>
        <v>45.266330000000011</v>
      </c>
      <c r="AW40" s="102">
        <f>97-AY40-(CD40*100/AO40)</f>
        <v>91.079134808853127</v>
      </c>
      <c r="AX40" s="103">
        <v>2.0426700000000002</v>
      </c>
      <c r="AY40" s="102">
        <v>4.1100000000000003</v>
      </c>
      <c r="AZ40" s="85" t="s">
        <v>387</v>
      </c>
      <c r="BA40" s="173">
        <v>51</v>
      </c>
      <c r="BB40" s="109" t="s">
        <v>387</v>
      </c>
      <c r="BC40" s="105">
        <v>4.2999999999999997E-2</v>
      </c>
      <c r="BD40" s="105"/>
      <c r="BE40" s="102"/>
      <c r="BF40" s="102"/>
      <c r="BG40" s="102"/>
      <c r="BH40" s="102"/>
      <c r="BI40" s="106">
        <v>0.1</v>
      </c>
      <c r="BJ40" s="102">
        <v>52.6</v>
      </c>
      <c r="BK40" s="85">
        <v>47.4</v>
      </c>
      <c r="BL40" s="107">
        <f t="shared" si="26"/>
        <v>1.109704641350211</v>
      </c>
      <c r="BM40" s="108">
        <v>1.92</v>
      </c>
      <c r="BN40" s="105">
        <f t="shared" si="27"/>
        <v>3.8631790744466801</v>
      </c>
      <c r="BO40" s="85" t="s">
        <v>387</v>
      </c>
      <c r="BP40" s="85">
        <v>22.9</v>
      </c>
      <c r="BQ40" s="109">
        <v>25.3</v>
      </c>
      <c r="BS40" s="105">
        <f t="shared" si="28"/>
        <v>73.099999999999994</v>
      </c>
      <c r="BT40" s="123">
        <v>87.7</v>
      </c>
      <c r="BU40" s="123">
        <v>8312</v>
      </c>
      <c r="BV40" s="105">
        <f t="shared" si="29"/>
        <v>12.299999999999997</v>
      </c>
      <c r="BW40" s="105">
        <f t="shared" si="30"/>
        <v>24.799999999999997</v>
      </c>
      <c r="BX40" s="123">
        <v>50.6</v>
      </c>
      <c r="BY40" s="96">
        <f t="shared" si="31"/>
        <v>12.65</v>
      </c>
      <c r="BZ40" s="123">
        <v>22.5</v>
      </c>
      <c r="CA40" s="96">
        <f t="shared" si="32"/>
        <v>5.625</v>
      </c>
      <c r="CB40" s="123">
        <v>26.1</v>
      </c>
      <c r="CC40" s="96">
        <f t="shared" si="33"/>
        <v>6.5250000000000004</v>
      </c>
      <c r="CD40" s="96">
        <v>0.9</v>
      </c>
      <c r="CE40" s="144">
        <v>93</v>
      </c>
      <c r="CF40" s="144">
        <v>3070</v>
      </c>
      <c r="CG40" s="144">
        <v>76.900000000000006</v>
      </c>
      <c r="CH40" s="144">
        <v>2124</v>
      </c>
      <c r="CI40" s="144">
        <v>28.4</v>
      </c>
      <c r="CJ40" s="144">
        <v>72</v>
      </c>
      <c r="CK40" s="144">
        <v>2565</v>
      </c>
      <c r="CL40" s="102">
        <f t="shared" si="34"/>
        <v>2.2488888888888892</v>
      </c>
      <c r="CZ40" s="134">
        <v>3</v>
      </c>
      <c r="DB40" s="156" t="s">
        <v>213</v>
      </c>
      <c r="DC40" s="183"/>
      <c r="DD40" s="195" t="s">
        <v>555</v>
      </c>
      <c r="DE40" s="214"/>
      <c r="DF40" s="214"/>
      <c r="DG40" s="214"/>
      <c r="DH40" s="214"/>
      <c r="DI40" s="86" t="s">
        <v>390</v>
      </c>
      <c r="DJ40" s="171" t="s">
        <v>417</v>
      </c>
      <c r="DK40" s="113">
        <v>2</v>
      </c>
      <c r="DL40" s="178" t="s">
        <v>966</v>
      </c>
      <c r="DM40" s="178" t="s">
        <v>966</v>
      </c>
      <c r="DN40" s="178"/>
      <c r="DO40" s="178"/>
      <c r="DP40" s="178"/>
      <c r="DQ40" s="178"/>
      <c r="DR40" s="176">
        <v>3.3</v>
      </c>
      <c r="DS40" s="172" t="s">
        <v>386</v>
      </c>
      <c r="DT40" s="172">
        <v>630</v>
      </c>
      <c r="DU40" s="172">
        <v>30.8</v>
      </c>
      <c r="DV40" s="172">
        <v>69.2</v>
      </c>
      <c r="DW40" s="172" t="s">
        <v>386</v>
      </c>
      <c r="DX40" s="172" t="s">
        <v>386</v>
      </c>
      <c r="DY40" s="172" t="s">
        <v>386</v>
      </c>
      <c r="DZ40" s="172" t="s">
        <v>386</v>
      </c>
      <c r="EA40" s="172">
        <v>0</v>
      </c>
      <c r="EB40" s="294" t="s">
        <v>499</v>
      </c>
      <c r="EC40" s="293"/>
      <c r="ED40" s="293"/>
      <c r="EE40" s="293"/>
      <c r="EF40" s="293">
        <v>18</v>
      </c>
      <c r="EG40" s="293"/>
      <c r="EH40" s="293">
        <v>176</v>
      </c>
      <c r="EI40" s="293">
        <v>89</v>
      </c>
      <c r="EJ40" s="330">
        <f t="shared" si="41"/>
        <v>28.731921487603305</v>
      </c>
      <c r="EK40" s="293"/>
      <c r="EL40" s="293"/>
      <c r="EM40" s="293">
        <v>3</v>
      </c>
      <c r="EN40" s="293" t="s">
        <v>791</v>
      </c>
      <c r="EO40" s="293">
        <v>3</v>
      </c>
      <c r="EP40" s="293" t="s">
        <v>881</v>
      </c>
      <c r="EQ40" s="333">
        <v>43878</v>
      </c>
      <c r="ER40" s="252">
        <v>12392</v>
      </c>
      <c r="ES40" s="200">
        <v>75</v>
      </c>
      <c r="ET40" s="200">
        <v>32716</v>
      </c>
      <c r="EU40" s="200">
        <v>4000</v>
      </c>
      <c r="EV40" s="200">
        <v>40560</v>
      </c>
      <c r="EW40" s="200">
        <v>3134</v>
      </c>
      <c r="EX40" s="201">
        <f t="shared" si="35"/>
        <v>423.71679999999998</v>
      </c>
      <c r="EY40" s="179">
        <f t="shared" si="36"/>
        <v>6355.7519999999995</v>
      </c>
      <c r="EZ40" s="220"/>
      <c r="FA40" s="220"/>
      <c r="FB40" s="220"/>
      <c r="FC40" s="220"/>
      <c r="FD40" s="260"/>
      <c r="FE40" s="260"/>
      <c r="FF40" s="260"/>
      <c r="FG40" s="159"/>
      <c r="FH40" s="262"/>
      <c r="FI40" s="262"/>
      <c r="FJ40" s="264"/>
      <c r="FK40" s="231"/>
      <c r="FL40" s="95"/>
      <c r="FM40" s="85"/>
      <c r="FN40" s="174">
        <f t="shared" si="37"/>
        <v>0.41399999999999998</v>
      </c>
      <c r="FP40" s="100">
        <f t="shared" si="38"/>
        <v>9.5794106859029213</v>
      </c>
      <c r="FQ40" s="202">
        <f t="shared" si="39"/>
        <v>0.4237168</v>
      </c>
      <c r="FS40" s="128" t="s">
        <v>820</v>
      </c>
      <c r="FT40" s="128" t="s">
        <v>386</v>
      </c>
      <c r="FU40" s="331" t="s">
        <v>862</v>
      </c>
      <c r="FV40" s="305">
        <v>0</v>
      </c>
      <c r="FW40" s="128" t="s">
        <v>782</v>
      </c>
      <c r="FX40" s="305">
        <v>1</v>
      </c>
      <c r="FY40" s="128" t="s">
        <v>792</v>
      </c>
      <c r="FZ40" s="305">
        <v>0</v>
      </c>
      <c r="GA40" s="305">
        <v>0</v>
      </c>
      <c r="GB40" s="305">
        <v>0</v>
      </c>
      <c r="GC40" s="305">
        <v>1</v>
      </c>
      <c r="GD40" s="334">
        <v>43880</v>
      </c>
      <c r="GE40" s="331" t="s">
        <v>790</v>
      </c>
      <c r="GF40" s="128" t="s">
        <v>967</v>
      </c>
      <c r="GG40" s="220"/>
      <c r="GH40" s="268"/>
      <c r="GL40" s="230"/>
      <c r="GM40" s="230"/>
      <c r="GN40" s="230"/>
      <c r="GO40" s="230"/>
      <c r="GP40" s="230"/>
      <c r="GQ40" s="230"/>
      <c r="GR40" s="230"/>
      <c r="GS40" s="230"/>
      <c r="GT40" s="230"/>
      <c r="GU40" s="230"/>
      <c r="GV40" s="230"/>
      <c r="GW40" s="230"/>
      <c r="GX40" s="230"/>
      <c r="GY40" s="230"/>
      <c r="GZ40" s="230"/>
      <c r="HA40" s="230"/>
      <c r="HB40" s="230"/>
      <c r="HC40" s="230"/>
      <c r="HD40" s="230"/>
      <c r="HE40" s="230"/>
      <c r="HF40" s="230"/>
      <c r="HG40" s="230"/>
      <c r="HH40" s="230"/>
      <c r="HI40" s="230"/>
      <c r="HJ40" s="230"/>
      <c r="HK40" s="230"/>
      <c r="HL40" s="230"/>
      <c r="HM40" s="230"/>
      <c r="HN40" s="230"/>
      <c r="HO40" s="230"/>
      <c r="HP40" s="230"/>
      <c r="HQ40" s="230"/>
      <c r="HR40" s="230"/>
      <c r="HS40" s="230"/>
      <c r="HT40" s="230"/>
      <c r="HU40" s="230"/>
      <c r="HV40" s="230"/>
      <c r="HW40" s="230"/>
      <c r="HX40" s="230"/>
      <c r="HY40" s="230"/>
      <c r="HZ40" s="230"/>
      <c r="IA40" s="230"/>
      <c r="IB40" s="230"/>
      <c r="IC40" s="230"/>
      <c r="ID40" s="230"/>
      <c r="IE40" s="230"/>
      <c r="IF40" s="230"/>
    </row>
    <row r="41" spans="1:243" x14ac:dyDescent="0.25">
      <c r="A41" s="85">
        <v>94</v>
      </c>
      <c r="B41" s="85">
        <f>COUNTIFS($D$4:D41,D41,$F$4:F41,F41)</f>
        <v>1</v>
      </c>
      <c r="C41" s="136">
        <v>12509</v>
      </c>
      <c r="D41" s="186" t="s">
        <v>609</v>
      </c>
      <c r="E41" s="113" t="s">
        <v>431</v>
      </c>
      <c r="F41" s="89">
        <v>6604061090</v>
      </c>
      <c r="G41" s="86">
        <f t="shared" si="21"/>
        <v>54</v>
      </c>
      <c r="H41" s="89" t="s">
        <v>608</v>
      </c>
      <c r="I41" s="192" t="s">
        <v>512</v>
      </c>
      <c r="J41" s="141" t="s">
        <v>410</v>
      </c>
      <c r="K41" s="89" t="s">
        <v>385</v>
      </c>
      <c r="L41" s="86">
        <v>36</v>
      </c>
      <c r="M41" s="89">
        <v>1</v>
      </c>
      <c r="N41" s="89" t="s">
        <v>386</v>
      </c>
      <c r="O41" s="214"/>
      <c r="P41" s="86" t="s">
        <v>596</v>
      </c>
      <c r="Q41" s="217"/>
      <c r="R41" s="217"/>
      <c r="S41" s="89"/>
      <c r="T41" s="188"/>
      <c r="U41" s="188"/>
      <c r="V41" s="205" t="s">
        <v>537</v>
      </c>
      <c r="W41" s="219"/>
      <c r="X41" s="205"/>
      <c r="Y41" s="205"/>
      <c r="Z41" s="216" t="s">
        <v>530</v>
      </c>
      <c r="AA41" s="214" t="s">
        <v>507</v>
      </c>
      <c r="AC41" s="226">
        <v>92</v>
      </c>
      <c r="AD41" s="226">
        <v>3300</v>
      </c>
      <c r="AE41" s="230"/>
      <c r="AF41" s="230"/>
      <c r="AG41" s="230" t="s">
        <v>412</v>
      </c>
      <c r="AH41" s="226">
        <v>250</v>
      </c>
      <c r="AI41"/>
      <c r="AJ41"/>
      <c r="AM41"/>
      <c r="AO41" s="233">
        <v>54.3</v>
      </c>
      <c r="AP41" s="97">
        <v>42.1</v>
      </c>
      <c r="AQ41" s="130">
        <v>2.14</v>
      </c>
      <c r="AR41" s="98">
        <f t="shared" si="22"/>
        <v>98.54</v>
      </c>
      <c r="AS41" s="99">
        <f t="shared" si="23"/>
        <v>1.2897862232779096</v>
      </c>
      <c r="AT41" s="100">
        <f t="shared" si="24"/>
        <v>2.7601425178147267</v>
      </c>
      <c r="AU41" s="101">
        <f t="shared" si="25"/>
        <v>1.227396021699819</v>
      </c>
      <c r="AV41" s="102">
        <f t="shared" si="42"/>
        <v>45.160760000000003</v>
      </c>
      <c r="AW41" s="102">
        <f>97-AY41-(CD41*100/AO41)</f>
        <v>83.168987108655614</v>
      </c>
      <c r="AX41" s="103">
        <v>4.1702399999999997</v>
      </c>
      <c r="AY41" s="102">
        <v>7.68</v>
      </c>
      <c r="AZ41" s="85" t="s">
        <v>387</v>
      </c>
      <c r="BA41" s="173">
        <v>20.9</v>
      </c>
      <c r="BB41" s="109" t="s">
        <v>387</v>
      </c>
      <c r="BC41" s="105">
        <v>0.19</v>
      </c>
      <c r="BD41" s="105"/>
      <c r="BE41" s="102"/>
      <c r="BF41" s="102"/>
      <c r="BG41" s="102"/>
      <c r="BH41" s="102"/>
      <c r="BI41" s="106">
        <v>0.46</v>
      </c>
      <c r="BJ41" s="102">
        <v>25.9</v>
      </c>
      <c r="BK41" s="85">
        <v>74.099999999999994</v>
      </c>
      <c r="BL41" s="131">
        <f t="shared" si="26"/>
        <v>0.34952766531713902</v>
      </c>
      <c r="BM41" s="108">
        <v>0.26</v>
      </c>
      <c r="BN41" s="105">
        <f t="shared" si="27"/>
        <v>0.47882136279926335</v>
      </c>
      <c r="BO41" s="85" t="s">
        <v>387</v>
      </c>
      <c r="BP41" s="85">
        <v>37</v>
      </c>
      <c r="BQ41" s="109">
        <v>59.5</v>
      </c>
      <c r="BS41" s="105">
        <f t="shared" si="28"/>
        <v>39.1</v>
      </c>
      <c r="BT41" s="123">
        <v>93.2</v>
      </c>
      <c r="BU41" s="123">
        <v>6377</v>
      </c>
      <c r="BV41" s="105">
        <f t="shared" si="29"/>
        <v>6.7999999999999972</v>
      </c>
      <c r="BW41" s="238">
        <f t="shared" si="30"/>
        <v>41.973700000000008</v>
      </c>
      <c r="BX41" s="123">
        <v>17.100000000000001</v>
      </c>
      <c r="BY41" s="96">
        <f t="shared" si="31"/>
        <v>7.1991000000000005</v>
      </c>
      <c r="BZ41" s="123">
        <v>22</v>
      </c>
      <c r="CA41" s="96">
        <f t="shared" si="32"/>
        <v>9.2620000000000005</v>
      </c>
      <c r="CB41" s="123">
        <v>60.6</v>
      </c>
      <c r="CC41" s="96">
        <f t="shared" si="33"/>
        <v>25.512600000000003</v>
      </c>
      <c r="CD41" s="206">
        <v>3.34</v>
      </c>
      <c r="CE41" s="144">
        <v>96.8</v>
      </c>
      <c r="CF41" s="144">
        <v>3929</v>
      </c>
      <c r="CG41" s="144">
        <v>94.1</v>
      </c>
      <c r="CH41" s="144">
        <v>3184</v>
      </c>
      <c r="CI41" s="144">
        <v>57.8</v>
      </c>
      <c r="CJ41" s="144">
        <v>72.599999999999994</v>
      </c>
      <c r="CK41" s="144">
        <v>2334</v>
      </c>
      <c r="CL41" s="102">
        <f t="shared" si="34"/>
        <v>0.77727272727272734</v>
      </c>
      <c r="DB41" s="156" t="s">
        <v>394</v>
      </c>
      <c r="DC41" s="183"/>
      <c r="DD41" s="195" t="s">
        <v>610</v>
      </c>
      <c r="DE41" s="214"/>
      <c r="DF41" s="214"/>
      <c r="DG41" s="214"/>
      <c r="DH41" s="214"/>
      <c r="DI41" s="86" t="s">
        <v>389</v>
      </c>
      <c r="DJ41" s="170" t="s">
        <v>412</v>
      </c>
      <c r="DK41" s="113">
        <v>2</v>
      </c>
      <c r="DL41" s="178" t="s">
        <v>399</v>
      </c>
      <c r="DM41" s="178" t="s">
        <v>437</v>
      </c>
      <c r="DN41" s="178"/>
      <c r="DO41" s="178"/>
      <c r="DP41" s="178"/>
      <c r="DQ41" s="178"/>
      <c r="DR41" s="176" t="s">
        <v>386</v>
      </c>
      <c r="DS41" s="172" t="s">
        <v>386</v>
      </c>
      <c r="DT41" s="172">
        <v>272</v>
      </c>
      <c r="DU41" s="172">
        <v>28.7</v>
      </c>
      <c r="DV41" s="172">
        <v>71.3</v>
      </c>
      <c r="DW41" s="172" t="s">
        <v>386</v>
      </c>
      <c r="DX41" s="172" t="s">
        <v>386</v>
      </c>
      <c r="DY41" s="172" t="s">
        <v>386</v>
      </c>
      <c r="DZ41" s="172" t="s">
        <v>386</v>
      </c>
      <c r="EA41" s="172">
        <v>0</v>
      </c>
      <c r="EB41" s="294" t="s">
        <v>499</v>
      </c>
      <c r="EC41" s="293"/>
      <c r="ED41" s="293"/>
      <c r="EE41" s="293"/>
      <c r="EF41" s="293" t="s">
        <v>782</v>
      </c>
      <c r="EG41" s="178">
        <v>3</v>
      </c>
      <c r="EH41" s="293" t="s">
        <v>782</v>
      </c>
      <c r="EI41" s="293" t="s">
        <v>782</v>
      </c>
      <c r="EJ41" s="330" t="s">
        <v>782</v>
      </c>
      <c r="EK41" s="293"/>
      <c r="EL41" s="293"/>
      <c r="EM41" s="293">
        <v>2</v>
      </c>
      <c r="EN41" s="293" t="s">
        <v>791</v>
      </c>
      <c r="EO41" s="293">
        <v>2</v>
      </c>
      <c r="EP41" s="293" t="s">
        <v>893</v>
      </c>
      <c r="EQ41" s="333">
        <v>43770</v>
      </c>
      <c r="ER41" s="252">
        <v>12509</v>
      </c>
      <c r="ES41" s="200">
        <v>75</v>
      </c>
      <c r="ET41" s="200">
        <v>11365</v>
      </c>
      <c r="EU41" s="200">
        <v>16000</v>
      </c>
      <c r="EV41" s="200">
        <v>40560</v>
      </c>
      <c r="EW41" s="200">
        <v>2796</v>
      </c>
      <c r="EX41" s="201">
        <f t="shared" si="35"/>
        <v>94.504799999999989</v>
      </c>
      <c r="EY41" s="179">
        <f t="shared" si="36"/>
        <v>3402.1727999999994</v>
      </c>
      <c r="EZ41" s="95"/>
      <c r="FD41" s="158"/>
      <c r="FE41" s="158"/>
      <c r="FG41" s="159"/>
      <c r="FH41" s="160"/>
      <c r="FI41" s="262"/>
      <c r="FJ41" s="264"/>
      <c r="FK41" s="94"/>
      <c r="FL41" s="95"/>
      <c r="FM41" s="85"/>
      <c r="FN41" s="174">
        <f t="shared" si="37"/>
        <v>9.1999999999999998E-2</v>
      </c>
      <c r="FP41" s="100">
        <f t="shared" si="38"/>
        <v>24.60184777826661</v>
      </c>
      <c r="FQ41" s="202">
        <f t="shared" si="39"/>
        <v>9.4504799999999986E-2</v>
      </c>
      <c r="FS41" s="128" t="s">
        <v>386</v>
      </c>
      <c r="FT41" s="128" t="s">
        <v>386</v>
      </c>
      <c r="FU41" s="128" t="s">
        <v>1001</v>
      </c>
      <c r="FV41" s="305">
        <v>0</v>
      </c>
      <c r="FW41" s="128" t="s">
        <v>782</v>
      </c>
      <c r="FX41" s="305">
        <v>1</v>
      </c>
      <c r="FY41" s="128" t="s">
        <v>900</v>
      </c>
      <c r="FZ41" s="305">
        <v>0</v>
      </c>
      <c r="GA41" s="305">
        <v>0</v>
      </c>
      <c r="GB41" s="305">
        <v>0</v>
      </c>
      <c r="GC41" s="305">
        <v>1</v>
      </c>
      <c r="GD41" s="334">
        <v>43895</v>
      </c>
      <c r="GE41" s="331" t="s">
        <v>790</v>
      </c>
      <c r="GF41" s="128" t="s">
        <v>895</v>
      </c>
      <c r="GG41" s="220"/>
      <c r="GH41" s="268"/>
      <c r="GL41" s="230"/>
      <c r="GM41" s="230"/>
      <c r="GN41" s="230"/>
      <c r="GO41" s="230"/>
      <c r="GP41" s="230"/>
      <c r="GQ41" s="230"/>
      <c r="GR41" s="230"/>
      <c r="GS41" s="230"/>
      <c r="GT41" s="230"/>
      <c r="GU41" s="230"/>
      <c r="GV41" s="230"/>
      <c r="GW41" s="230"/>
      <c r="GX41" s="230"/>
      <c r="GY41" s="230"/>
      <c r="GZ41" s="230"/>
      <c r="HA41" s="230"/>
      <c r="HB41" s="230"/>
      <c r="HC41" s="230"/>
      <c r="HD41" s="230"/>
      <c r="HE41" s="230"/>
      <c r="HF41" s="230"/>
      <c r="HG41" s="230"/>
      <c r="HH41" s="230"/>
      <c r="HI41" s="230"/>
      <c r="HJ41" s="230"/>
      <c r="HK41" s="230"/>
      <c r="HL41" s="230"/>
      <c r="HM41" s="230"/>
      <c r="HN41" s="230"/>
      <c r="HO41" s="230"/>
      <c r="HP41" s="230"/>
      <c r="HQ41" s="230"/>
      <c r="HR41" s="230"/>
      <c r="HS41" s="230"/>
      <c r="HT41" s="230"/>
      <c r="HU41" s="230"/>
      <c r="HV41" s="230"/>
      <c r="HW41" s="230"/>
      <c r="HX41" s="230"/>
      <c r="HY41" s="230"/>
      <c r="HZ41" s="230"/>
      <c r="IA41" s="230"/>
      <c r="IB41" s="230"/>
      <c r="IC41" s="230"/>
      <c r="ID41" s="230"/>
      <c r="IE41" s="230"/>
      <c r="IF41" s="230"/>
    </row>
    <row r="42" spans="1:243" x14ac:dyDescent="0.25">
      <c r="A42" s="85">
        <v>171</v>
      </c>
      <c r="B42" s="85">
        <f>COUNTIFS($D$4:D42,D42,$F$4:F42,F42)</f>
        <v>1</v>
      </c>
      <c r="C42" s="136">
        <v>12990</v>
      </c>
      <c r="D42" s="186" t="s">
        <v>715</v>
      </c>
      <c r="E42" s="113" t="s">
        <v>443</v>
      </c>
      <c r="F42" s="89">
        <v>6362060749</v>
      </c>
      <c r="G42" s="86">
        <f t="shared" si="21"/>
        <v>57</v>
      </c>
      <c r="H42" s="89" t="s">
        <v>716</v>
      </c>
      <c r="I42" s="192" t="s">
        <v>717</v>
      </c>
      <c r="J42" s="141" t="s">
        <v>410</v>
      </c>
      <c r="K42" s="89" t="s">
        <v>385</v>
      </c>
      <c r="L42" s="86">
        <v>13</v>
      </c>
      <c r="M42" s="89" t="s">
        <v>473</v>
      </c>
      <c r="N42" s="89" t="s">
        <v>386</v>
      </c>
      <c r="O42" s="214"/>
      <c r="P42" s="86" t="s">
        <v>712</v>
      </c>
      <c r="Q42" s="217"/>
      <c r="R42" s="217"/>
      <c r="S42" s="89"/>
      <c r="T42" s="204" t="s">
        <v>536</v>
      </c>
      <c r="U42" s="204"/>
      <c r="V42" s="208" t="s">
        <v>630</v>
      </c>
      <c r="W42" s="218"/>
      <c r="X42" s="208"/>
      <c r="Y42" s="208"/>
      <c r="Z42" s="216" t="s">
        <v>530</v>
      </c>
      <c r="AA42" s="214" t="s">
        <v>507</v>
      </c>
      <c r="AC42" s="226">
        <v>651</v>
      </c>
      <c r="AD42" s="226">
        <v>8000</v>
      </c>
      <c r="AE42" s="230"/>
      <c r="AF42" s="230"/>
      <c r="AG42" s="230" t="s">
        <v>412</v>
      </c>
      <c r="AH42" s="120">
        <v>650</v>
      </c>
      <c r="AI42"/>
      <c r="AJ42"/>
      <c r="AM42"/>
      <c r="AO42" s="233">
        <v>66.5</v>
      </c>
      <c r="AP42" s="97">
        <v>30.8</v>
      </c>
      <c r="AQ42" s="130">
        <v>1.95</v>
      </c>
      <c r="AR42" s="98">
        <f t="shared" si="22"/>
        <v>99.25</v>
      </c>
      <c r="AS42" s="99">
        <f t="shared" si="23"/>
        <v>2.1590909090909092</v>
      </c>
      <c r="AT42" s="100">
        <f t="shared" si="24"/>
        <v>4.2102272727272725</v>
      </c>
      <c r="AU42" s="101">
        <f t="shared" si="25"/>
        <v>2.0305343511450382</v>
      </c>
      <c r="AV42" s="102">
        <f t="shared" si="42"/>
        <v>51.5</v>
      </c>
      <c r="AW42" s="102">
        <f>98-AY42-(CD42*100/AO42)</f>
        <v>77.443609022556387</v>
      </c>
      <c r="AX42" s="132">
        <v>12.7</v>
      </c>
      <c r="AY42" s="102">
        <f>AX42*100/AO42</f>
        <v>19.097744360902254</v>
      </c>
      <c r="AZ42" s="85" t="s">
        <v>387</v>
      </c>
      <c r="BA42" s="173">
        <v>18</v>
      </c>
      <c r="BB42" s="109" t="s">
        <v>387</v>
      </c>
      <c r="BC42" s="105">
        <v>7.6999999999999999E-2</v>
      </c>
      <c r="BD42" s="105"/>
      <c r="BE42" s="102"/>
      <c r="BF42" s="102"/>
      <c r="BG42" s="102"/>
      <c r="BH42" s="102"/>
      <c r="BI42" s="106">
        <v>2.42</v>
      </c>
      <c r="BJ42" s="102">
        <v>47.8</v>
      </c>
      <c r="BK42" s="102">
        <f>100-BJ42</f>
        <v>52.2</v>
      </c>
      <c r="BL42" s="107">
        <f t="shared" si="26"/>
        <v>0.91570881226053624</v>
      </c>
      <c r="BM42" s="108">
        <v>2.15</v>
      </c>
      <c r="BN42" s="105">
        <f t="shared" si="27"/>
        <v>3.2330827067669174</v>
      </c>
      <c r="BO42" s="85" t="s">
        <v>387</v>
      </c>
      <c r="BP42" s="102">
        <v>61.4</v>
      </c>
      <c r="BQ42" s="106">
        <v>59.8</v>
      </c>
      <c r="BS42" s="105">
        <f t="shared" si="28"/>
        <v>34.5</v>
      </c>
      <c r="BT42" s="123">
        <v>79.3</v>
      </c>
      <c r="BU42" s="123">
        <v>12967</v>
      </c>
      <c r="BV42" s="105">
        <f t="shared" si="29"/>
        <v>20.700000000000003</v>
      </c>
      <c r="BW42" s="238">
        <f t="shared" si="30"/>
        <v>30.646000000000001</v>
      </c>
      <c r="BX42" s="111">
        <v>10.1</v>
      </c>
      <c r="BY42" s="96">
        <f t="shared" si="31"/>
        <v>3.1107999999999998</v>
      </c>
      <c r="BZ42" s="123">
        <v>24.4</v>
      </c>
      <c r="CA42" s="96">
        <f t="shared" si="32"/>
        <v>7.5152000000000001</v>
      </c>
      <c r="CB42" s="123">
        <v>65</v>
      </c>
      <c r="CC42" s="96">
        <f t="shared" si="33"/>
        <v>20.02</v>
      </c>
      <c r="CD42" s="96">
        <v>0.97</v>
      </c>
      <c r="CE42" s="144">
        <v>100</v>
      </c>
      <c r="CF42" s="144">
        <v>9858</v>
      </c>
      <c r="CG42" s="144">
        <v>99.5</v>
      </c>
      <c r="CH42" s="144">
        <v>7917</v>
      </c>
      <c r="CI42" s="144">
        <v>77.099999999999994</v>
      </c>
      <c r="CJ42" s="144">
        <v>84.9</v>
      </c>
      <c r="CK42" s="144">
        <v>4575</v>
      </c>
      <c r="CL42" s="102">
        <f t="shared" si="34"/>
        <v>0.41393442622950821</v>
      </c>
      <c r="CZ42" s="134"/>
      <c r="DB42" s="156" t="s">
        <v>213</v>
      </c>
      <c r="DC42" s="183"/>
      <c r="DD42" s="195" t="s">
        <v>718</v>
      </c>
      <c r="DI42" s="86" t="s">
        <v>390</v>
      </c>
      <c r="DJ42" s="170" t="s">
        <v>412</v>
      </c>
      <c r="DK42" s="113">
        <v>2</v>
      </c>
      <c r="DL42" s="178" t="s">
        <v>393</v>
      </c>
      <c r="DM42" s="178" t="s">
        <v>396</v>
      </c>
      <c r="DN42" s="178"/>
      <c r="DO42" s="178"/>
      <c r="DP42" s="178"/>
      <c r="DQ42" s="178"/>
      <c r="DR42" s="176"/>
      <c r="DS42" s="172"/>
      <c r="DT42" s="172"/>
      <c r="DU42" s="172"/>
      <c r="DV42" s="172"/>
      <c r="DW42" s="172"/>
      <c r="DX42" s="172"/>
      <c r="DY42" s="172"/>
      <c r="DZ42" s="172"/>
      <c r="EA42" s="172"/>
      <c r="EB42" s="294"/>
      <c r="EC42" s="293"/>
      <c r="ED42" s="293"/>
      <c r="EE42" s="293"/>
      <c r="EF42" s="293">
        <v>25</v>
      </c>
      <c r="EG42" s="293"/>
      <c r="EH42" s="293" t="s">
        <v>782</v>
      </c>
      <c r="EI42" s="293" t="s">
        <v>782</v>
      </c>
      <c r="EJ42" s="330" t="s">
        <v>782</v>
      </c>
      <c r="EK42" s="293"/>
      <c r="EL42" s="293"/>
      <c r="EM42" s="293">
        <v>3</v>
      </c>
      <c r="EN42" s="293" t="s">
        <v>791</v>
      </c>
      <c r="EO42" s="293">
        <v>1</v>
      </c>
      <c r="EP42" s="293" t="s">
        <v>896</v>
      </c>
      <c r="EQ42" s="333">
        <v>43968</v>
      </c>
      <c r="ER42" s="193">
        <v>12990</v>
      </c>
      <c r="ES42" s="200">
        <v>75</v>
      </c>
      <c r="ET42" s="200">
        <v>12216</v>
      </c>
      <c r="EU42" s="200">
        <v>4000</v>
      </c>
      <c r="EV42" s="200">
        <v>40560</v>
      </c>
      <c r="EW42" s="200">
        <v>4817</v>
      </c>
      <c r="EX42" s="201">
        <f t="shared" si="35"/>
        <v>651.25840000000005</v>
      </c>
      <c r="EY42" s="179">
        <f t="shared" si="36"/>
        <v>8466.3592000000008</v>
      </c>
      <c r="EZ42" s="95"/>
      <c r="FD42" s="158"/>
      <c r="FE42" s="158"/>
      <c r="FG42" s="159"/>
      <c r="FH42" s="160"/>
      <c r="FJ42" s="184"/>
      <c r="FK42" s="94"/>
      <c r="FL42" s="95"/>
      <c r="FM42" s="85"/>
      <c r="FN42" s="174">
        <f t="shared" si="37"/>
        <v>0.65100000000000002</v>
      </c>
      <c r="FP42" s="100">
        <f t="shared" si="38"/>
        <v>39.431892599869023</v>
      </c>
      <c r="FQ42" s="202">
        <f t="shared" si="39"/>
        <v>0.65125840000000002</v>
      </c>
      <c r="FS42" s="128" t="s">
        <v>386</v>
      </c>
      <c r="FT42" s="128" t="s">
        <v>1000</v>
      </c>
      <c r="FU42" s="128" t="s">
        <v>1001</v>
      </c>
      <c r="FV42" s="305">
        <v>0</v>
      </c>
      <c r="FW42" s="128" t="s">
        <v>782</v>
      </c>
      <c r="FX42" s="305">
        <v>1</v>
      </c>
      <c r="FY42" s="128" t="s">
        <v>899</v>
      </c>
      <c r="FZ42" s="305">
        <v>0</v>
      </c>
      <c r="GA42" s="305">
        <v>0</v>
      </c>
      <c r="GB42" s="305">
        <v>0</v>
      </c>
      <c r="GC42" s="305">
        <v>1</v>
      </c>
      <c r="GD42" s="128" t="s">
        <v>897</v>
      </c>
      <c r="GE42" s="331" t="s">
        <v>827</v>
      </c>
      <c r="GF42" s="128" t="s">
        <v>898</v>
      </c>
      <c r="GG42" s="220"/>
      <c r="GH42" s="268"/>
      <c r="GL42" s="230"/>
      <c r="GM42" s="230"/>
      <c r="GN42" s="230"/>
      <c r="GO42" s="230"/>
      <c r="GP42" s="230"/>
      <c r="GQ42" s="230"/>
      <c r="GR42" s="230"/>
      <c r="GS42" s="230"/>
      <c r="GT42" s="230"/>
      <c r="GU42" s="230"/>
      <c r="GV42" s="230"/>
      <c r="GW42" s="230"/>
      <c r="GX42" s="230"/>
      <c r="GY42" s="230"/>
      <c r="GZ42" s="230"/>
      <c r="HA42" s="230"/>
      <c r="HB42" s="230"/>
      <c r="HC42" s="230"/>
      <c r="HD42" s="230"/>
      <c r="HE42" s="230"/>
      <c r="HF42" s="230"/>
      <c r="HG42" s="230"/>
      <c r="HH42" s="230"/>
      <c r="HI42" s="230"/>
      <c r="HJ42" s="230"/>
      <c r="HK42" s="230"/>
      <c r="HL42" s="230"/>
      <c r="HM42" s="230"/>
      <c r="HN42" s="230"/>
      <c r="HO42" s="230"/>
      <c r="HP42" s="230"/>
      <c r="HQ42" s="230"/>
      <c r="HR42" s="230"/>
      <c r="HS42" s="230"/>
      <c r="HT42" s="230"/>
      <c r="HU42" s="230"/>
      <c r="HV42" s="230"/>
      <c r="HW42" s="230"/>
      <c r="HX42" s="230"/>
      <c r="HY42" s="230"/>
      <c r="HZ42" s="230"/>
      <c r="IA42" s="230"/>
      <c r="IB42" s="230"/>
      <c r="IC42" s="230"/>
      <c r="ID42" s="230"/>
      <c r="IE42" s="230"/>
      <c r="IF42" s="230"/>
    </row>
    <row r="43" spans="1:243" x14ac:dyDescent="0.25">
      <c r="A43" s="85">
        <v>100</v>
      </c>
      <c r="B43" s="85">
        <f>COUNTIFS($D$4:D43,D43,$F$4:F43,F43)</f>
        <v>1</v>
      </c>
      <c r="C43" s="136">
        <v>12538</v>
      </c>
      <c r="D43" s="186" t="s">
        <v>523</v>
      </c>
      <c r="E43" s="113" t="s">
        <v>444</v>
      </c>
      <c r="F43" s="89">
        <v>7703014275</v>
      </c>
      <c r="G43" s="86">
        <f t="shared" si="21"/>
        <v>43</v>
      </c>
      <c r="H43" s="89" t="s">
        <v>619</v>
      </c>
      <c r="I43" s="192" t="s">
        <v>437</v>
      </c>
      <c r="J43" s="141" t="s">
        <v>410</v>
      </c>
      <c r="K43" s="89" t="s">
        <v>385</v>
      </c>
      <c r="L43" s="86">
        <v>28</v>
      </c>
      <c r="M43" s="89" t="s">
        <v>438</v>
      </c>
      <c r="N43" s="89" t="s">
        <v>620</v>
      </c>
      <c r="O43" s="214"/>
      <c r="P43" s="86" t="s">
        <v>596</v>
      </c>
      <c r="Q43" s="217"/>
      <c r="R43" s="217"/>
      <c r="S43" s="89"/>
      <c r="T43" s="188"/>
      <c r="U43" s="188"/>
      <c r="V43" s="205" t="s">
        <v>537</v>
      </c>
      <c r="W43" s="219"/>
      <c r="X43" s="205"/>
      <c r="Y43" s="205"/>
      <c r="Z43" s="216" t="s">
        <v>530</v>
      </c>
      <c r="AA43" s="214" t="s">
        <v>507</v>
      </c>
      <c r="AC43" s="226">
        <v>14898</v>
      </c>
      <c r="AD43" s="226">
        <v>417000</v>
      </c>
      <c r="AE43" s="230"/>
      <c r="AF43" s="230"/>
      <c r="AG43" s="230" t="s">
        <v>417</v>
      </c>
      <c r="AH43" s="226">
        <v>10000</v>
      </c>
      <c r="AI43"/>
      <c r="AJ43"/>
      <c r="AM43"/>
      <c r="AO43" s="233">
        <v>1.1299999999999999</v>
      </c>
      <c r="AP43" s="97">
        <v>5.25</v>
      </c>
      <c r="AQ43" s="130">
        <v>93.3</v>
      </c>
      <c r="AR43" s="98">
        <f t="shared" si="22"/>
        <v>99.679999999999993</v>
      </c>
      <c r="AS43" s="99">
        <f t="shared" si="23"/>
        <v>0.21523809523809523</v>
      </c>
      <c r="AT43" s="100">
        <f t="shared" si="24"/>
        <v>20.081714285714284</v>
      </c>
      <c r="AU43" s="101">
        <f t="shared" si="25"/>
        <v>1.1466260781329275E-2</v>
      </c>
      <c r="AV43" s="102">
        <f t="shared" si="42"/>
        <v>1.0205889999999997</v>
      </c>
      <c r="AW43" s="102">
        <f>97-AY43-(CD43*100/AO43)</f>
        <v>90.317610619469022</v>
      </c>
      <c r="AX43" s="103">
        <v>5.0510999999999993E-2</v>
      </c>
      <c r="AY43" s="102">
        <f>AX43*100/AO43</f>
        <v>4.47</v>
      </c>
      <c r="AZ43" s="85" t="s">
        <v>387</v>
      </c>
      <c r="BA43" s="173" t="s">
        <v>387</v>
      </c>
      <c r="BB43" s="109" t="s">
        <v>387</v>
      </c>
      <c r="BC43" s="105">
        <v>0.2</v>
      </c>
      <c r="BD43" s="105"/>
      <c r="BE43" s="102"/>
      <c r="BF43" s="102"/>
      <c r="BG43" s="102"/>
      <c r="BH43" s="102"/>
      <c r="BI43" s="106">
        <v>0.87</v>
      </c>
      <c r="BJ43" s="102">
        <v>63.9</v>
      </c>
      <c r="BK43" s="85">
        <v>36.1</v>
      </c>
      <c r="BL43" s="107">
        <f t="shared" si="26"/>
        <v>1.7700831024930748</v>
      </c>
      <c r="BM43" s="108">
        <v>1.7000000000000001E-2</v>
      </c>
      <c r="BN43" s="105">
        <f t="shared" si="27"/>
        <v>1.5044247787610623</v>
      </c>
      <c r="BO43" s="85" t="s">
        <v>387</v>
      </c>
      <c r="BP43" s="85">
        <v>24.5</v>
      </c>
      <c r="BQ43" s="109">
        <v>36.9</v>
      </c>
      <c r="BS43" s="105">
        <f t="shared" si="28"/>
        <v>95.5</v>
      </c>
      <c r="BT43" s="123">
        <v>95.8</v>
      </c>
      <c r="BU43" s="123">
        <v>10445</v>
      </c>
      <c r="BV43" s="105">
        <f t="shared" si="29"/>
        <v>4.2000000000000028</v>
      </c>
      <c r="BW43" s="105">
        <f t="shared" si="30"/>
        <v>5.19855</v>
      </c>
      <c r="BX43" s="123">
        <v>25.7</v>
      </c>
      <c r="BY43" s="96">
        <f t="shared" si="31"/>
        <v>1.3492499999999998</v>
      </c>
      <c r="BZ43" s="123">
        <v>69.8</v>
      </c>
      <c r="CA43" s="96">
        <f t="shared" si="32"/>
        <v>3.6644999999999999</v>
      </c>
      <c r="CB43" s="123">
        <v>3.52</v>
      </c>
      <c r="CC43" s="96">
        <f t="shared" si="33"/>
        <v>0.18479999999999999</v>
      </c>
      <c r="CD43" s="96">
        <v>2.5000000000000001E-2</v>
      </c>
      <c r="CE43" s="144">
        <v>99.9</v>
      </c>
      <c r="CF43" s="144">
        <v>5680</v>
      </c>
      <c r="CG43" s="144">
        <v>99.4</v>
      </c>
      <c r="CH43" s="144">
        <v>4014</v>
      </c>
      <c r="CI43" s="144">
        <v>89.6</v>
      </c>
      <c r="CJ43" s="144">
        <v>99</v>
      </c>
      <c r="CK43" s="144">
        <v>4305</v>
      </c>
      <c r="CL43" s="102">
        <f t="shared" si="34"/>
        <v>0.36819484240687678</v>
      </c>
      <c r="CZ43" s="134">
        <v>5</v>
      </c>
      <c r="DB43" s="156" t="s">
        <v>388</v>
      </c>
      <c r="DC43" s="183"/>
      <c r="DD43" s="195" t="s">
        <v>621</v>
      </c>
      <c r="DE43" s="214"/>
      <c r="DF43" s="214"/>
      <c r="DG43" s="214"/>
      <c r="DH43" s="214"/>
      <c r="DI43" s="86" t="s">
        <v>389</v>
      </c>
      <c r="DJ43" s="171" t="s">
        <v>417</v>
      </c>
      <c r="DK43" s="113">
        <v>2</v>
      </c>
      <c r="DL43" s="178" t="s">
        <v>825</v>
      </c>
      <c r="DM43" s="178" t="s">
        <v>437</v>
      </c>
      <c r="DN43" s="178"/>
      <c r="DO43" s="178"/>
      <c r="DP43" s="178"/>
      <c r="DQ43" s="178"/>
      <c r="DR43" s="176" t="s">
        <v>386</v>
      </c>
      <c r="DS43" s="172" t="s">
        <v>386</v>
      </c>
      <c r="DT43" s="172">
        <v>21668</v>
      </c>
      <c r="DU43" s="172">
        <v>93.1</v>
      </c>
      <c r="DV43" s="172">
        <v>6.9</v>
      </c>
      <c r="DW43" s="172" t="s">
        <v>386</v>
      </c>
      <c r="DX43" s="172" t="s">
        <v>386</v>
      </c>
      <c r="DY43" s="172" t="s">
        <v>386</v>
      </c>
      <c r="DZ43" s="172" t="s">
        <v>386</v>
      </c>
      <c r="EA43" s="172">
        <v>0</v>
      </c>
      <c r="EB43" s="294" t="s">
        <v>499</v>
      </c>
      <c r="EC43" s="293"/>
      <c r="ED43" s="293"/>
      <c r="EE43" s="293"/>
      <c r="EF43" s="293">
        <v>65</v>
      </c>
      <c r="EG43" s="178">
        <v>3</v>
      </c>
      <c r="EH43" s="293" t="s">
        <v>782</v>
      </c>
      <c r="EI43" s="293" t="s">
        <v>782</v>
      </c>
      <c r="EJ43" s="330" t="s">
        <v>782</v>
      </c>
      <c r="EK43" s="293"/>
      <c r="EL43" s="293"/>
      <c r="EM43" s="293">
        <v>0</v>
      </c>
      <c r="EN43" s="293" t="s">
        <v>784</v>
      </c>
      <c r="EO43" s="293">
        <v>0</v>
      </c>
      <c r="EP43" s="293">
        <v>0</v>
      </c>
      <c r="EQ43" s="178">
        <v>0</v>
      </c>
      <c r="ER43" s="252">
        <v>12538</v>
      </c>
      <c r="ES43" s="200">
        <v>75</v>
      </c>
      <c r="ET43" s="200">
        <v>114337</v>
      </c>
      <c r="EU43" s="200">
        <v>4000</v>
      </c>
      <c r="EV43" s="200">
        <v>40560</v>
      </c>
      <c r="EW43" s="200">
        <v>111182</v>
      </c>
      <c r="EX43" s="201">
        <f t="shared" si="35"/>
        <v>15031.806399999999</v>
      </c>
      <c r="EY43" s="179">
        <f t="shared" si="36"/>
        <v>420890.57919999998</v>
      </c>
      <c r="EZ43" s="220"/>
      <c r="FA43" s="220"/>
      <c r="FB43" s="220"/>
      <c r="FC43" s="220"/>
      <c r="FD43" s="260"/>
      <c r="FE43" s="158"/>
      <c r="FG43" s="159"/>
      <c r="FH43" s="160"/>
      <c r="FI43" s="262"/>
      <c r="FJ43" s="264"/>
      <c r="FK43" s="231"/>
      <c r="FL43" s="95"/>
      <c r="FM43" s="85"/>
      <c r="FN43" s="174">
        <f t="shared" si="37"/>
        <v>14.898</v>
      </c>
      <c r="FP43" s="100">
        <f t="shared" si="38"/>
        <v>97.240613274792935</v>
      </c>
      <c r="FQ43" s="202">
        <f t="shared" si="39"/>
        <v>15.031806399999999</v>
      </c>
      <c r="FS43" s="128" t="s">
        <v>901</v>
      </c>
      <c r="FT43" s="128" t="s">
        <v>901</v>
      </c>
      <c r="FU43" s="128" t="s">
        <v>851</v>
      </c>
      <c r="FV43" s="305">
        <v>0</v>
      </c>
      <c r="FW43" s="305">
        <v>3</v>
      </c>
      <c r="FX43" s="305">
        <v>1</v>
      </c>
      <c r="FY43" s="128" t="s">
        <v>902</v>
      </c>
      <c r="FZ43" s="305">
        <v>0</v>
      </c>
      <c r="GA43" s="305">
        <v>0</v>
      </c>
      <c r="GB43" s="305">
        <v>0</v>
      </c>
      <c r="GC43" s="305">
        <v>1</v>
      </c>
      <c r="GD43" s="128" t="s">
        <v>903</v>
      </c>
      <c r="GE43" s="331" t="s">
        <v>790</v>
      </c>
      <c r="GF43" s="128" t="s">
        <v>904</v>
      </c>
      <c r="GG43" s="220"/>
      <c r="GH43" s="268"/>
      <c r="GL43" s="230"/>
      <c r="GM43" s="230"/>
      <c r="GN43" s="230"/>
      <c r="GO43" s="230"/>
      <c r="GP43" s="230"/>
      <c r="GQ43" s="230"/>
      <c r="GR43" s="230"/>
      <c r="GS43" s="230"/>
      <c r="GT43" s="230"/>
      <c r="GU43" s="230"/>
      <c r="GV43" s="230"/>
      <c r="GW43" s="230"/>
      <c r="GX43" s="230"/>
      <c r="GY43" s="230"/>
      <c r="GZ43" s="230"/>
      <c r="HA43" s="230"/>
      <c r="HB43" s="230"/>
      <c r="HC43" s="230"/>
      <c r="HD43" s="230"/>
      <c r="HE43" s="230"/>
      <c r="HF43" s="230"/>
      <c r="HG43" s="230"/>
      <c r="HH43" s="230"/>
      <c r="HI43" s="230"/>
      <c r="HJ43" s="230"/>
      <c r="HK43" s="230"/>
      <c r="HL43" s="230"/>
      <c r="HM43" s="230"/>
      <c r="HN43" s="230"/>
      <c r="HO43" s="230"/>
      <c r="HP43" s="230"/>
      <c r="HQ43" s="230"/>
      <c r="HR43" s="230"/>
      <c r="HS43" s="230"/>
      <c r="HT43" s="230"/>
      <c r="HU43" s="230"/>
      <c r="HV43" s="230"/>
      <c r="HW43" s="230"/>
      <c r="HX43" s="230"/>
      <c r="HY43" s="230"/>
      <c r="HZ43" s="230"/>
      <c r="IA43" s="230"/>
      <c r="IB43" s="230"/>
      <c r="IC43" s="230"/>
      <c r="ID43" s="230"/>
      <c r="IE43" s="230"/>
      <c r="IF43" s="230"/>
    </row>
    <row r="44" spans="1:243" x14ac:dyDescent="0.25">
      <c r="A44" s="85">
        <v>117</v>
      </c>
      <c r="B44" s="85">
        <f>COUNTIFS($D$4:D44,D44,$F$4:F44,F44)</f>
        <v>1</v>
      </c>
      <c r="C44" s="136">
        <v>12720</v>
      </c>
      <c r="D44" s="186" t="s">
        <v>649</v>
      </c>
      <c r="E44" s="113" t="s">
        <v>434</v>
      </c>
      <c r="F44" s="89">
        <v>7257025765</v>
      </c>
      <c r="G44" s="86">
        <f t="shared" si="21"/>
        <v>48</v>
      </c>
      <c r="H44" s="89" t="s">
        <v>650</v>
      </c>
      <c r="I44" s="192" t="s">
        <v>396</v>
      </c>
      <c r="J44" s="141" t="s">
        <v>410</v>
      </c>
      <c r="K44" s="89" t="s">
        <v>385</v>
      </c>
      <c r="L44" s="86">
        <v>14</v>
      </c>
      <c r="M44" s="89" t="s">
        <v>491</v>
      </c>
      <c r="N44" s="89" t="s">
        <v>468</v>
      </c>
      <c r="O44" s="214"/>
      <c r="P44" s="86" t="s">
        <v>646</v>
      </c>
      <c r="Q44" s="217"/>
      <c r="R44" s="217"/>
      <c r="S44" s="89"/>
      <c r="T44" s="204" t="s">
        <v>536</v>
      </c>
      <c r="U44" s="204"/>
      <c r="V44" s="208" t="s">
        <v>630</v>
      </c>
      <c r="W44" s="218"/>
      <c r="X44" s="208"/>
      <c r="Y44" s="208"/>
      <c r="Z44" s="216"/>
      <c r="AA44" s="214" t="s">
        <v>507</v>
      </c>
      <c r="AC44" s="226">
        <v>337</v>
      </c>
      <c r="AD44" s="226">
        <v>4700</v>
      </c>
      <c r="AE44" s="230"/>
      <c r="AF44" s="230"/>
      <c r="AG44" s="230" t="s">
        <v>412</v>
      </c>
      <c r="AH44" s="120">
        <v>350</v>
      </c>
      <c r="AI44"/>
      <c r="AJ44"/>
      <c r="AM44"/>
      <c r="AO44" s="138">
        <v>57.6</v>
      </c>
      <c r="AP44" s="97">
        <v>26.9</v>
      </c>
      <c r="AQ44" s="130">
        <v>14.8</v>
      </c>
      <c r="AR44" s="98">
        <f t="shared" si="22"/>
        <v>99.3</v>
      </c>
      <c r="AS44" s="99">
        <f t="shared" si="23"/>
        <v>2.1412639405204463</v>
      </c>
      <c r="AT44" s="100">
        <f t="shared" si="24"/>
        <v>31.690706319702606</v>
      </c>
      <c r="AU44" s="101">
        <f t="shared" si="25"/>
        <v>1.3812949640287768</v>
      </c>
      <c r="AV44" s="102">
        <f t="shared" si="42"/>
        <v>46.048000000000002</v>
      </c>
      <c r="AW44" s="102">
        <f>98-AY44-(CD44*100/AO44)</f>
        <v>79.944444444444443</v>
      </c>
      <c r="AX44" s="132">
        <v>7.39</v>
      </c>
      <c r="AY44" s="102">
        <f>AX44*100/AO44</f>
        <v>12.829861111111111</v>
      </c>
      <c r="AZ44" s="85" t="s">
        <v>387</v>
      </c>
      <c r="BA44" s="173">
        <v>15.4</v>
      </c>
      <c r="BB44" s="109" t="s">
        <v>387</v>
      </c>
      <c r="BC44" s="105">
        <v>0.51</v>
      </c>
      <c r="BD44" s="105"/>
      <c r="BE44" s="102"/>
      <c r="BF44" s="102"/>
      <c r="BG44" s="102"/>
      <c r="BH44" s="102"/>
      <c r="BI44" s="106">
        <v>1.18</v>
      </c>
      <c r="BJ44" s="102">
        <v>40.6</v>
      </c>
      <c r="BK44" s="85">
        <v>59.4</v>
      </c>
      <c r="BL44" s="107">
        <f t="shared" si="26"/>
        <v>0.6835016835016835</v>
      </c>
      <c r="BM44" s="108">
        <v>0.66</v>
      </c>
      <c r="BN44" s="105">
        <f t="shared" si="27"/>
        <v>1.1458333333333333</v>
      </c>
      <c r="BO44" s="85" t="s">
        <v>387</v>
      </c>
      <c r="BP44" s="85">
        <v>27.7</v>
      </c>
      <c r="BQ44" s="109">
        <v>18.8</v>
      </c>
      <c r="BS44" s="105">
        <f t="shared" si="28"/>
        <v>45.8</v>
      </c>
      <c r="BT44" s="123">
        <v>91</v>
      </c>
      <c r="BU44" s="123">
        <v>7160</v>
      </c>
      <c r="BV44" s="105">
        <f t="shared" si="29"/>
        <v>9</v>
      </c>
      <c r="BW44" s="238">
        <f t="shared" si="30"/>
        <v>26.684799999999996</v>
      </c>
      <c r="BX44" s="111">
        <v>15.3</v>
      </c>
      <c r="BY44" s="96">
        <f t="shared" si="31"/>
        <v>4.1157000000000004</v>
      </c>
      <c r="BZ44" s="123">
        <v>30.5</v>
      </c>
      <c r="CA44" s="96">
        <f t="shared" si="32"/>
        <v>8.2044999999999995</v>
      </c>
      <c r="CB44" s="123">
        <v>53.4</v>
      </c>
      <c r="CC44" s="96">
        <f t="shared" si="33"/>
        <v>14.364599999999998</v>
      </c>
      <c r="CD44" s="96">
        <v>3.01</v>
      </c>
      <c r="CE44" s="144">
        <v>99.9</v>
      </c>
      <c r="CF44" s="144">
        <v>6186</v>
      </c>
      <c r="CG44" s="144">
        <v>99.2</v>
      </c>
      <c r="CH44" s="144">
        <v>4438</v>
      </c>
      <c r="CI44" s="144">
        <v>81.2</v>
      </c>
      <c r="CJ44" s="144">
        <v>89.6</v>
      </c>
      <c r="CK44" s="144">
        <v>3303</v>
      </c>
      <c r="CL44" s="102">
        <f t="shared" si="34"/>
        <v>0.50163934426229506</v>
      </c>
      <c r="CZ44" s="134"/>
      <c r="DB44" s="156" t="s">
        <v>213</v>
      </c>
      <c r="DC44" s="183"/>
      <c r="DD44" s="195" t="s">
        <v>651</v>
      </c>
      <c r="DE44" s="214"/>
      <c r="DF44" s="214"/>
      <c r="DG44" s="214"/>
      <c r="DH44" s="214"/>
      <c r="DI44" s="86" t="s">
        <v>390</v>
      </c>
      <c r="DJ44" s="170" t="s">
        <v>412</v>
      </c>
      <c r="DK44" s="113">
        <v>2</v>
      </c>
      <c r="DL44" s="178" t="s">
        <v>393</v>
      </c>
      <c r="DM44" s="178" t="s">
        <v>396</v>
      </c>
      <c r="DN44" s="178"/>
      <c r="DO44" s="178"/>
      <c r="DP44" s="178"/>
      <c r="DQ44" s="178"/>
      <c r="DR44" s="176" t="s">
        <v>386</v>
      </c>
      <c r="DS44" s="172" t="s">
        <v>386</v>
      </c>
      <c r="DT44" s="291">
        <v>487</v>
      </c>
      <c r="DU44" s="291">
        <v>16.399999999999999</v>
      </c>
      <c r="DV44" s="291">
        <v>83.6</v>
      </c>
      <c r="DW44" s="172" t="s">
        <v>386</v>
      </c>
      <c r="DX44" s="172" t="s">
        <v>386</v>
      </c>
      <c r="DY44" s="172" t="s">
        <v>386</v>
      </c>
      <c r="DZ44" s="172" t="s">
        <v>386</v>
      </c>
      <c r="EA44" s="172">
        <v>0</v>
      </c>
      <c r="EB44" s="297" t="s">
        <v>499</v>
      </c>
      <c r="EC44" s="293"/>
      <c r="ED44" s="293"/>
      <c r="EE44" s="293"/>
      <c r="EF44" s="293" t="s">
        <v>782</v>
      </c>
      <c r="EG44" s="293"/>
      <c r="EH44" s="293" t="s">
        <v>782</v>
      </c>
      <c r="EI44" s="293" t="s">
        <v>782</v>
      </c>
      <c r="EJ44" s="330" t="s">
        <v>782</v>
      </c>
      <c r="EK44" s="293"/>
      <c r="EL44" s="293"/>
      <c r="EM44" s="293">
        <v>1</v>
      </c>
      <c r="EN44" s="293" t="s">
        <v>777</v>
      </c>
      <c r="EO44" s="293">
        <v>2</v>
      </c>
      <c r="EP44" s="293" t="s">
        <v>906</v>
      </c>
      <c r="EQ44" s="333">
        <v>43949</v>
      </c>
      <c r="ER44" s="252">
        <v>12720</v>
      </c>
      <c r="ES44" s="200">
        <v>75</v>
      </c>
      <c r="ET44" s="200">
        <v>125673</v>
      </c>
      <c r="EU44" s="200">
        <v>4000</v>
      </c>
      <c r="EV44" s="200">
        <v>40560</v>
      </c>
      <c r="EW44" s="200">
        <v>2365</v>
      </c>
      <c r="EX44" s="201">
        <f t="shared" si="35"/>
        <v>319.74800000000005</v>
      </c>
      <c r="EY44" s="179">
        <f t="shared" si="36"/>
        <v>4476.4720000000007</v>
      </c>
      <c r="EZ44" s="220"/>
      <c r="FA44" s="220"/>
      <c r="FB44" s="220"/>
      <c r="FC44" s="220"/>
      <c r="FD44" s="260"/>
      <c r="FE44" s="260"/>
      <c r="FF44" s="260"/>
      <c r="FG44" s="159"/>
      <c r="FH44" s="262"/>
      <c r="FI44" s="262"/>
      <c r="FJ44" s="264"/>
      <c r="FK44" s="231"/>
      <c r="FL44" s="95"/>
      <c r="FM44" s="85"/>
      <c r="FN44" s="174">
        <f t="shared" si="37"/>
        <v>0.33700000000000002</v>
      </c>
      <c r="FP44" s="100">
        <f t="shared" si="38"/>
        <v>1.8818680225665019</v>
      </c>
      <c r="FQ44" s="202">
        <f t="shared" si="39"/>
        <v>0.31974800000000003</v>
      </c>
      <c r="FS44" s="128" t="s">
        <v>386</v>
      </c>
      <c r="FT44" s="128" t="s">
        <v>796</v>
      </c>
      <c r="FU44" s="128" t="s">
        <v>1001</v>
      </c>
      <c r="FV44" s="305">
        <v>0</v>
      </c>
      <c r="FW44" s="128" t="s">
        <v>782</v>
      </c>
      <c r="FX44" s="305">
        <v>1</v>
      </c>
      <c r="FY44" s="128" t="s">
        <v>792</v>
      </c>
      <c r="FZ44" s="305">
        <v>0</v>
      </c>
      <c r="GA44" s="305">
        <v>0</v>
      </c>
      <c r="GB44" s="305">
        <v>0</v>
      </c>
      <c r="GC44" s="305">
        <v>0</v>
      </c>
      <c r="GD44" s="305">
        <v>0</v>
      </c>
      <c r="GE44" s="305">
        <v>0</v>
      </c>
      <c r="GF44" s="128" t="s">
        <v>907</v>
      </c>
    </row>
    <row r="45" spans="1:243" x14ac:dyDescent="0.25">
      <c r="A45" s="85">
        <v>46</v>
      </c>
      <c r="B45" s="85">
        <f>COUNTIFS($D$4:D45,D45,$F$4:F45,F45)</f>
        <v>1</v>
      </c>
      <c r="C45" s="136">
        <v>12338</v>
      </c>
      <c r="D45" s="186" t="s">
        <v>517</v>
      </c>
      <c r="E45" s="113" t="s">
        <v>543</v>
      </c>
      <c r="F45" s="89">
        <v>7960165323</v>
      </c>
      <c r="G45" s="86">
        <f t="shared" si="21"/>
        <v>41</v>
      </c>
      <c r="H45" s="89" t="s">
        <v>544</v>
      </c>
      <c r="I45" s="192" t="s">
        <v>448</v>
      </c>
      <c r="J45" s="141" t="s">
        <v>410</v>
      </c>
      <c r="K45" s="89" t="s">
        <v>385</v>
      </c>
      <c r="L45" s="86">
        <v>44</v>
      </c>
      <c r="M45" s="89" t="s">
        <v>438</v>
      </c>
      <c r="N45" s="89" t="s">
        <v>386</v>
      </c>
      <c r="O45" s="214"/>
      <c r="P45" s="86" t="s">
        <v>531</v>
      </c>
      <c r="Q45" s="217"/>
      <c r="R45" s="217"/>
      <c r="S45" s="89"/>
      <c r="T45" s="188"/>
      <c r="U45" s="188"/>
      <c r="V45" s="205" t="s">
        <v>537</v>
      </c>
      <c r="W45" s="219"/>
      <c r="X45" s="205"/>
      <c r="Y45" s="205"/>
      <c r="Z45" s="216" t="s">
        <v>530</v>
      </c>
      <c r="AA45" s="214" t="s">
        <v>508</v>
      </c>
      <c r="AC45" s="226">
        <v>22024</v>
      </c>
      <c r="AD45" s="226">
        <v>969000</v>
      </c>
      <c r="AE45" s="230" t="s">
        <v>426</v>
      </c>
      <c r="AF45" s="230" t="s">
        <v>426</v>
      </c>
      <c r="AG45" s="230" t="s">
        <v>412</v>
      </c>
      <c r="AH45" s="120">
        <v>10000</v>
      </c>
      <c r="AI45"/>
      <c r="AJ45"/>
      <c r="AM45"/>
      <c r="AO45" s="233">
        <v>53.6</v>
      </c>
      <c r="AP45" s="97">
        <v>13.8</v>
      </c>
      <c r="AQ45" s="130">
        <v>32.299999999999997</v>
      </c>
      <c r="AR45" s="98">
        <f t="shared" si="22"/>
        <v>99.7</v>
      </c>
      <c r="AS45" s="99">
        <f t="shared" si="23"/>
        <v>3.8840579710144927</v>
      </c>
      <c r="AT45" s="100">
        <f t="shared" si="24"/>
        <v>125.4550724637681</v>
      </c>
      <c r="AU45" s="101">
        <f t="shared" si="25"/>
        <v>1.1626898047722345</v>
      </c>
      <c r="AV45" s="102">
        <f t="shared" si="42"/>
        <v>48.136800000000001</v>
      </c>
      <c r="AW45" s="102">
        <f>97-AY45-(CD45*100/AO45)</f>
        <v>89.807462686567163</v>
      </c>
      <c r="AX45" s="103">
        <v>3.7252000000000005</v>
      </c>
      <c r="AY45" s="102">
        <v>6.95</v>
      </c>
      <c r="AZ45" s="85" t="s">
        <v>387</v>
      </c>
      <c r="BA45" s="173">
        <v>2.0299999999999998</v>
      </c>
      <c r="BB45" s="109" t="s">
        <v>387</v>
      </c>
      <c r="BC45" s="105">
        <v>6.27</v>
      </c>
      <c r="BD45" s="105"/>
      <c r="BE45" s="102"/>
      <c r="BF45" s="102"/>
      <c r="BG45" s="102"/>
      <c r="BH45" s="102"/>
      <c r="BI45" s="106">
        <v>3.76</v>
      </c>
      <c r="BJ45" s="102">
        <v>74.099999999999994</v>
      </c>
      <c r="BK45" s="85">
        <v>25.3</v>
      </c>
      <c r="BL45" s="131">
        <f t="shared" si="26"/>
        <v>2.928853754940711</v>
      </c>
      <c r="BM45" s="108">
        <v>5.1100000000000003</v>
      </c>
      <c r="BN45" s="105">
        <f t="shared" si="27"/>
        <v>9.5335820895522403</v>
      </c>
      <c r="BO45" s="85" t="s">
        <v>387</v>
      </c>
      <c r="BP45" s="85">
        <v>16.600000000000001</v>
      </c>
      <c r="BQ45" s="109">
        <v>10.8</v>
      </c>
      <c r="BS45" s="105">
        <f t="shared" si="28"/>
        <v>94.4</v>
      </c>
      <c r="BT45" s="123">
        <v>92.6</v>
      </c>
      <c r="BU45" s="123">
        <v>24810</v>
      </c>
      <c r="BV45" s="105">
        <f t="shared" si="29"/>
        <v>7.4000000000000057</v>
      </c>
      <c r="BW45" s="238">
        <f t="shared" si="30"/>
        <v>13.645440000000001</v>
      </c>
      <c r="BX45" s="123">
        <v>74.2</v>
      </c>
      <c r="BY45" s="96">
        <f t="shared" si="31"/>
        <v>10.239600000000001</v>
      </c>
      <c r="BZ45" s="123">
        <v>20.2</v>
      </c>
      <c r="CA45" s="96">
        <f t="shared" si="32"/>
        <v>2.7875999999999999</v>
      </c>
      <c r="CB45" s="123">
        <v>4.4800000000000004</v>
      </c>
      <c r="CC45" s="96">
        <f t="shared" si="33"/>
        <v>0.61824000000000012</v>
      </c>
      <c r="CD45" s="96">
        <v>0.13</v>
      </c>
      <c r="CE45" s="144">
        <v>100</v>
      </c>
      <c r="CF45" s="144">
        <v>18690</v>
      </c>
      <c r="CG45" s="144">
        <v>100</v>
      </c>
      <c r="CH45" s="144">
        <v>12655</v>
      </c>
      <c r="CI45" s="144">
        <v>99.2</v>
      </c>
      <c r="CJ45" s="144">
        <v>99.9</v>
      </c>
      <c r="CK45" s="144">
        <v>16954</v>
      </c>
      <c r="CL45" s="102">
        <f t="shared" si="34"/>
        <v>3.6732673267326734</v>
      </c>
      <c r="CZ45" s="134">
        <v>5</v>
      </c>
      <c r="DB45" s="156" t="s">
        <v>401</v>
      </c>
      <c r="DC45" s="183"/>
      <c r="DD45" s="195" t="s">
        <v>545</v>
      </c>
      <c r="DE45" s="214"/>
      <c r="DF45" s="214"/>
      <c r="DG45" s="214"/>
      <c r="DH45" s="214"/>
      <c r="DI45" s="86" t="s">
        <v>390</v>
      </c>
      <c r="DJ45" s="170" t="s">
        <v>412</v>
      </c>
      <c r="DK45" s="113">
        <v>2</v>
      </c>
      <c r="DL45" s="178" t="s">
        <v>1011</v>
      </c>
      <c r="DM45" s="178" t="s">
        <v>1015</v>
      </c>
      <c r="DN45" s="178"/>
      <c r="DO45" s="178"/>
      <c r="DP45" s="178"/>
      <c r="DQ45" s="178"/>
      <c r="DR45" s="176" t="s">
        <v>386</v>
      </c>
      <c r="DS45" s="172" t="s">
        <v>386</v>
      </c>
      <c r="DT45" s="172">
        <v>11442</v>
      </c>
      <c r="DU45" s="172">
        <v>60</v>
      </c>
      <c r="DV45" s="172">
        <v>40</v>
      </c>
      <c r="DW45" s="172" t="s">
        <v>386</v>
      </c>
      <c r="DX45" s="172" t="s">
        <v>386</v>
      </c>
      <c r="DY45" s="172" t="s">
        <v>386</v>
      </c>
      <c r="DZ45" s="172" t="s">
        <v>386</v>
      </c>
      <c r="EA45" s="172">
        <v>0</v>
      </c>
      <c r="EB45" s="294" t="s">
        <v>499</v>
      </c>
      <c r="EC45" s="293"/>
      <c r="ED45" s="293"/>
      <c r="EE45" s="293"/>
      <c r="EF45" s="293">
        <v>75</v>
      </c>
      <c r="EG45" s="178">
        <v>3</v>
      </c>
      <c r="EH45" s="293">
        <v>172</v>
      </c>
      <c r="EI45" s="293">
        <v>81</v>
      </c>
      <c r="EJ45" s="330">
        <f t="shared" si="41"/>
        <v>27.379664683612759</v>
      </c>
      <c r="EK45" s="293"/>
      <c r="EL45" s="293"/>
      <c r="EM45" s="293">
        <v>0</v>
      </c>
      <c r="EN45" s="293" t="s">
        <v>784</v>
      </c>
      <c r="EO45" s="293">
        <v>0</v>
      </c>
      <c r="EP45" s="293">
        <v>0</v>
      </c>
      <c r="EQ45" s="178">
        <v>0</v>
      </c>
      <c r="ER45" s="252">
        <v>12338</v>
      </c>
      <c r="ES45" s="200">
        <v>75</v>
      </c>
      <c r="ET45" s="200">
        <v>174853</v>
      </c>
      <c r="EU45" s="200">
        <v>10000</v>
      </c>
      <c r="EV45" s="200">
        <v>40560</v>
      </c>
      <c r="EW45" s="200">
        <v>165682</v>
      </c>
      <c r="EX45" s="201">
        <f t="shared" si="35"/>
        <v>8960.0825600000007</v>
      </c>
      <c r="EY45" s="179">
        <f t="shared" si="36"/>
        <v>394243.63264000003</v>
      </c>
      <c r="EZ45" s="220"/>
      <c r="FA45" s="220"/>
      <c r="FB45" s="220"/>
      <c r="FC45" s="220"/>
      <c r="FD45" s="260"/>
      <c r="FE45" s="260"/>
      <c r="FF45" s="260"/>
      <c r="FG45" s="159"/>
      <c r="FH45" s="262"/>
      <c r="FI45" s="262"/>
      <c r="FJ45" s="264"/>
      <c r="FK45" s="231"/>
      <c r="FL45" s="95"/>
      <c r="FM45" s="85"/>
      <c r="FN45" s="174">
        <f t="shared" si="37"/>
        <v>22.024000000000001</v>
      </c>
      <c r="FP45" s="100">
        <f t="shared" si="38"/>
        <v>94.755022790572653</v>
      </c>
      <c r="FQ45" s="202">
        <f t="shared" si="39"/>
        <v>8.96008256</v>
      </c>
      <c r="FS45" s="128" t="s">
        <v>386</v>
      </c>
      <c r="FT45" s="128" t="s">
        <v>901</v>
      </c>
      <c r="FU45" s="128" t="s">
        <v>851</v>
      </c>
      <c r="FV45" s="305">
        <v>0</v>
      </c>
      <c r="FW45" s="128" t="s">
        <v>782</v>
      </c>
      <c r="FX45" s="305">
        <v>1</v>
      </c>
      <c r="FY45" s="128" t="s">
        <v>792</v>
      </c>
      <c r="FZ45" s="305">
        <v>0</v>
      </c>
      <c r="GA45" s="305">
        <v>0</v>
      </c>
      <c r="GB45" s="305">
        <v>0</v>
      </c>
      <c r="GC45" s="305">
        <v>1</v>
      </c>
      <c r="GD45" s="128" t="s">
        <v>908</v>
      </c>
      <c r="GE45" s="331" t="s">
        <v>790</v>
      </c>
      <c r="GF45" s="128" t="s">
        <v>909</v>
      </c>
      <c r="GG45" s="220"/>
      <c r="GH45" s="268"/>
      <c r="GL45" s="230"/>
      <c r="GM45" s="230"/>
      <c r="GN45" s="230"/>
      <c r="GO45" s="230"/>
      <c r="GP45" s="230"/>
      <c r="GQ45" s="230"/>
      <c r="GR45" s="230"/>
      <c r="GS45" s="230"/>
      <c r="GT45" s="230"/>
      <c r="GU45" s="230"/>
      <c r="GV45" s="230"/>
      <c r="GW45" s="230"/>
      <c r="GX45" s="230"/>
      <c r="GY45" s="230"/>
      <c r="GZ45" s="230"/>
      <c r="HA45" s="230"/>
      <c r="HB45" s="230"/>
      <c r="HC45" s="230"/>
      <c r="HD45" s="230"/>
      <c r="HE45" s="230"/>
      <c r="HF45" s="230"/>
      <c r="HG45" s="230"/>
      <c r="HH45" s="230"/>
      <c r="HI45" s="230"/>
      <c r="HJ45" s="230"/>
      <c r="HK45" s="230"/>
      <c r="HL45" s="230"/>
      <c r="HM45" s="230"/>
      <c r="HN45" s="230"/>
      <c r="HO45" s="230"/>
      <c r="HP45" s="230"/>
      <c r="HQ45" s="230"/>
      <c r="HR45" s="230"/>
      <c r="HS45" s="230"/>
      <c r="HT45" s="230"/>
      <c r="HU45" s="230"/>
      <c r="HV45" s="230"/>
      <c r="HW45" s="230"/>
      <c r="HX45" s="230"/>
      <c r="HY45" s="230"/>
      <c r="HZ45" s="230"/>
      <c r="IA45" s="230"/>
      <c r="IB45" s="230"/>
      <c r="IC45" s="230"/>
      <c r="ID45" s="230"/>
      <c r="IE45" s="230"/>
      <c r="IF45" s="230"/>
    </row>
    <row r="46" spans="1:243" x14ac:dyDescent="0.25">
      <c r="A46" s="85">
        <v>118</v>
      </c>
      <c r="B46" s="85">
        <f>COUNTIFS($D$4:D46,D46,$F$4:F46,F46)</f>
        <v>1</v>
      </c>
      <c r="C46" s="136">
        <v>12721</v>
      </c>
      <c r="D46" s="186" t="s">
        <v>514</v>
      </c>
      <c r="E46" s="113" t="s">
        <v>515</v>
      </c>
      <c r="F46" s="89">
        <v>490813281</v>
      </c>
      <c r="G46" s="86">
        <f t="shared" si="21"/>
        <v>71</v>
      </c>
      <c r="H46" s="89" t="s">
        <v>650</v>
      </c>
      <c r="I46" s="192" t="s">
        <v>393</v>
      </c>
      <c r="J46" s="141" t="s">
        <v>410</v>
      </c>
      <c r="K46" s="89" t="s">
        <v>385</v>
      </c>
      <c r="L46" s="86">
        <v>22</v>
      </c>
      <c r="M46" s="89" t="s">
        <v>473</v>
      </c>
      <c r="N46" s="89" t="s">
        <v>386</v>
      </c>
      <c r="O46" s="214"/>
      <c r="P46" s="86" t="s">
        <v>646</v>
      </c>
      <c r="Q46" s="217"/>
      <c r="R46" s="217"/>
      <c r="S46" s="89"/>
      <c r="T46" s="204" t="s">
        <v>536</v>
      </c>
      <c r="U46" s="204"/>
      <c r="V46" s="208" t="s">
        <v>630</v>
      </c>
      <c r="W46" s="218"/>
      <c r="X46" s="208"/>
      <c r="Y46" s="208"/>
      <c r="Z46" s="126"/>
      <c r="AA46" s="85" t="s">
        <v>507</v>
      </c>
      <c r="AC46" s="120">
        <v>121</v>
      </c>
      <c r="AD46" s="120">
        <v>2600</v>
      </c>
      <c r="AE46"/>
      <c r="AF46"/>
      <c r="AG46" t="s">
        <v>412</v>
      </c>
      <c r="AH46" s="120">
        <v>150</v>
      </c>
      <c r="AI46"/>
      <c r="AJ46"/>
      <c r="AM46"/>
      <c r="AO46" s="138">
        <v>30</v>
      </c>
      <c r="AP46" s="97">
        <v>66.2</v>
      </c>
      <c r="AQ46" s="130">
        <v>2.89</v>
      </c>
      <c r="AR46" s="98">
        <f t="shared" si="22"/>
        <v>99.09</v>
      </c>
      <c r="AS46" s="99">
        <f t="shared" si="23"/>
        <v>0.45317220543806647</v>
      </c>
      <c r="AT46" s="100">
        <f t="shared" si="24"/>
        <v>1.3096676737160122</v>
      </c>
      <c r="AU46" s="101">
        <f t="shared" si="25"/>
        <v>0.43421623968736428</v>
      </c>
      <c r="AV46" s="102">
        <f t="shared" si="42"/>
        <v>22.2</v>
      </c>
      <c r="AW46" s="102">
        <f>98-AY46-(CD46*100/AO46)</f>
        <v>74</v>
      </c>
      <c r="AX46" s="103">
        <v>6.31</v>
      </c>
      <c r="AY46" s="102">
        <f>AX46*100/AO46</f>
        <v>21.033333333333335</v>
      </c>
      <c r="AZ46" s="85" t="s">
        <v>387</v>
      </c>
      <c r="BA46" s="173">
        <v>16.100000000000001</v>
      </c>
      <c r="BB46" s="109" t="s">
        <v>387</v>
      </c>
      <c r="BC46" s="105">
        <v>5.5E-2</v>
      </c>
      <c r="BD46" s="105"/>
      <c r="BE46" s="102"/>
      <c r="BF46" s="102"/>
      <c r="BG46" s="102"/>
      <c r="BH46" s="102"/>
      <c r="BI46" s="106">
        <v>0.28000000000000003</v>
      </c>
      <c r="BJ46" s="102">
        <v>45</v>
      </c>
      <c r="BK46" s="85">
        <v>55</v>
      </c>
      <c r="BL46" s="107">
        <f t="shared" si="26"/>
        <v>0.81818181818181823</v>
      </c>
      <c r="BM46" s="108">
        <v>0.4</v>
      </c>
      <c r="BN46" s="105">
        <f t="shared" si="27"/>
        <v>1.3333333333333333</v>
      </c>
      <c r="BO46" s="85" t="s">
        <v>387</v>
      </c>
      <c r="BP46" s="85">
        <v>30.1</v>
      </c>
      <c r="BQ46" s="109">
        <v>33</v>
      </c>
      <c r="BS46" s="105">
        <f t="shared" si="28"/>
        <v>44.900000000000006</v>
      </c>
      <c r="BT46" s="123">
        <v>88.2</v>
      </c>
      <c r="BU46" s="123">
        <v>5312</v>
      </c>
      <c r="BV46" s="105">
        <f t="shared" si="29"/>
        <v>11.799999999999997</v>
      </c>
      <c r="BW46" s="105">
        <f t="shared" si="30"/>
        <v>65.869</v>
      </c>
      <c r="BX46" s="111">
        <v>26.1</v>
      </c>
      <c r="BY46" s="96">
        <f t="shared" si="31"/>
        <v>17.278200000000002</v>
      </c>
      <c r="BZ46" s="123">
        <v>18.8</v>
      </c>
      <c r="CA46" s="96">
        <f t="shared" si="32"/>
        <v>12.445600000000002</v>
      </c>
      <c r="CB46" s="123">
        <v>54.6</v>
      </c>
      <c r="CC46" s="96">
        <f t="shared" si="33"/>
        <v>36.145200000000003</v>
      </c>
      <c r="CD46" s="96">
        <v>0.89</v>
      </c>
      <c r="CE46" s="144">
        <v>97.8</v>
      </c>
      <c r="CF46" s="144">
        <v>4331</v>
      </c>
      <c r="CG46" s="144">
        <v>93.1</v>
      </c>
      <c r="CH46" s="144">
        <v>2669</v>
      </c>
      <c r="CI46" s="144">
        <v>71.900000000000006</v>
      </c>
      <c r="CJ46" s="144">
        <v>82.8</v>
      </c>
      <c r="CK46" s="144">
        <v>2257</v>
      </c>
      <c r="CL46" s="102">
        <f t="shared" si="34"/>
        <v>1.3882978723404256</v>
      </c>
      <c r="CZ46" s="134">
        <v>3</v>
      </c>
      <c r="DB46" s="156" t="s">
        <v>392</v>
      </c>
      <c r="DC46" s="183"/>
      <c r="DD46" s="195" t="s">
        <v>652</v>
      </c>
      <c r="DE46" s="214"/>
      <c r="DF46" s="214"/>
      <c r="DG46" s="214"/>
      <c r="DH46" s="214"/>
      <c r="DI46" s="86" t="s">
        <v>389</v>
      </c>
      <c r="DJ46" s="170" t="s">
        <v>412</v>
      </c>
      <c r="DK46" s="113">
        <v>2</v>
      </c>
      <c r="DL46" s="178" t="s">
        <v>393</v>
      </c>
      <c r="DM46" s="178" t="s">
        <v>393</v>
      </c>
      <c r="DN46" s="178"/>
      <c r="DO46" s="178"/>
      <c r="DP46" s="178"/>
      <c r="DQ46" s="178"/>
      <c r="DR46" s="176" t="s">
        <v>386</v>
      </c>
      <c r="DS46" s="172" t="s">
        <v>386</v>
      </c>
      <c r="DT46" s="291">
        <v>225</v>
      </c>
      <c r="DU46" s="291">
        <v>42.7</v>
      </c>
      <c r="DV46" s="291">
        <v>57.3</v>
      </c>
      <c r="DW46" s="172" t="s">
        <v>386</v>
      </c>
      <c r="DX46" s="172" t="s">
        <v>386</v>
      </c>
      <c r="DY46" s="172" t="s">
        <v>386</v>
      </c>
      <c r="DZ46" s="172" t="s">
        <v>386</v>
      </c>
      <c r="EA46" s="172">
        <v>0</v>
      </c>
      <c r="EB46" s="297" t="s">
        <v>499</v>
      </c>
      <c r="EC46" s="293"/>
      <c r="ED46" s="293"/>
      <c r="EE46" s="293"/>
      <c r="EF46" s="293">
        <v>40</v>
      </c>
      <c r="EG46" s="293"/>
      <c r="EH46" s="293" t="s">
        <v>782</v>
      </c>
      <c r="EI46" s="293" t="s">
        <v>782</v>
      </c>
      <c r="EJ46" s="330" t="s">
        <v>782</v>
      </c>
      <c r="EK46" s="293"/>
      <c r="EL46" s="293"/>
      <c r="EM46" s="293">
        <v>3</v>
      </c>
      <c r="EN46" s="293" t="s">
        <v>864</v>
      </c>
      <c r="EO46" s="293">
        <v>3</v>
      </c>
      <c r="EP46" s="293" t="s">
        <v>906</v>
      </c>
      <c r="EQ46" s="333">
        <v>39930</v>
      </c>
      <c r="ER46" s="252">
        <v>12721</v>
      </c>
      <c r="ES46" s="200">
        <v>75</v>
      </c>
      <c r="ET46" s="200">
        <v>9322</v>
      </c>
      <c r="EU46" s="200">
        <v>12000</v>
      </c>
      <c r="EV46" s="200">
        <v>40560</v>
      </c>
      <c r="EW46" s="200">
        <v>2556</v>
      </c>
      <c r="EX46" s="201">
        <f t="shared" si="35"/>
        <v>115.19040000000001</v>
      </c>
      <c r="EY46" s="179">
        <f t="shared" si="36"/>
        <v>2534.1888000000004</v>
      </c>
      <c r="EZ46" s="95"/>
      <c r="FD46" s="158"/>
      <c r="FE46" s="158"/>
      <c r="FG46" s="159"/>
      <c r="FH46" s="160"/>
      <c r="FI46" s="262"/>
      <c r="FJ46" s="264"/>
      <c r="FK46" s="94"/>
      <c r="FL46" s="95"/>
      <c r="FM46" s="85"/>
      <c r="FN46" s="174">
        <f t="shared" si="37"/>
        <v>0.121</v>
      </c>
      <c r="FP46" s="100">
        <f t="shared" si="38"/>
        <v>27.419008796395623</v>
      </c>
      <c r="FQ46" s="202">
        <f t="shared" si="39"/>
        <v>0.11519040000000001</v>
      </c>
      <c r="FS46" s="128" t="s">
        <v>820</v>
      </c>
      <c r="FT46" s="128" t="s">
        <v>386</v>
      </c>
      <c r="FU46" s="331" t="s">
        <v>862</v>
      </c>
      <c r="FV46" s="305">
        <v>0</v>
      </c>
      <c r="FW46" s="128" t="s">
        <v>782</v>
      </c>
      <c r="FX46" s="305">
        <v>1</v>
      </c>
      <c r="FY46" s="128" t="s">
        <v>792</v>
      </c>
      <c r="FZ46" s="305">
        <v>0</v>
      </c>
      <c r="GA46" s="305">
        <v>0</v>
      </c>
      <c r="GB46" s="305">
        <v>0</v>
      </c>
      <c r="GC46" s="305">
        <v>1</v>
      </c>
      <c r="GD46" s="334">
        <v>43962</v>
      </c>
      <c r="GE46" s="331" t="s">
        <v>790</v>
      </c>
      <c r="GF46" s="128" t="s">
        <v>935</v>
      </c>
    </row>
    <row r="47" spans="1:243" x14ac:dyDescent="0.25">
      <c r="A47" s="85">
        <v>88</v>
      </c>
      <c r="B47" s="85">
        <f>COUNTIFS($D$4:D47,D47,$F$4:F47,F47)</f>
        <v>1</v>
      </c>
      <c r="C47" s="136">
        <v>12496</v>
      </c>
      <c r="D47" s="186" t="s">
        <v>598</v>
      </c>
      <c r="E47" s="113" t="s">
        <v>599</v>
      </c>
      <c r="F47" s="89" t="s">
        <v>600</v>
      </c>
      <c r="G47" s="86">
        <f t="shared" si="21"/>
        <v>46</v>
      </c>
      <c r="H47" s="89" t="s">
        <v>588</v>
      </c>
      <c r="I47" s="192" t="s">
        <v>420</v>
      </c>
      <c r="J47" s="141" t="s">
        <v>410</v>
      </c>
      <c r="K47" s="89" t="s">
        <v>385</v>
      </c>
      <c r="L47" s="86">
        <v>45</v>
      </c>
      <c r="M47" s="89">
        <v>2</v>
      </c>
      <c r="N47" s="89" t="s">
        <v>386</v>
      </c>
      <c r="O47" s="214"/>
      <c r="P47" s="86" t="s">
        <v>596</v>
      </c>
      <c r="Q47" s="217"/>
      <c r="R47" s="217"/>
      <c r="S47" s="89"/>
      <c r="T47" s="188"/>
      <c r="U47" s="188"/>
      <c r="V47" s="205" t="s">
        <v>537</v>
      </c>
      <c r="W47" s="219"/>
      <c r="X47" s="205"/>
      <c r="Y47" s="205"/>
      <c r="Z47" s="216" t="s">
        <v>530</v>
      </c>
      <c r="AA47" s="214" t="s">
        <v>508</v>
      </c>
      <c r="AC47" s="226">
        <v>89</v>
      </c>
      <c r="AD47" s="226">
        <v>4000</v>
      </c>
      <c r="AE47" s="230"/>
      <c r="AF47" s="230"/>
      <c r="AG47" s="230" t="s">
        <v>417</v>
      </c>
      <c r="AH47" s="120">
        <v>250</v>
      </c>
      <c r="AI47"/>
      <c r="AJ47"/>
      <c r="AM47"/>
      <c r="AO47" s="233">
        <v>10.7</v>
      </c>
      <c r="AP47" s="97">
        <v>19.3</v>
      </c>
      <c r="AQ47" s="130">
        <v>69.3</v>
      </c>
      <c r="AR47" s="98">
        <f t="shared" si="22"/>
        <v>99.3</v>
      </c>
      <c r="AS47" s="99">
        <f t="shared" si="23"/>
        <v>0.55440414507772018</v>
      </c>
      <c r="AT47" s="100">
        <f t="shared" si="24"/>
        <v>38.420207253886005</v>
      </c>
      <c r="AU47" s="101">
        <f t="shared" si="25"/>
        <v>0.12076749435665914</v>
      </c>
      <c r="AV47" s="102">
        <f t="shared" si="42"/>
        <v>9.5914499999999983</v>
      </c>
      <c r="AW47" s="102">
        <f>97-AY47-(CD47*100/AO47)</f>
        <v>89.639719626168215</v>
      </c>
      <c r="AX47" s="103">
        <v>0.49755000000000005</v>
      </c>
      <c r="AY47" s="102">
        <v>4.6500000000000004</v>
      </c>
      <c r="AZ47" s="85" t="s">
        <v>387</v>
      </c>
      <c r="BA47" s="173">
        <v>34.4</v>
      </c>
      <c r="BB47" s="109" t="s">
        <v>387</v>
      </c>
      <c r="BC47" s="207">
        <v>13</v>
      </c>
      <c r="BD47" s="105"/>
      <c r="BE47" s="102"/>
      <c r="BF47" s="102"/>
      <c r="BG47" s="102"/>
      <c r="BH47" s="102"/>
      <c r="BI47" s="106">
        <v>0.17</v>
      </c>
      <c r="BJ47" s="102">
        <v>65.400000000000006</v>
      </c>
      <c r="BK47" s="85">
        <v>34.6</v>
      </c>
      <c r="BL47" s="107">
        <f t="shared" si="26"/>
        <v>1.8901734104046244</v>
      </c>
      <c r="BM47" s="108">
        <v>0.16</v>
      </c>
      <c r="BN47" s="105">
        <f t="shared" si="27"/>
        <v>1.4953271028037385</v>
      </c>
      <c r="BO47" s="85" t="s">
        <v>387</v>
      </c>
      <c r="BP47" s="85">
        <v>33.200000000000003</v>
      </c>
      <c r="BQ47" s="109">
        <v>25.1</v>
      </c>
      <c r="BS47" s="105">
        <f t="shared" si="28"/>
        <v>62.3</v>
      </c>
      <c r="BT47" s="123">
        <v>93.6</v>
      </c>
      <c r="BU47" s="123">
        <v>10350</v>
      </c>
      <c r="BV47" s="105">
        <f t="shared" si="29"/>
        <v>6.4000000000000057</v>
      </c>
      <c r="BW47" s="105">
        <f t="shared" si="30"/>
        <v>18.8947</v>
      </c>
      <c r="BX47" s="123">
        <v>28</v>
      </c>
      <c r="BY47" s="96">
        <f t="shared" si="31"/>
        <v>5.4039999999999999</v>
      </c>
      <c r="BZ47" s="123">
        <v>34.299999999999997</v>
      </c>
      <c r="CA47" s="96">
        <f t="shared" si="32"/>
        <v>6.6199000000000003</v>
      </c>
      <c r="CB47" s="123">
        <v>35.6</v>
      </c>
      <c r="CC47" s="96">
        <f t="shared" si="33"/>
        <v>6.8708</v>
      </c>
      <c r="CD47" s="96">
        <v>0.28999999999999998</v>
      </c>
      <c r="CE47" s="144">
        <v>99.5</v>
      </c>
      <c r="CF47" s="144">
        <v>7225</v>
      </c>
      <c r="CG47" s="144">
        <v>99.3</v>
      </c>
      <c r="CH47" s="144">
        <v>4561</v>
      </c>
      <c r="CI47" s="144">
        <v>90.7</v>
      </c>
      <c r="CJ47" s="144">
        <v>95.9</v>
      </c>
      <c r="CK47" s="144">
        <v>4358</v>
      </c>
      <c r="CL47" s="102">
        <f t="shared" si="34"/>
        <v>0.81632653061224492</v>
      </c>
      <c r="DB47" s="156" t="s">
        <v>403</v>
      </c>
      <c r="DC47" s="183"/>
      <c r="DD47" s="195" t="s">
        <v>601</v>
      </c>
      <c r="DE47" s="214"/>
      <c r="DF47" s="214"/>
      <c r="DG47" s="214"/>
      <c r="DH47" s="214"/>
      <c r="DI47" s="86" t="s">
        <v>390</v>
      </c>
      <c r="DJ47" s="171" t="s">
        <v>417</v>
      </c>
      <c r="DK47" s="113">
        <v>2</v>
      </c>
      <c r="DL47" s="178" t="s">
        <v>393</v>
      </c>
      <c r="DM47" s="178" t="s">
        <v>393</v>
      </c>
      <c r="DN47" s="178"/>
      <c r="DO47" s="178"/>
      <c r="DP47" s="178"/>
      <c r="DQ47" s="178"/>
      <c r="DR47" s="176" t="s">
        <v>386</v>
      </c>
      <c r="DS47" s="172" t="s">
        <v>386</v>
      </c>
      <c r="DT47" s="172">
        <v>157</v>
      </c>
      <c r="DU47" s="172">
        <v>42.7</v>
      </c>
      <c r="DV47" s="172">
        <v>57.3</v>
      </c>
      <c r="DW47" s="172" t="s">
        <v>386</v>
      </c>
      <c r="DX47" s="172" t="s">
        <v>386</v>
      </c>
      <c r="DY47" s="172" t="s">
        <v>386</v>
      </c>
      <c r="DZ47" s="172" t="s">
        <v>386</v>
      </c>
      <c r="EA47" s="172">
        <v>0</v>
      </c>
      <c r="EB47" s="294" t="s">
        <v>499</v>
      </c>
      <c r="EC47" s="293"/>
      <c r="ED47" s="293"/>
      <c r="EE47" s="293"/>
      <c r="EF47" s="293">
        <v>60</v>
      </c>
      <c r="EG47" s="178">
        <v>3</v>
      </c>
      <c r="EH47" s="293">
        <v>170</v>
      </c>
      <c r="EI47" s="293">
        <v>85</v>
      </c>
      <c r="EJ47" s="330">
        <f t="shared" si="41"/>
        <v>29.411764705882351</v>
      </c>
      <c r="EK47" s="293"/>
      <c r="EL47" s="293"/>
      <c r="EM47" s="293">
        <v>2</v>
      </c>
      <c r="EN47" s="293" t="s">
        <v>777</v>
      </c>
      <c r="EO47" s="293">
        <v>1</v>
      </c>
      <c r="EP47" s="293" t="s">
        <v>910</v>
      </c>
      <c r="EQ47" s="333">
        <v>43710</v>
      </c>
      <c r="ER47" s="252">
        <v>12496</v>
      </c>
      <c r="ES47" s="200">
        <v>75</v>
      </c>
      <c r="ET47" s="200">
        <v>8256</v>
      </c>
      <c r="EU47" s="200">
        <v>16000</v>
      </c>
      <c r="EV47" s="200">
        <v>40560</v>
      </c>
      <c r="EW47" s="200">
        <v>2672</v>
      </c>
      <c r="EX47" s="201">
        <f t="shared" si="35"/>
        <v>90.313600000000008</v>
      </c>
      <c r="EY47" s="179">
        <f t="shared" si="36"/>
        <v>4064.1120000000005</v>
      </c>
      <c r="EZ47" s="95"/>
      <c r="FA47" s="220"/>
      <c r="FB47" s="220"/>
      <c r="FC47" s="220"/>
      <c r="FD47" s="260"/>
      <c r="FE47" s="260"/>
      <c r="FF47" s="260"/>
      <c r="FG47" s="159"/>
      <c r="FH47" s="160"/>
      <c r="FI47" s="262"/>
      <c r="FJ47" s="264"/>
      <c r="FK47" s="231"/>
      <c r="FL47" s="95"/>
      <c r="FM47" s="85"/>
      <c r="FN47" s="174">
        <f t="shared" si="37"/>
        <v>8.8999999999999996E-2</v>
      </c>
      <c r="FP47" s="100">
        <f t="shared" si="38"/>
        <v>32.36434108527132</v>
      </c>
      <c r="FQ47" s="202">
        <f t="shared" si="39"/>
        <v>9.0313600000000008E-2</v>
      </c>
      <c r="FS47" s="128" t="s">
        <v>911</v>
      </c>
      <c r="FT47" s="128" t="s">
        <v>386</v>
      </c>
      <c r="FU47" s="128" t="s">
        <v>851</v>
      </c>
      <c r="FV47" s="305">
        <v>0</v>
      </c>
      <c r="FW47" s="128" t="s">
        <v>782</v>
      </c>
      <c r="FX47" s="305">
        <v>1</v>
      </c>
      <c r="FY47" s="128" t="s">
        <v>894</v>
      </c>
      <c r="FZ47" s="305">
        <v>0</v>
      </c>
      <c r="GA47" s="305">
        <v>0</v>
      </c>
      <c r="GB47" s="305">
        <v>0</v>
      </c>
      <c r="GC47" s="305">
        <v>1</v>
      </c>
      <c r="GD47" s="128" t="s">
        <v>912</v>
      </c>
      <c r="GE47" s="331" t="s">
        <v>790</v>
      </c>
      <c r="GF47" s="128" t="s">
        <v>817</v>
      </c>
      <c r="GG47" s="220"/>
      <c r="GH47" s="268"/>
      <c r="GL47" s="230"/>
      <c r="GM47" s="230"/>
      <c r="GN47" s="230"/>
      <c r="GO47" s="230"/>
      <c r="GP47" s="230"/>
      <c r="GQ47" s="230"/>
      <c r="GR47" s="230"/>
      <c r="GS47" s="230"/>
      <c r="GT47" s="230"/>
      <c r="GU47" s="230"/>
      <c r="GV47" s="230"/>
      <c r="GW47" s="230"/>
      <c r="GX47" s="230"/>
      <c r="GY47" s="230"/>
      <c r="GZ47" s="230"/>
      <c r="HA47" s="230"/>
      <c r="HB47" s="230"/>
      <c r="HC47" s="230"/>
      <c r="HD47" s="230"/>
      <c r="HE47" s="230"/>
      <c r="HF47" s="230"/>
      <c r="HG47" s="230"/>
      <c r="HH47" s="230"/>
      <c r="HI47" s="230"/>
      <c r="HJ47" s="230"/>
      <c r="HK47" s="230"/>
      <c r="HL47" s="230"/>
      <c r="HM47" s="230"/>
      <c r="HN47" s="230"/>
      <c r="HO47" s="230"/>
      <c r="HP47" s="230"/>
      <c r="HQ47" s="230"/>
      <c r="HR47" s="230"/>
      <c r="HS47" s="230"/>
      <c r="HT47" s="230"/>
      <c r="HU47" s="230"/>
      <c r="HV47" s="230"/>
      <c r="HW47" s="230"/>
      <c r="HX47" s="230"/>
      <c r="HY47" s="230"/>
      <c r="HZ47" s="230"/>
      <c r="IA47" s="230"/>
      <c r="IB47" s="230"/>
      <c r="IC47" s="230"/>
      <c r="ID47" s="230"/>
      <c r="IE47" s="230"/>
      <c r="IF47" s="230"/>
    </row>
    <row r="48" spans="1:243" ht="15.6" customHeight="1" x14ac:dyDescent="0.25">
      <c r="A48" s="85">
        <v>160</v>
      </c>
      <c r="B48" s="85">
        <f>COUNTIFS($D$4:D49,D48,$F$4:F49,F48)</f>
        <v>1</v>
      </c>
      <c r="C48" s="136">
        <v>12940</v>
      </c>
      <c r="D48" s="186" t="s">
        <v>496</v>
      </c>
      <c r="E48" s="113" t="s">
        <v>435</v>
      </c>
      <c r="F48" s="89">
        <v>395422412</v>
      </c>
      <c r="G48" s="86">
        <f t="shared" si="21"/>
        <v>81</v>
      </c>
      <c r="H48" s="89" t="s">
        <v>700</v>
      </c>
      <c r="I48" s="192" t="s">
        <v>701</v>
      </c>
      <c r="J48" s="141" t="s">
        <v>410</v>
      </c>
      <c r="K48" s="89" t="s">
        <v>385</v>
      </c>
      <c r="L48" s="86">
        <v>39</v>
      </c>
      <c r="M48" s="89" t="s">
        <v>473</v>
      </c>
      <c r="N48" s="89" t="s">
        <v>386</v>
      </c>
      <c r="O48" s="214"/>
      <c r="P48" s="86" t="s">
        <v>677</v>
      </c>
      <c r="Q48" s="217"/>
      <c r="R48" s="217"/>
      <c r="S48" s="89"/>
      <c r="T48" s="204" t="s">
        <v>536</v>
      </c>
      <c r="U48" s="204"/>
      <c r="V48" s="208" t="s">
        <v>630</v>
      </c>
      <c r="W48" s="218"/>
      <c r="X48" s="208"/>
      <c r="Y48" s="208"/>
      <c r="Z48" s="216"/>
      <c r="AA48" s="214" t="s">
        <v>507</v>
      </c>
      <c r="AC48" s="226">
        <v>276</v>
      </c>
      <c r="AD48" s="226">
        <v>10700</v>
      </c>
      <c r="AE48" s="230"/>
      <c r="AF48" s="230"/>
      <c r="AG48" s="230" t="s">
        <v>412</v>
      </c>
      <c r="AH48" s="120">
        <v>1000</v>
      </c>
      <c r="AI48"/>
      <c r="AJ48"/>
      <c r="AM48"/>
      <c r="AO48" s="138">
        <v>37.5</v>
      </c>
      <c r="AP48" s="97">
        <v>38.200000000000003</v>
      </c>
      <c r="AQ48" s="130">
        <v>22.7</v>
      </c>
      <c r="AR48" s="98">
        <f t="shared" si="22"/>
        <v>98.4</v>
      </c>
      <c r="AS48" s="99">
        <f t="shared" si="23"/>
        <v>0.98167539267015702</v>
      </c>
      <c r="AT48" s="100">
        <f t="shared" si="24"/>
        <v>22.284031413612563</v>
      </c>
      <c r="AU48" s="101">
        <f t="shared" si="25"/>
        <v>0.61576354679802947</v>
      </c>
      <c r="AV48" s="102">
        <f t="shared" si="42"/>
        <v>33.1</v>
      </c>
      <c r="AW48" s="102">
        <f>98-AY48-(CD48*100/AO48)</f>
        <v>88.266666666666666</v>
      </c>
      <c r="AX48" s="103">
        <v>1.81</v>
      </c>
      <c r="AY48" s="102">
        <f>AX48*100/AO48</f>
        <v>4.8266666666666671</v>
      </c>
      <c r="AZ48" s="85" t="s">
        <v>387</v>
      </c>
      <c r="BA48" s="173">
        <v>39.299999999999997</v>
      </c>
      <c r="BB48" s="109" t="s">
        <v>387</v>
      </c>
      <c r="BC48" s="105">
        <v>0.56999999999999995</v>
      </c>
      <c r="BD48" s="105"/>
      <c r="BE48" s="102"/>
      <c r="BF48" s="102"/>
      <c r="BG48" s="102"/>
      <c r="BH48" s="102"/>
      <c r="BI48" s="106">
        <v>0.62</v>
      </c>
      <c r="BJ48" s="102">
        <v>31.8</v>
      </c>
      <c r="BK48" s="102">
        <f>100-BJ48</f>
        <v>68.2</v>
      </c>
      <c r="BL48" s="131">
        <f t="shared" si="26"/>
        <v>0.4662756598240469</v>
      </c>
      <c r="BM48" s="108">
        <v>0.7</v>
      </c>
      <c r="BN48" s="105">
        <f t="shared" si="27"/>
        <v>1.8666666666666667</v>
      </c>
      <c r="BO48" s="85" t="s">
        <v>387</v>
      </c>
      <c r="BP48" s="102">
        <v>35.6</v>
      </c>
      <c r="BQ48" s="106">
        <v>47.4</v>
      </c>
      <c r="BS48" s="105">
        <f t="shared" si="28"/>
        <v>52</v>
      </c>
      <c r="BT48" s="123">
        <v>83.5</v>
      </c>
      <c r="BU48" s="123">
        <v>13047</v>
      </c>
      <c r="BV48" s="105">
        <f t="shared" si="29"/>
        <v>16.5</v>
      </c>
      <c r="BW48" s="238">
        <f t="shared" si="30"/>
        <v>37.817999999999998</v>
      </c>
      <c r="BX48" s="111">
        <v>16.8</v>
      </c>
      <c r="BY48" s="96">
        <f t="shared" si="31"/>
        <v>6.4176000000000011</v>
      </c>
      <c r="BZ48" s="123">
        <v>35.200000000000003</v>
      </c>
      <c r="CA48" s="96">
        <f t="shared" si="32"/>
        <v>13.446400000000001</v>
      </c>
      <c r="CB48" s="123">
        <v>47</v>
      </c>
      <c r="CC48" s="96">
        <f t="shared" si="33"/>
        <v>17.954000000000001</v>
      </c>
      <c r="CD48" s="96">
        <v>1.84</v>
      </c>
      <c r="CE48" s="144">
        <v>99.8</v>
      </c>
      <c r="CF48" s="144">
        <v>9906</v>
      </c>
      <c r="CG48" s="144">
        <v>97.2</v>
      </c>
      <c r="CH48" s="144">
        <v>5604</v>
      </c>
      <c r="CI48" s="144">
        <v>89</v>
      </c>
      <c r="CJ48" s="144">
        <v>93.7</v>
      </c>
      <c r="CK48" s="144">
        <v>4862</v>
      </c>
      <c r="CL48" s="102">
        <f t="shared" si="34"/>
        <v>0.47727272727272724</v>
      </c>
      <c r="CZ48" s="134"/>
      <c r="DB48" s="156" t="s">
        <v>212</v>
      </c>
      <c r="DC48" s="183"/>
      <c r="DD48" s="195" t="s">
        <v>702</v>
      </c>
      <c r="DE48" s="214"/>
      <c r="DF48" s="214"/>
      <c r="DG48" s="214"/>
      <c r="DH48" s="214"/>
      <c r="DI48" s="86" t="s">
        <v>390</v>
      </c>
      <c r="DJ48" s="170" t="s">
        <v>412</v>
      </c>
      <c r="DK48" s="113">
        <v>2</v>
      </c>
      <c r="DL48" s="178" t="s">
        <v>399</v>
      </c>
      <c r="DM48" s="178" t="s">
        <v>437</v>
      </c>
      <c r="DN48" s="178"/>
      <c r="DO48" s="178"/>
      <c r="DP48" s="178"/>
      <c r="DQ48" s="178"/>
      <c r="DR48" s="176"/>
      <c r="DS48" s="172"/>
      <c r="DT48" s="172"/>
      <c r="DU48" s="172"/>
      <c r="DV48" s="172"/>
      <c r="DW48" s="172"/>
      <c r="DX48" s="172"/>
      <c r="DY48" s="172"/>
      <c r="DZ48" s="172"/>
      <c r="EA48" s="172"/>
      <c r="EB48" s="294"/>
      <c r="EC48" s="293"/>
      <c r="ED48" s="293"/>
      <c r="EE48" s="293"/>
      <c r="EF48" s="293">
        <v>70</v>
      </c>
      <c r="EG48" s="293"/>
      <c r="EH48" s="293" t="s">
        <v>782</v>
      </c>
      <c r="EI48" s="293" t="s">
        <v>782</v>
      </c>
      <c r="EJ48" s="330" t="s">
        <v>905</v>
      </c>
      <c r="EK48" s="293"/>
      <c r="EL48" s="293"/>
      <c r="EM48" s="293">
        <v>2</v>
      </c>
      <c r="EN48" s="293" t="s">
        <v>777</v>
      </c>
      <c r="EO48" s="293">
        <v>1</v>
      </c>
      <c r="EP48" s="293">
        <v>0</v>
      </c>
      <c r="EQ48" s="178">
        <v>0</v>
      </c>
      <c r="ER48" s="252">
        <v>12940</v>
      </c>
      <c r="ES48" s="200">
        <v>75</v>
      </c>
      <c r="ET48" s="200">
        <v>6507</v>
      </c>
      <c r="EU48" s="200">
        <v>4000</v>
      </c>
      <c r="EV48" s="200">
        <v>40560</v>
      </c>
      <c r="EW48" s="200">
        <v>1652</v>
      </c>
      <c r="EX48" s="201">
        <f t="shared" si="35"/>
        <v>223.35039999999998</v>
      </c>
      <c r="EY48" s="179">
        <f t="shared" si="36"/>
        <v>8710.6655999999984</v>
      </c>
      <c r="EZ48" s="220"/>
      <c r="FA48" s="220"/>
      <c r="FB48" s="220"/>
      <c r="FC48" s="220"/>
      <c r="FD48" s="260"/>
      <c r="FE48" s="260"/>
      <c r="FF48" s="260"/>
      <c r="FG48" s="159"/>
      <c r="FH48" s="262"/>
      <c r="FI48" s="262"/>
      <c r="FJ48" s="264"/>
      <c r="FK48" s="231"/>
      <c r="FL48" s="95"/>
      <c r="FM48" s="85"/>
      <c r="FN48" s="174">
        <f t="shared" si="37"/>
        <v>0.27600000000000002</v>
      </c>
      <c r="FP48" s="100">
        <f t="shared" si="38"/>
        <v>25.388043645305057</v>
      </c>
      <c r="FQ48" s="202">
        <f t="shared" si="39"/>
        <v>0.22335039999999998</v>
      </c>
      <c r="FS48" s="128" t="s">
        <v>820</v>
      </c>
      <c r="FT48" s="128" t="s">
        <v>820</v>
      </c>
      <c r="FU48" s="128" t="s">
        <v>851</v>
      </c>
      <c r="FV48" s="305">
        <v>0</v>
      </c>
      <c r="FW48" s="128" t="s">
        <v>782</v>
      </c>
      <c r="FX48" s="305">
        <v>1</v>
      </c>
      <c r="FY48" s="331" t="s">
        <v>801</v>
      </c>
      <c r="FZ48" s="305">
        <v>0</v>
      </c>
      <c r="GA48" s="305">
        <v>0</v>
      </c>
      <c r="GB48" s="305">
        <v>0</v>
      </c>
      <c r="GC48" s="305">
        <v>1</v>
      </c>
      <c r="GD48" s="128" t="s">
        <v>913</v>
      </c>
      <c r="GE48" s="331" t="s">
        <v>790</v>
      </c>
      <c r="GF48" s="128" t="s">
        <v>817</v>
      </c>
      <c r="GG48" s="220"/>
      <c r="GH48" s="268"/>
      <c r="GL48" s="230"/>
      <c r="GM48" s="230"/>
      <c r="GN48" s="230"/>
      <c r="GO48" s="230"/>
      <c r="GP48" s="230"/>
      <c r="GQ48" s="230"/>
      <c r="GR48" s="230"/>
      <c r="GS48" s="230"/>
      <c r="GT48" s="230"/>
      <c r="GU48" s="230"/>
      <c r="GV48" s="230"/>
      <c r="GW48" s="230"/>
      <c r="GX48" s="230"/>
      <c r="GY48" s="230"/>
      <c r="GZ48" s="230"/>
      <c r="HA48" s="230"/>
      <c r="HB48" s="230"/>
      <c r="HC48" s="230"/>
      <c r="HD48" s="230"/>
      <c r="HE48" s="230"/>
      <c r="HF48" s="230"/>
      <c r="HG48" s="230"/>
      <c r="HH48" s="230"/>
      <c r="HI48" s="230"/>
      <c r="HJ48" s="230"/>
      <c r="HK48" s="230"/>
      <c r="HL48" s="230"/>
      <c r="HM48" s="230"/>
      <c r="HN48" s="230"/>
      <c r="HO48" s="230"/>
      <c r="HP48" s="230"/>
      <c r="HQ48" s="230"/>
      <c r="HR48" s="230"/>
      <c r="HS48" s="230"/>
      <c r="HT48" s="230"/>
      <c r="HU48" s="230"/>
      <c r="HV48" s="230"/>
      <c r="HW48" s="230"/>
      <c r="HX48" s="230"/>
      <c r="HY48" s="230"/>
      <c r="HZ48" s="230"/>
      <c r="IA48" s="230"/>
      <c r="IB48" s="230"/>
      <c r="IC48" s="230"/>
      <c r="ID48" s="230"/>
      <c r="IE48" s="230"/>
      <c r="IF48" s="230"/>
    </row>
    <row r="49" spans="1:240" x14ac:dyDescent="0.25">
      <c r="A49" s="85">
        <v>150</v>
      </c>
      <c r="B49" s="85">
        <f>COUNTIFS($D$4:D49,D49,$F$4:F49,F49)</f>
        <v>1</v>
      </c>
      <c r="C49" s="136">
        <v>12857</v>
      </c>
      <c r="D49" s="186" t="s">
        <v>682</v>
      </c>
      <c r="E49" s="113" t="s">
        <v>419</v>
      </c>
      <c r="F49" s="89">
        <v>510508052</v>
      </c>
      <c r="G49" s="86">
        <f t="shared" si="21"/>
        <v>69</v>
      </c>
      <c r="H49" s="89" t="s">
        <v>681</v>
      </c>
      <c r="I49" s="192" t="s">
        <v>683</v>
      </c>
      <c r="J49" s="163" t="s">
        <v>427</v>
      </c>
      <c r="K49" s="89" t="s">
        <v>385</v>
      </c>
      <c r="L49" s="86">
        <v>10</v>
      </c>
      <c r="M49" s="89">
        <v>10</v>
      </c>
      <c r="N49" s="89" t="s">
        <v>468</v>
      </c>
      <c r="O49" s="214"/>
      <c r="P49" s="86" t="s">
        <v>677</v>
      </c>
      <c r="Q49" s="217"/>
      <c r="R49" s="217"/>
      <c r="S49" s="89"/>
      <c r="T49" s="204" t="s">
        <v>536</v>
      </c>
      <c r="U49" s="204"/>
      <c r="V49" s="208" t="s">
        <v>630</v>
      </c>
      <c r="W49" s="218"/>
      <c r="X49" s="208"/>
      <c r="Y49" s="208"/>
      <c r="Z49" s="126"/>
      <c r="AA49" s="85" t="s">
        <v>507</v>
      </c>
      <c r="AC49" s="120">
        <v>308</v>
      </c>
      <c r="AD49" s="120">
        <v>3000</v>
      </c>
      <c r="AE49"/>
      <c r="AF49"/>
      <c r="AG49" t="s">
        <v>417</v>
      </c>
      <c r="AH49" s="120">
        <v>250</v>
      </c>
      <c r="AI49"/>
      <c r="AJ49"/>
      <c r="AM49"/>
      <c r="AO49" s="138">
        <v>42.1</v>
      </c>
      <c r="AP49" s="97">
        <v>38.5</v>
      </c>
      <c r="AQ49" s="130">
        <v>18.8</v>
      </c>
      <c r="AR49" s="98">
        <f t="shared" si="22"/>
        <v>99.399999999999991</v>
      </c>
      <c r="AS49" s="99">
        <f t="shared" si="23"/>
        <v>1.0935064935064935</v>
      </c>
      <c r="AT49" s="100">
        <f t="shared" si="24"/>
        <v>20.557922077922079</v>
      </c>
      <c r="AU49" s="101">
        <f t="shared" si="25"/>
        <v>0.73472949389179765</v>
      </c>
      <c r="AV49" s="102">
        <f t="shared" si="42"/>
        <v>31.617999999999999</v>
      </c>
      <c r="AW49" s="102">
        <f>98-AY49-(CD49*100/AO49)</f>
        <v>75.102137767220896</v>
      </c>
      <c r="AX49" s="103">
        <v>4.83</v>
      </c>
      <c r="AY49" s="102">
        <f>AX49*100/AO49</f>
        <v>11.472684085510689</v>
      </c>
      <c r="AZ49" s="85" t="s">
        <v>387</v>
      </c>
      <c r="BA49" s="173">
        <v>13.2</v>
      </c>
      <c r="BB49" s="109" t="s">
        <v>387</v>
      </c>
      <c r="BC49" s="105">
        <v>0.3</v>
      </c>
      <c r="BD49" s="105"/>
      <c r="BE49" s="102"/>
      <c r="BF49" s="102"/>
      <c r="BG49" s="102"/>
      <c r="BH49" s="102"/>
      <c r="BI49" s="106">
        <v>1.7</v>
      </c>
      <c r="BJ49" s="102">
        <v>40.700000000000003</v>
      </c>
      <c r="BK49" s="102">
        <f>100-BJ49</f>
        <v>59.3</v>
      </c>
      <c r="BL49" s="107">
        <f t="shared" si="26"/>
        <v>0.68634064080944357</v>
      </c>
      <c r="BM49" s="108">
        <v>0.42</v>
      </c>
      <c r="BN49" s="105">
        <f t="shared" si="27"/>
        <v>0.99762470308788598</v>
      </c>
      <c r="BO49" s="85" t="s">
        <v>387</v>
      </c>
      <c r="BP49" s="102">
        <v>51.3</v>
      </c>
      <c r="BQ49" s="106">
        <v>45.7</v>
      </c>
      <c r="BS49" s="105">
        <f t="shared" si="28"/>
        <v>26.799999999999997</v>
      </c>
      <c r="BT49" s="123">
        <v>88.4</v>
      </c>
      <c r="BU49" s="123">
        <v>5927</v>
      </c>
      <c r="BV49" s="105">
        <f t="shared" si="29"/>
        <v>11.599999999999994</v>
      </c>
      <c r="BW49" s="238">
        <f t="shared" si="30"/>
        <v>38.230499999999999</v>
      </c>
      <c r="BX49" s="111">
        <v>4.9000000000000004</v>
      </c>
      <c r="BY49" s="96">
        <f t="shared" si="31"/>
        <v>1.8865000000000001</v>
      </c>
      <c r="BZ49" s="123">
        <v>21.9</v>
      </c>
      <c r="CA49" s="96">
        <f t="shared" si="32"/>
        <v>8.4314999999999998</v>
      </c>
      <c r="CB49" s="123">
        <v>72.5</v>
      </c>
      <c r="CC49" s="96">
        <f t="shared" si="33"/>
        <v>27.912500000000001</v>
      </c>
      <c r="CD49" s="206">
        <v>4.8099999999999996</v>
      </c>
      <c r="CE49" s="144">
        <v>98</v>
      </c>
      <c r="CF49" s="144">
        <v>8834</v>
      </c>
      <c r="CG49" s="144">
        <v>97</v>
      </c>
      <c r="CH49" s="144">
        <v>5774</v>
      </c>
      <c r="CI49" s="144">
        <v>55.7</v>
      </c>
      <c r="CJ49" s="144">
        <v>66.900000000000006</v>
      </c>
      <c r="CK49" s="144">
        <v>3413</v>
      </c>
      <c r="CL49" s="102">
        <f t="shared" si="34"/>
        <v>0.22374429223744297</v>
      </c>
      <c r="CZ49" s="134"/>
      <c r="DB49" s="156" t="s">
        <v>392</v>
      </c>
      <c r="DC49" s="183"/>
      <c r="DD49" s="195"/>
      <c r="DE49" s="214"/>
      <c r="DF49" s="214"/>
      <c r="DG49" s="214"/>
      <c r="DH49" s="214"/>
      <c r="DI49" s="86" t="s">
        <v>389</v>
      </c>
      <c r="DJ49" s="117" t="s">
        <v>417</v>
      </c>
      <c r="DK49" s="113">
        <v>2</v>
      </c>
      <c r="DL49" s="178" t="s">
        <v>1002</v>
      </c>
      <c r="DM49" s="178" t="s">
        <v>437</v>
      </c>
      <c r="DN49" s="178"/>
      <c r="DO49" s="178"/>
      <c r="DP49" s="178"/>
      <c r="DQ49" s="178"/>
      <c r="DR49" s="176" t="s">
        <v>386</v>
      </c>
      <c r="DS49" s="172" t="s">
        <v>386</v>
      </c>
      <c r="DT49" s="291">
        <v>649</v>
      </c>
      <c r="DU49" s="291">
        <v>7.9</v>
      </c>
      <c r="DV49" s="291">
        <v>92.1</v>
      </c>
      <c r="DW49" s="177">
        <v>1.2</v>
      </c>
      <c r="DX49" s="177">
        <v>551.79999999999995</v>
      </c>
      <c r="DY49" s="177">
        <v>39.799999999999997</v>
      </c>
      <c r="DZ49" s="177">
        <v>2.69</v>
      </c>
      <c r="EA49" s="177" t="s">
        <v>386</v>
      </c>
      <c r="EB49" s="292" t="s">
        <v>386</v>
      </c>
      <c r="EC49" s="293"/>
      <c r="ED49" s="293"/>
      <c r="EE49" s="293"/>
      <c r="EF49" s="293">
        <v>80</v>
      </c>
      <c r="EG49" s="293"/>
      <c r="EH49" s="293">
        <v>188</v>
      </c>
      <c r="EI49" s="293">
        <v>101</v>
      </c>
      <c r="EJ49" s="330">
        <f t="shared" si="41"/>
        <v>28.576278859212312</v>
      </c>
      <c r="EK49" s="293"/>
      <c r="EL49" s="293"/>
      <c r="EM49" s="293">
        <v>3</v>
      </c>
      <c r="EN49" s="293" t="s">
        <v>791</v>
      </c>
      <c r="EO49" s="293">
        <v>1</v>
      </c>
      <c r="EP49" s="293" t="s">
        <v>1003</v>
      </c>
      <c r="EQ49" s="333">
        <v>41733</v>
      </c>
      <c r="ER49" s="252">
        <v>12857</v>
      </c>
      <c r="ES49" s="200">
        <v>75</v>
      </c>
      <c r="ET49" s="200">
        <v>143691</v>
      </c>
      <c r="EU49" s="200">
        <v>4000</v>
      </c>
      <c r="EV49" s="200">
        <v>40560</v>
      </c>
      <c r="EW49" s="200">
        <v>1997</v>
      </c>
      <c r="EX49" s="201">
        <f t="shared" si="35"/>
        <v>269.99440000000004</v>
      </c>
      <c r="EY49" s="179">
        <f t="shared" si="36"/>
        <v>2699.9440000000004</v>
      </c>
      <c r="EZ49" s="95"/>
      <c r="FD49" s="158"/>
      <c r="FE49" s="158"/>
      <c r="FG49" s="159"/>
      <c r="FH49" s="160"/>
      <c r="FI49" s="262"/>
      <c r="FJ49" s="264"/>
      <c r="FK49" s="94"/>
      <c r="FL49" s="95"/>
      <c r="FM49" s="85"/>
      <c r="FN49" s="174">
        <f t="shared" si="37"/>
        <v>0.308</v>
      </c>
      <c r="FP49" s="100">
        <f t="shared" si="38"/>
        <v>1.389787808561427</v>
      </c>
      <c r="FQ49" s="202">
        <f t="shared" si="39"/>
        <v>0.26999440000000002</v>
      </c>
      <c r="FS49" s="128" t="s">
        <v>914</v>
      </c>
      <c r="FT49" s="128" t="s">
        <v>914</v>
      </c>
      <c r="FU49" s="128" t="s">
        <v>1004</v>
      </c>
      <c r="FV49" s="305">
        <v>0</v>
      </c>
      <c r="FW49" s="128" t="s">
        <v>782</v>
      </c>
      <c r="FX49" s="305">
        <v>1</v>
      </c>
      <c r="FY49" s="128" t="s">
        <v>792</v>
      </c>
      <c r="FZ49" s="305">
        <v>1</v>
      </c>
      <c r="GA49" s="334">
        <v>43987</v>
      </c>
      <c r="GB49" s="128" t="s">
        <v>915</v>
      </c>
      <c r="GC49" s="305">
        <v>1</v>
      </c>
      <c r="GD49" s="334">
        <v>43983</v>
      </c>
      <c r="GE49" s="128" t="s">
        <v>916</v>
      </c>
      <c r="GF49" s="128" t="s">
        <v>892</v>
      </c>
      <c r="GG49" s="220"/>
      <c r="GH49" s="268"/>
      <c r="GL49" s="230"/>
      <c r="GM49" s="230"/>
      <c r="GN49" s="230"/>
      <c r="GO49" s="230"/>
      <c r="GP49" s="230"/>
      <c r="GQ49" s="230"/>
      <c r="GR49" s="230"/>
      <c r="GS49" s="230"/>
      <c r="GT49" s="230"/>
      <c r="GU49" s="230"/>
      <c r="GV49" s="230"/>
      <c r="GW49" s="230"/>
      <c r="GX49" s="230"/>
      <c r="GY49" s="230"/>
      <c r="GZ49" s="230"/>
      <c r="HA49" s="230"/>
      <c r="HB49" s="230"/>
      <c r="HC49" s="230"/>
      <c r="HD49" s="230"/>
      <c r="HE49" s="230"/>
      <c r="HF49" s="230"/>
      <c r="HG49" s="230"/>
      <c r="HH49" s="230"/>
      <c r="HI49" s="230"/>
      <c r="HJ49" s="230"/>
      <c r="HK49" s="230"/>
      <c r="HL49" s="230"/>
      <c r="HM49" s="230"/>
      <c r="HN49" s="230"/>
      <c r="HO49" s="230"/>
      <c r="HP49" s="230"/>
      <c r="HQ49" s="230"/>
      <c r="HR49" s="230"/>
      <c r="HS49" s="230"/>
      <c r="HT49" s="230"/>
      <c r="HU49" s="230"/>
      <c r="HV49" s="230"/>
      <c r="HW49" s="230"/>
      <c r="HX49" s="230"/>
      <c r="HY49" s="230"/>
      <c r="HZ49" s="230"/>
      <c r="IA49" s="230"/>
      <c r="IB49" s="230"/>
      <c r="IC49" s="230"/>
      <c r="ID49" s="230"/>
      <c r="IE49" s="230"/>
      <c r="IF49" s="230"/>
    </row>
    <row r="50" spans="1:240" x14ac:dyDescent="0.25">
      <c r="A50" s="85">
        <v>47</v>
      </c>
      <c r="B50" s="85">
        <f>COUNTIFS($D$4:D50,D50,$F$4:F50,F50)</f>
        <v>1</v>
      </c>
      <c r="C50" s="136">
        <v>12339</v>
      </c>
      <c r="D50" s="186" t="s">
        <v>546</v>
      </c>
      <c r="E50" s="113" t="s">
        <v>449</v>
      </c>
      <c r="F50" s="89">
        <v>7804044457</v>
      </c>
      <c r="G50" s="86">
        <f t="shared" si="21"/>
        <v>42</v>
      </c>
      <c r="H50" s="89" t="s">
        <v>544</v>
      </c>
      <c r="I50" s="192" t="s">
        <v>547</v>
      </c>
      <c r="J50" s="141" t="s">
        <v>410</v>
      </c>
      <c r="K50" s="89" t="s">
        <v>385</v>
      </c>
      <c r="L50" s="86">
        <v>6</v>
      </c>
      <c r="M50" s="89">
        <v>2</v>
      </c>
      <c r="N50" s="89" t="s">
        <v>386</v>
      </c>
      <c r="O50" s="214"/>
      <c r="P50" s="86" t="s">
        <v>531</v>
      </c>
      <c r="Q50" s="217"/>
      <c r="R50" s="217"/>
      <c r="S50" s="89"/>
      <c r="T50" s="204" t="s">
        <v>536</v>
      </c>
      <c r="U50" s="204"/>
      <c r="V50" s="205" t="s">
        <v>537</v>
      </c>
      <c r="W50" s="219"/>
      <c r="X50" s="205"/>
      <c r="Y50" s="205"/>
      <c r="Z50" s="216"/>
      <c r="AA50" s="214" t="s">
        <v>508</v>
      </c>
      <c r="AC50" s="226">
        <v>1102</v>
      </c>
      <c r="AD50" s="226">
        <v>6600</v>
      </c>
      <c r="AE50" s="230" t="s">
        <v>426</v>
      </c>
      <c r="AF50" s="230" t="s">
        <v>426</v>
      </c>
      <c r="AG50" s="230" t="s">
        <v>412</v>
      </c>
      <c r="AH50" s="120">
        <v>450</v>
      </c>
      <c r="AI50"/>
      <c r="AJ50"/>
      <c r="AM50"/>
      <c r="AO50" s="138">
        <v>5.74</v>
      </c>
      <c r="AP50" s="97">
        <v>93</v>
      </c>
      <c r="AQ50" s="130">
        <v>0.85</v>
      </c>
      <c r="AR50" s="98">
        <f t="shared" si="22"/>
        <v>99.589999999999989</v>
      </c>
      <c r="AS50" s="99">
        <f t="shared" si="23"/>
        <v>6.1720430107526883E-2</v>
      </c>
      <c r="AT50" s="100">
        <f t="shared" si="24"/>
        <v>5.2462365591397851E-2</v>
      </c>
      <c r="AU50" s="101">
        <f t="shared" si="25"/>
        <v>6.116142781033565E-2</v>
      </c>
      <c r="AV50" s="102">
        <f t="shared" si="42"/>
        <v>5.0856339999999998</v>
      </c>
      <c r="AW50" s="102">
        <f>97-AY50-(CD50*100/AO50)</f>
        <v>88.599895470383274</v>
      </c>
      <c r="AX50" s="103">
        <v>0.29216599999999998</v>
      </c>
      <c r="AY50" s="102">
        <v>5.09</v>
      </c>
      <c r="AZ50" s="85" t="s">
        <v>387</v>
      </c>
      <c r="BA50" s="173">
        <v>33.6</v>
      </c>
      <c r="BB50" s="109" t="s">
        <v>387</v>
      </c>
      <c r="BC50" s="105">
        <v>5.9300000000000004E-3</v>
      </c>
      <c r="BD50" s="105"/>
      <c r="BE50" s="102"/>
      <c r="BF50" s="102"/>
      <c r="BG50" s="102"/>
      <c r="BH50" s="102"/>
      <c r="BI50" s="106" t="s">
        <v>387</v>
      </c>
      <c r="BJ50" s="102">
        <v>43</v>
      </c>
      <c r="BK50" s="85">
        <v>56.9</v>
      </c>
      <c r="BL50" s="107">
        <f t="shared" si="26"/>
        <v>0.75571177504393672</v>
      </c>
      <c r="BM50" s="108">
        <v>7.5999999999999998E-2</v>
      </c>
      <c r="BN50" s="105">
        <f t="shared" si="27"/>
        <v>1.3240418118466897</v>
      </c>
      <c r="BO50" s="85" t="s">
        <v>387</v>
      </c>
      <c r="BP50" s="85">
        <v>20</v>
      </c>
      <c r="BQ50" s="109">
        <v>9.52</v>
      </c>
      <c r="BS50" s="105">
        <f t="shared" si="28"/>
        <v>69.2</v>
      </c>
      <c r="BT50" s="123">
        <v>98.5</v>
      </c>
      <c r="BU50" s="123">
        <v>11944</v>
      </c>
      <c r="BV50" s="105">
        <f t="shared" si="29"/>
        <v>1.5</v>
      </c>
      <c r="BW50" s="238">
        <f t="shared" si="30"/>
        <v>92.162999999999997</v>
      </c>
      <c r="BX50" s="123">
        <v>50</v>
      </c>
      <c r="BY50" s="96">
        <f t="shared" si="31"/>
        <v>46.5</v>
      </c>
      <c r="BZ50" s="123">
        <v>19.2</v>
      </c>
      <c r="CA50" s="96">
        <f t="shared" si="32"/>
        <v>17.855999999999998</v>
      </c>
      <c r="CB50" s="123">
        <v>29.9</v>
      </c>
      <c r="CC50" s="96">
        <f t="shared" si="33"/>
        <v>27.806999999999999</v>
      </c>
      <c r="CD50" s="96">
        <v>0.19</v>
      </c>
      <c r="CE50" s="144">
        <v>99.9</v>
      </c>
      <c r="CF50" s="144">
        <v>7160</v>
      </c>
      <c r="CG50" s="144">
        <v>99.7</v>
      </c>
      <c r="CH50" s="144">
        <v>4907</v>
      </c>
      <c r="CI50" s="144">
        <v>92.7</v>
      </c>
      <c r="CJ50" s="144">
        <v>97.7</v>
      </c>
      <c r="CK50" s="144">
        <v>5280</v>
      </c>
      <c r="CL50" s="102">
        <f t="shared" si="34"/>
        <v>2.604166666666667</v>
      </c>
      <c r="CZ50" s="175" t="s">
        <v>405</v>
      </c>
      <c r="DB50" s="156" t="s">
        <v>392</v>
      </c>
      <c r="DC50" s="183"/>
      <c r="DD50" s="195" t="s">
        <v>548</v>
      </c>
      <c r="DE50" s="214"/>
      <c r="DF50" s="214"/>
      <c r="DG50" s="214"/>
      <c r="DH50" s="214"/>
      <c r="DI50" s="86" t="s">
        <v>389</v>
      </c>
      <c r="DJ50" s="170" t="s">
        <v>412</v>
      </c>
      <c r="DK50" s="113">
        <v>2</v>
      </c>
      <c r="DL50" s="178" t="s">
        <v>825</v>
      </c>
      <c r="DM50" s="178" t="s">
        <v>437</v>
      </c>
      <c r="DN50" s="178"/>
      <c r="DO50" s="178"/>
      <c r="DP50" s="178"/>
      <c r="DQ50" s="178"/>
      <c r="DR50" s="176" t="s">
        <v>386</v>
      </c>
      <c r="DS50" s="172" t="s">
        <v>386</v>
      </c>
      <c r="DT50" s="172">
        <v>1455</v>
      </c>
      <c r="DU50" s="172">
        <v>1.5</v>
      </c>
      <c r="DV50" s="172">
        <v>98.5</v>
      </c>
      <c r="DW50" s="172" t="s">
        <v>386</v>
      </c>
      <c r="DX50" s="172" t="s">
        <v>386</v>
      </c>
      <c r="DY50" s="172" t="s">
        <v>386</v>
      </c>
      <c r="DZ50" s="172" t="s">
        <v>386</v>
      </c>
      <c r="EA50" s="172">
        <v>0</v>
      </c>
      <c r="EB50" s="294" t="s">
        <v>499</v>
      </c>
      <c r="EC50" s="293"/>
      <c r="ED50" s="293"/>
      <c r="EE50" s="293"/>
      <c r="EF50" s="293">
        <v>20</v>
      </c>
      <c r="EG50" s="293"/>
      <c r="EH50" s="293" t="s">
        <v>782</v>
      </c>
      <c r="EI50" s="293" t="s">
        <v>782</v>
      </c>
      <c r="EJ50" s="330" t="s">
        <v>782</v>
      </c>
      <c r="EK50" s="293"/>
      <c r="EL50" s="293"/>
      <c r="EM50" s="293">
        <v>0</v>
      </c>
      <c r="EN50" s="293" t="s">
        <v>784</v>
      </c>
      <c r="EO50" s="293">
        <v>1</v>
      </c>
      <c r="EP50" s="293" t="s">
        <v>917</v>
      </c>
      <c r="EQ50" s="178">
        <v>2016</v>
      </c>
      <c r="ER50" s="252">
        <v>12339</v>
      </c>
      <c r="ES50" s="200">
        <v>75</v>
      </c>
      <c r="ET50" s="200">
        <v>27114</v>
      </c>
      <c r="EU50" s="200">
        <v>10000</v>
      </c>
      <c r="EV50" s="200">
        <v>40560</v>
      </c>
      <c r="EW50" s="200">
        <v>20288</v>
      </c>
      <c r="EX50" s="201">
        <f t="shared" si="35"/>
        <v>1097.1750399999999</v>
      </c>
      <c r="EY50" s="179">
        <f t="shared" si="36"/>
        <v>6583.0502399999987</v>
      </c>
      <c r="EZ50" s="220"/>
      <c r="FA50" s="220"/>
      <c r="FB50" s="220"/>
      <c r="FC50" s="220"/>
      <c r="FD50" s="260"/>
      <c r="FE50" s="260"/>
      <c r="FF50" s="260"/>
      <c r="FG50" s="159"/>
      <c r="FH50" s="262"/>
      <c r="FI50" s="262"/>
      <c r="FJ50" s="264"/>
      <c r="FK50" s="231"/>
      <c r="FL50" s="95"/>
      <c r="FM50" s="85"/>
      <c r="FN50" s="174">
        <f t="shared" si="37"/>
        <v>1.1020000000000001</v>
      </c>
      <c r="FP50" s="100">
        <f t="shared" si="38"/>
        <v>74.824813749354576</v>
      </c>
      <c r="FQ50" s="202">
        <f t="shared" si="39"/>
        <v>1.0971750399999998</v>
      </c>
      <c r="FS50" s="128" t="s">
        <v>386</v>
      </c>
      <c r="FT50" s="128" t="s">
        <v>386</v>
      </c>
      <c r="FU50" s="128" t="s">
        <v>790</v>
      </c>
      <c r="FV50" s="305">
        <v>0</v>
      </c>
      <c r="FW50" s="128" t="s">
        <v>782</v>
      </c>
      <c r="FX50" s="305">
        <v>1</v>
      </c>
      <c r="FY50" s="128" t="s">
        <v>792</v>
      </c>
      <c r="FZ50" s="305">
        <v>0</v>
      </c>
      <c r="GA50" s="305">
        <v>0</v>
      </c>
      <c r="GB50" s="305">
        <v>0</v>
      </c>
      <c r="GC50" s="305">
        <v>1</v>
      </c>
      <c r="GD50" s="334">
        <v>43871</v>
      </c>
      <c r="GE50" s="331" t="s">
        <v>790</v>
      </c>
      <c r="GF50" s="128" t="s">
        <v>817</v>
      </c>
      <c r="GG50" s="220"/>
      <c r="GH50" s="268"/>
      <c r="GL50" s="230"/>
      <c r="GM50" s="230"/>
      <c r="GN50" s="230"/>
      <c r="GO50" s="230"/>
      <c r="GP50" s="230"/>
      <c r="GQ50" s="230"/>
      <c r="GR50" s="230"/>
      <c r="GS50" s="230"/>
      <c r="GT50" s="230"/>
      <c r="GU50" s="230"/>
      <c r="GV50" s="230"/>
      <c r="GW50" s="230"/>
      <c r="GX50" s="230"/>
      <c r="GY50" s="230"/>
      <c r="GZ50" s="230"/>
      <c r="HA50" s="230"/>
      <c r="HB50" s="230"/>
      <c r="HC50" s="230"/>
      <c r="HD50" s="230"/>
      <c r="HE50" s="230"/>
      <c r="HF50" s="230"/>
      <c r="HG50" s="230"/>
      <c r="HH50" s="230"/>
      <c r="HI50" s="230"/>
      <c r="HJ50" s="230"/>
      <c r="HK50" s="230"/>
      <c r="HL50" s="230"/>
      <c r="HM50" s="230"/>
      <c r="HN50" s="230"/>
      <c r="HO50" s="230"/>
      <c r="HP50" s="230"/>
      <c r="HQ50" s="230"/>
      <c r="HR50" s="230"/>
      <c r="HS50" s="230"/>
      <c r="HT50" s="230"/>
      <c r="HU50" s="230"/>
      <c r="HV50" s="230"/>
      <c r="HW50" s="230"/>
      <c r="HX50" s="230"/>
      <c r="HY50" s="230"/>
      <c r="HZ50" s="230"/>
      <c r="IA50" s="230"/>
      <c r="IB50" s="230"/>
      <c r="IC50" s="230"/>
      <c r="ID50" s="230"/>
      <c r="IE50" s="230"/>
      <c r="IF50" s="230"/>
    </row>
    <row r="51" spans="1:240" x14ac:dyDescent="0.25">
      <c r="A51" s="85">
        <v>82</v>
      </c>
      <c r="B51" s="85">
        <f>COUNTIFS($D$4:D51,D51,$F$4:F51,F51)</f>
        <v>1</v>
      </c>
      <c r="C51" s="136">
        <v>12482</v>
      </c>
      <c r="D51" s="186" t="s">
        <v>408</v>
      </c>
      <c r="E51" s="113" t="s">
        <v>409</v>
      </c>
      <c r="F51" s="89">
        <v>8101163521</v>
      </c>
      <c r="G51" s="86">
        <f t="shared" si="21"/>
        <v>39</v>
      </c>
      <c r="H51" s="89" t="s">
        <v>585</v>
      </c>
      <c r="I51" s="192" t="s">
        <v>586</v>
      </c>
      <c r="J51" s="141" t="s">
        <v>410</v>
      </c>
      <c r="K51" s="89" t="s">
        <v>385</v>
      </c>
      <c r="L51" s="86">
        <v>9</v>
      </c>
      <c r="M51" s="89">
        <v>2</v>
      </c>
      <c r="N51" s="89" t="s">
        <v>386</v>
      </c>
      <c r="O51" s="214"/>
      <c r="P51" s="86" t="s">
        <v>551</v>
      </c>
      <c r="Q51" s="217"/>
      <c r="R51" s="217"/>
      <c r="S51" s="89"/>
      <c r="T51" s="204" t="s">
        <v>536</v>
      </c>
      <c r="U51" s="204"/>
      <c r="V51" s="205" t="s">
        <v>537</v>
      </c>
      <c r="W51" s="219"/>
      <c r="X51" s="205"/>
      <c r="Y51" s="205"/>
      <c r="Z51" s="216"/>
      <c r="AA51" s="214" t="s">
        <v>508</v>
      </c>
      <c r="AC51" s="226">
        <v>341</v>
      </c>
      <c r="AD51" s="226">
        <v>3000</v>
      </c>
      <c r="AE51" s="230"/>
      <c r="AF51" s="230"/>
      <c r="AG51" s="230" t="s">
        <v>412</v>
      </c>
      <c r="AH51" s="120">
        <v>250</v>
      </c>
      <c r="AI51"/>
      <c r="AJ51"/>
      <c r="AM51"/>
      <c r="AO51" s="138">
        <v>41.8</v>
      </c>
      <c r="AP51" s="97">
        <v>48.8</v>
      </c>
      <c r="AQ51" s="130">
        <v>7.42</v>
      </c>
      <c r="AR51" s="98">
        <f t="shared" si="22"/>
        <v>98.02</v>
      </c>
      <c r="AS51" s="99">
        <f t="shared" si="23"/>
        <v>0.85655737704918034</v>
      </c>
      <c r="AT51" s="100">
        <f t="shared" si="24"/>
        <v>6.3556557377049181</v>
      </c>
      <c r="AU51" s="101">
        <f t="shared" si="25"/>
        <v>0.74350764852365703</v>
      </c>
      <c r="AV51" s="102">
        <f t="shared" si="42"/>
        <v>39.456559999999996</v>
      </c>
      <c r="AW51" s="102">
        <f>97-AY51-(CD51*100/AO51)</f>
        <v>94.393684210526317</v>
      </c>
      <c r="AX51" s="103">
        <v>0.86943999999999999</v>
      </c>
      <c r="AY51" s="102">
        <v>2.08</v>
      </c>
      <c r="AZ51" s="85" t="s">
        <v>387</v>
      </c>
      <c r="BA51" s="173">
        <v>50.1</v>
      </c>
      <c r="BB51" s="109" t="s">
        <v>387</v>
      </c>
      <c r="BC51" s="105">
        <v>0.55000000000000004</v>
      </c>
      <c r="BD51" s="105"/>
      <c r="BE51" s="102"/>
      <c r="BF51" s="102"/>
      <c r="BG51" s="102"/>
      <c r="BH51" s="102"/>
      <c r="BI51" s="106">
        <v>0.22</v>
      </c>
      <c r="BJ51" s="102">
        <v>39.5</v>
      </c>
      <c r="BK51" s="85">
        <v>60.5</v>
      </c>
      <c r="BL51" s="107">
        <f t="shared" si="26"/>
        <v>0.65289256198347112</v>
      </c>
      <c r="BM51" s="108">
        <v>0.81</v>
      </c>
      <c r="BN51" s="105">
        <f t="shared" si="27"/>
        <v>1.9377990430622012</v>
      </c>
      <c r="BO51" s="85" t="s">
        <v>387</v>
      </c>
      <c r="BP51" s="85">
        <v>35.799999999999997</v>
      </c>
      <c r="BQ51" s="109">
        <v>54.3</v>
      </c>
      <c r="BS51" s="105">
        <f t="shared" si="28"/>
        <v>41.3</v>
      </c>
      <c r="BT51" s="123">
        <v>90.5</v>
      </c>
      <c r="BU51" s="123">
        <v>7656</v>
      </c>
      <c r="BV51" s="105">
        <f t="shared" si="29"/>
        <v>9.5</v>
      </c>
      <c r="BW51" s="238">
        <f t="shared" si="30"/>
        <v>47.775199999999998</v>
      </c>
      <c r="BX51" s="123">
        <v>17.7</v>
      </c>
      <c r="BY51" s="96">
        <f t="shared" si="31"/>
        <v>8.6375999999999991</v>
      </c>
      <c r="BZ51" s="123">
        <v>23.6</v>
      </c>
      <c r="CA51" s="96">
        <f t="shared" si="32"/>
        <v>11.5168</v>
      </c>
      <c r="CB51" s="123">
        <v>56.6</v>
      </c>
      <c r="CC51" s="96">
        <f t="shared" si="33"/>
        <v>27.620799999999999</v>
      </c>
      <c r="CD51" s="96">
        <v>0.22</v>
      </c>
      <c r="CE51" s="144">
        <v>95</v>
      </c>
      <c r="CF51" s="144">
        <v>3731</v>
      </c>
      <c r="CG51" s="144">
        <v>86.7</v>
      </c>
      <c r="CH51" s="144">
        <v>2612</v>
      </c>
      <c r="CI51" s="144">
        <v>46.7</v>
      </c>
      <c r="CJ51" s="144">
        <v>64.900000000000006</v>
      </c>
      <c r="CK51" s="144">
        <v>2085</v>
      </c>
      <c r="CL51" s="102">
        <f t="shared" si="34"/>
        <v>0.74999999999999989</v>
      </c>
      <c r="DB51" s="156" t="s">
        <v>392</v>
      </c>
      <c r="DC51" s="183"/>
      <c r="DD51" s="195" t="s">
        <v>587</v>
      </c>
      <c r="DE51" s="214"/>
      <c r="DF51" s="214"/>
      <c r="DG51" s="214"/>
      <c r="DH51" s="214"/>
      <c r="DI51" s="86" t="s">
        <v>389</v>
      </c>
      <c r="DJ51" s="170" t="s">
        <v>412</v>
      </c>
      <c r="DK51" s="113">
        <v>2</v>
      </c>
      <c r="DL51" s="178" t="s">
        <v>825</v>
      </c>
      <c r="DM51" s="178" t="s">
        <v>918</v>
      </c>
      <c r="DN51" s="178"/>
      <c r="DO51" s="178"/>
      <c r="DP51" s="178"/>
      <c r="DQ51" s="178"/>
      <c r="DR51" s="176" t="s">
        <v>386</v>
      </c>
      <c r="DS51" s="172" t="s">
        <v>386</v>
      </c>
      <c r="DT51" s="172">
        <v>476</v>
      </c>
      <c r="DU51" s="172">
        <v>20.399999999999999</v>
      </c>
      <c r="DV51" s="172">
        <v>79.599999999999994</v>
      </c>
      <c r="DW51" s="172" t="s">
        <v>386</v>
      </c>
      <c r="DX51" s="172" t="s">
        <v>386</v>
      </c>
      <c r="DY51" s="172" t="s">
        <v>386</v>
      </c>
      <c r="DZ51" s="172" t="s">
        <v>386</v>
      </c>
      <c r="EA51" s="172">
        <v>0</v>
      </c>
      <c r="EB51" s="294" t="s">
        <v>499</v>
      </c>
      <c r="EC51" s="293"/>
      <c r="ED51" s="293"/>
      <c r="EE51" s="293"/>
      <c r="EF51" s="293" t="s">
        <v>782</v>
      </c>
      <c r="EG51" s="293"/>
      <c r="EH51" s="293">
        <v>172</v>
      </c>
      <c r="EI51" s="293">
        <v>82</v>
      </c>
      <c r="EJ51" s="330">
        <f t="shared" si="41"/>
        <v>27.717685235262298</v>
      </c>
      <c r="EK51" s="293"/>
      <c r="EL51" s="293"/>
      <c r="EM51" s="293">
        <v>1</v>
      </c>
      <c r="EN51" s="293" t="s">
        <v>784</v>
      </c>
      <c r="EO51" s="293">
        <v>1</v>
      </c>
      <c r="EP51" s="293" t="s">
        <v>919</v>
      </c>
      <c r="EQ51" s="333">
        <v>44167</v>
      </c>
      <c r="ER51" s="252">
        <v>12482</v>
      </c>
      <c r="ES51" s="200">
        <v>75</v>
      </c>
      <c r="ET51" s="200">
        <v>7376</v>
      </c>
      <c r="EU51" s="200">
        <v>4000</v>
      </c>
      <c r="EV51" s="200">
        <v>40560</v>
      </c>
      <c r="EW51" s="200">
        <v>2375</v>
      </c>
      <c r="EX51" s="201">
        <f t="shared" si="35"/>
        <v>321.10000000000002</v>
      </c>
      <c r="EY51" s="179">
        <f t="shared" si="36"/>
        <v>2889.9</v>
      </c>
      <c r="EZ51" s="220"/>
      <c r="FA51" s="220"/>
      <c r="FB51" s="220"/>
      <c r="FC51" s="220"/>
      <c r="FD51" s="260"/>
      <c r="FE51" s="260"/>
      <c r="FF51" s="260"/>
      <c r="FG51" s="159"/>
      <c r="FH51" s="262"/>
      <c r="FI51" s="262"/>
      <c r="FJ51" s="264"/>
      <c r="FK51" s="231"/>
      <c r="FL51" s="95"/>
      <c r="FM51" s="85"/>
      <c r="FN51" s="174">
        <f t="shared" si="37"/>
        <v>0.34100000000000003</v>
      </c>
      <c r="FP51" s="100">
        <f t="shared" si="38"/>
        <v>32.199023861171369</v>
      </c>
      <c r="FQ51" s="202">
        <f t="shared" si="39"/>
        <v>0.3211</v>
      </c>
      <c r="FS51" s="128" t="s">
        <v>386</v>
      </c>
      <c r="FT51" s="128" t="s">
        <v>756</v>
      </c>
      <c r="FU51" s="128" t="s">
        <v>1005</v>
      </c>
      <c r="FV51" s="305">
        <v>0</v>
      </c>
      <c r="FW51" s="128" t="s">
        <v>782</v>
      </c>
      <c r="FX51" s="305">
        <v>1</v>
      </c>
      <c r="FY51" s="128" t="s">
        <v>792</v>
      </c>
      <c r="FZ51" s="305">
        <v>0</v>
      </c>
      <c r="GA51" s="305">
        <v>0</v>
      </c>
      <c r="GB51" s="305">
        <v>0</v>
      </c>
      <c r="GC51" s="305">
        <v>1</v>
      </c>
      <c r="GD51" s="128" t="s">
        <v>1006</v>
      </c>
      <c r="GE51" s="331" t="s">
        <v>827</v>
      </c>
      <c r="GF51" s="128" t="s">
        <v>920</v>
      </c>
      <c r="GG51" s="220"/>
      <c r="GH51" s="268"/>
      <c r="GL51" s="230"/>
      <c r="GM51" s="230"/>
      <c r="GN51" s="230"/>
      <c r="GO51" s="230"/>
      <c r="GP51" s="230"/>
      <c r="GQ51" s="230"/>
      <c r="GR51" s="230"/>
      <c r="GS51" s="230"/>
      <c r="GT51" s="230"/>
      <c r="GU51" s="230"/>
      <c r="GV51" s="230"/>
      <c r="GW51" s="230"/>
      <c r="GX51" s="230"/>
      <c r="GY51" s="230"/>
      <c r="GZ51" s="230"/>
      <c r="HA51" s="230"/>
      <c r="HB51" s="230"/>
      <c r="HC51" s="230"/>
      <c r="HD51" s="230"/>
      <c r="HE51" s="230"/>
      <c r="HF51" s="230"/>
      <c r="HG51" s="230"/>
      <c r="HH51" s="230"/>
      <c r="HI51" s="230"/>
      <c r="HJ51" s="230"/>
      <c r="HK51" s="230"/>
      <c r="HL51" s="230"/>
      <c r="HM51" s="230"/>
      <c r="HN51" s="230"/>
      <c r="HO51" s="230"/>
      <c r="HP51" s="230"/>
      <c r="HQ51" s="230"/>
      <c r="HR51" s="230"/>
      <c r="HS51" s="230"/>
      <c r="HT51" s="230"/>
      <c r="HU51" s="230"/>
      <c r="HV51" s="230"/>
      <c r="HW51" s="230"/>
      <c r="HX51" s="230"/>
      <c r="HY51" s="230"/>
      <c r="HZ51" s="230"/>
      <c r="IA51" s="230"/>
      <c r="IB51" s="230"/>
      <c r="IC51" s="230"/>
      <c r="ID51" s="230"/>
      <c r="IE51" s="230"/>
      <c r="IF51" s="230"/>
    </row>
    <row r="52" spans="1:240" x14ac:dyDescent="0.25">
      <c r="A52" s="85">
        <v>102</v>
      </c>
      <c r="B52" s="85">
        <f>COUNTIFS($D$4:D52,D52,$F$4:F52,F52)</f>
        <v>1</v>
      </c>
      <c r="C52" s="136">
        <v>12545</v>
      </c>
      <c r="D52" s="186" t="s">
        <v>622</v>
      </c>
      <c r="E52" s="113" t="s">
        <v>510</v>
      </c>
      <c r="F52" s="89">
        <v>506014268</v>
      </c>
      <c r="G52" s="86">
        <f t="shared" si="21"/>
        <v>70</v>
      </c>
      <c r="H52" s="89" t="s">
        <v>623</v>
      </c>
      <c r="I52" s="192" t="s">
        <v>399</v>
      </c>
      <c r="J52" s="141" t="s">
        <v>410</v>
      </c>
      <c r="K52" s="89" t="s">
        <v>385</v>
      </c>
      <c r="L52" s="86">
        <v>3.5</v>
      </c>
      <c r="M52" s="89" t="s">
        <v>473</v>
      </c>
      <c r="N52" s="89" t="s">
        <v>386</v>
      </c>
      <c r="O52" s="214"/>
      <c r="P52" s="86" t="s">
        <v>624</v>
      </c>
      <c r="Q52" s="217"/>
      <c r="R52" s="217"/>
      <c r="S52" s="89"/>
      <c r="T52" s="204" t="s">
        <v>536</v>
      </c>
      <c r="U52" s="204"/>
      <c r="V52" s="205" t="s">
        <v>537</v>
      </c>
      <c r="W52" s="219"/>
      <c r="X52" s="205"/>
      <c r="Y52" s="205"/>
      <c r="Z52" s="216"/>
      <c r="AA52" s="214" t="s">
        <v>507</v>
      </c>
      <c r="AC52" s="226">
        <v>400</v>
      </c>
      <c r="AD52" s="226">
        <v>1400</v>
      </c>
      <c r="AE52" s="230"/>
      <c r="AF52" s="230"/>
      <c r="AG52" s="230" t="s">
        <v>412</v>
      </c>
      <c r="AH52" s="120">
        <v>150</v>
      </c>
      <c r="AI52"/>
      <c r="AJ52"/>
      <c r="AM52"/>
      <c r="AO52" s="138">
        <v>42.9</v>
      </c>
      <c r="AP52" s="97">
        <v>54.6</v>
      </c>
      <c r="AQ52" s="130">
        <v>1.35</v>
      </c>
      <c r="AR52" s="98">
        <f t="shared" si="22"/>
        <v>98.85</v>
      </c>
      <c r="AS52" s="99">
        <f t="shared" si="23"/>
        <v>0.7857142857142857</v>
      </c>
      <c r="AT52" s="100">
        <f t="shared" si="24"/>
        <v>1.0607142857142857</v>
      </c>
      <c r="AU52" s="101">
        <f t="shared" si="25"/>
        <v>0.76675603217158173</v>
      </c>
      <c r="AV52" s="102">
        <f t="shared" si="42"/>
        <v>37.669720000000005</v>
      </c>
      <c r="AW52" s="102">
        <f>97-AY52-(CD52*100/AO52)</f>
        <v>87.808205128205131</v>
      </c>
      <c r="AX52" s="103">
        <v>1.85328</v>
      </c>
      <c r="AY52" s="102">
        <f>AX52*100/AO52</f>
        <v>4.32</v>
      </c>
      <c r="AZ52" s="85" t="s">
        <v>387</v>
      </c>
      <c r="BA52" s="173">
        <v>36.200000000000003</v>
      </c>
      <c r="BB52" s="109" t="s">
        <v>387</v>
      </c>
      <c r="BC52" s="105">
        <v>3.5999999999999997E-2</v>
      </c>
      <c r="BD52" s="105"/>
      <c r="BE52" s="102"/>
      <c r="BF52" s="102"/>
      <c r="BG52" s="102"/>
      <c r="BH52" s="102"/>
      <c r="BI52" s="106">
        <v>1.52</v>
      </c>
      <c r="BJ52" s="102">
        <v>53.4</v>
      </c>
      <c r="BK52" s="85">
        <v>46.6</v>
      </c>
      <c r="BL52" s="107">
        <f t="shared" si="26"/>
        <v>1.1459227467811157</v>
      </c>
      <c r="BM52" s="108">
        <v>7.9000000000000001E-2</v>
      </c>
      <c r="BN52" s="105">
        <f t="shared" si="27"/>
        <v>0.18414918414918416</v>
      </c>
      <c r="BO52" s="85" t="s">
        <v>387</v>
      </c>
      <c r="BP52" s="85">
        <v>16.7</v>
      </c>
      <c r="BQ52" s="109">
        <v>33</v>
      </c>
      <c r="BS52" s="105">
        <f t="shared" si="28"/>
        <v>37</v>
      </c>
      <c r="BT52" s="123">
        <v>91</v>
      </c>
      <c r="BU52" s="123">
        <v>7679</v>
      </c>
      <c r="BV52" s="105">
        <f t="shared" si="29"/>
        <v>9</v>
      </c>
      <c r="BW52" s="238">
        <f t="shared" si="30"/>
        <v>54.326999999999998</v>
      </c>
      <c r="BX52" s="123">
        <v>21.8</v>
      </c>
      <c r="BY52" s="96">
        <f t="shared" si="31"/>
        <v>11.902799999999999</v>
      </c>
      <c r="BZ52" s="123">
        <v>15.2</v>
      </c>
      <c r="CA52" s="96">
        <f t="shared" si="32"/>
        <v>8.299199999999999</v>
      </c>
      <c r="CB52" s="123">
        <v>62.5</v>
      </c>
      <c r="CC52" s="96">
        <f t="shared" si="33"/>
        <v>34.125</v>
      </c>
      <c r="CD52" s="96">
        <v>2.09</v>
      </c>
      <c r="CE52" s="144">
        <v>97.4</v>
      </c>
      <c r="CF52" s="144">
        <v>4465</v>
      </c>
      <c r="CG52" s="144">
        <v>88.8</v>
      </c>
      <c r="CH52" s="144">
        <v>2888</v>
      </c>
      <c r="CI52" s="144">
        <v>58.4</v>
      </c>
      <c r="CJ52" s="144">
        <v>71.7</v>
      </c>
      <c r="CK52" s="144">
        <v>2320</v>
      </c>
      <c r="CL52" s="102">
        <f t="shared" si="34"/>
        <v>1.4342105263157896</v>
      </c>
      <c r="CZ52" s="134">
        <v>3</v>
      </c>
      <c r="DB52" s="156" t="s">
        <v>212</v>
      </c>
      <c r="DC52" s="183"/>
      <c r="DD52" s="195" t="s">
        <v>625</v>
      </c>
      <c r="DE52" s="214"/>
      <c r="DF52" s="214"/>
      <c r="DG52" s="214"/>
      <c r="DH52" s="214"/>
      <c r="DI52" s="86" t="s">
        <v>390</v>
      </c>
      <c r="DJ52" s="170" t="s">
        <v>412</v>
      </c>
      <c r="DK52" s="113">
        <v>2</v>
      </c>
      <c r="DL52" s="178" t="s">
        <v>399</v>
      </c>
      <c r="DM52" s="178" t="s">
        <v>393</v>
      </c>
      <c r="DN52" s="178"/>
      <c r="DO52" s="178"/>
      <c r="DP52" s="178"/>
      <c r="DQ52" s="178"/>
      <c r="DR52" s="176" t="s">
        <v>386</v>
      </c>
      <c r="DS52" s="172" t="s">
        <v>386</v>
      </c>
      <c r="DT52" s="172">
        <v>378</v>
      </c>
      <c r="DU52" s="172">
        <v>10.3</v>
      </c>
      <c r="DV52" s="172">
        <v>89.7</v>
      </c>
      <c r="DW52" s="172" t="s">
        <v>386</v>
      </c>
      <c r="DX52" s="172" t="s">
        <v>386</v>
      </c>
      <c r="DY52" s="172" t="s">
        <v>386</v>
      </c>
      <c r="DZ52" s="172" t="s">
        <v>386</v>
      </c>
      <c r="EA52" s="172">
        <v>0</v>
      </c>
      <c r="EB52" s="294" t="s">
        <v>499</v>
      </c>
      <c r="EC52" s="293"/>
      <c r="ED52" s="293"/>
      <c r="EE52" s="293"/>
      <c r="EF52" s="293">
        <v>9</v>
      </c>
      <c r="EG52" s="293"/>
      <c r="EH52" s="293">
        <v>165</v>
      </c>
      <c r="EI52" s="293">
        <v>64</v>
      </c>
      <c r="EJ52" s="330">
        <f t="shared" si="41"/>
        <v>23.507805325987142</v>
      </c>
      <c r="EK52" s="293"/>
      <c r="EL52" s="293"/>
      <c r="EM52" s="293">
        <v>2</v>
      </c>
      <c r="EN52" s="293" t="s">
        <v>777</v>
      </c>
      <c r="EO52" s="293">
        <v>1</v>
      </c>
      <c r="EP52" s="293" t="s">
        <v>866</v>
      </c>
      <c r="EQ52" s="333">
        <v>42951</v>
      </c>
      <c r="ER52" s="252">
        <v>12545</v>
      </c>
      <c r="ES52" s="200">
        <v>75</v>
      </c>
      <c r="ET52" s="200">
        <v>8135</v>
      </c>
      <c r="EU52" s="200">
        <v>4000</v>
      </c>
      <c r="EV52" s="200">
        <v>40560</v>
      </c>
      <c r="EW52" s="200">
        <v>2942</v>
      </c>
      <c r="EX52" s="201">
        <f t="shared" si="35"/>
        <v>397.75839999999999</v>
      </c>
      <c r="EY52" s="179">
        <f t="shared" si="36"/>
        <v>1392.1543999999999</v>
      </c>
      <c r="EZ52" s="220"/>
      <c r="FA52" s="220"/>
      <c r="FB52" s="220"/>
      <c r="FC52" s="220"/>
      <c r="FD52" s="260"/>
      <c r="FE52" s="158"/>
      <c r="FG52" s="159"/>
      <c r="FH52" s="160"/>
      <c r="FI52" s="262"/>
      <c r="FJ52" s="264"/>
      <c r="FK52" s="231"/>
      <c r="FL52" s="95"/>
      <c r="FM52" s="85"/>
      <c r="FN52" s="174">
        <f t="shared" si="37"/>
        <v>0.4</v>
      </c>
      <c r="FP52" s="100">
        <f t="shared" si="38"/>
        <v>36.164720344191764</v>
      </c>
      <c r="FQ52" s="202">
        <f t="shared" si="39"/>
        <v>0.39775840000000001</v>
      </c>
      <c r="FS52" s="128" t="s">
        <v>1007</v>
      </c>
      <c r="FT52" s="128" t="s">
        <v>876</v>
      </c>
      <c r="FU52" s="128" t="s">
        <v>1008</v>
      </c>
      <c r="FV52" s="305">
        <v>0</v>
      </c>
      <c r="FW52" s="128" t="s">
        <v>782</v>
      </c>
      <c r="FX52" s="305">
        <v>1</v>
      </c>
      <c r="FY52" s="128" t="s">
        <v>924</v>
      </c>
      <c r="FZ52" s="305">
        <v>0</v>
      </c>
      <c r="GA52" s="305">
        <v>0</v>
      </c>
      <c r="GB52" s="305">
        <v>0</v>
      </c>
      <c r="GC52" s="305">
        <v>1</v>
      </c>
      <c r="GD52" s="334">
        <v>43901</v>
      </c>
      <c r="GE52" s="331" t="s">
        <v>827</v>
      </c>
      <c r="GF52" s="128" t="s">
        <v>817</v>
      </c>
    </row>
    <row r="53" spans="1:240" x14ac:dyDescent="0.25">
      <c r="A53" s="85">
        <v>64</v>
      </c>
      <c r="B53" s="85">
        <f>COUNTIFS($D$4:D53,D53,$F$4:F53,F53)</f>
        <v>1</v>
      </c>
      <c r="C53" s="136">
        <v>12419</v>
      </c>
      <c r="D53" s="186" t="s">
        <v>423</v>
      </c>
      <c r="E53" s="113" t="s">
        <v>561</v>
      </c>
      <c r="F53" s="89">
        <v>9411095650</v>
      </c>
      <c r="G53" s="86">
        <f t="shared" si="21"/>
        <v>26</v>
      </c>
      <c r="H53" s="89" t="s">
        <v>562</v>
      </c>
      <c r="I53" s="192" t="s">
        <v>432</v>
      </c>
      <c r="J53" s="141" t="s">
        <v>410</v>
      </c>
      <c r="K53" s="89" t="s">
        <v>385</v>
      </c>
      <c r="L53" s="86">
        <v>29</v>
      </c>
      <c r="M53" s="89" t="s">
        <v>511</v>
      </c>
      <c r="N53" s="89" t="s">
        <v>386</v>
      </c>
      <c r="O53" s="214"/>
      <c r="P53" s="86" t="s">
        <v>551</v>
      </c>
      <c r="Q53" s="217"/>
      <c r="R53" s="217"/>
      <c r="S53" s="89"/>
      <c r="T53" s="204" t="s">
        <v>536</v>
      </c>
      <c r="U53" s="204"/>
      <c r="V53" s="205" t="s">
        <v>537</v>
      </c>
      <c r="W53" s="219"/>
      <c r="X53" s="205"/>
      <c r="Y53" s="205"/>
      <c r="Z53" s="216"/>
      <c r="AA53" s="214" t="s">
        <v>508</v>
      </c>
      <c r="AC53" s="226">
        <v>430</v>
      </c>
      <c r="AD53" s="226">
        <v>12500</v>
      </c>
      <c r="AE53" s="230"/>
      <c r="AF53" s="230"/>
      <c r="AG53" s="230" t="s">
        <v>412</v>
      </c>
      <c r="AH53" s="120">
        <v>1000</v>
      </c>
      <c r="AI53"/>
      <c r="AJ53"/>
      <c r="AM53"/>
      <c r="AO53" s="138">
        <v>27.1</v>
      </c>
      <c r="AP53" s="97">
        <v>48.3</v>
      </c>
      <c r="AQ53" s="130">
        <v>23.8</v>
      </c>
      <c r="AR53" s="98">
        <f t="shared" si="22"/>
        <v>99.2</v>
      </c>
      <c r="AS53" s="99">
        <f t="shared" si="23"/>
        <v>0.56107660455486552</v>
      </c>
      <c r="AT53" s="100">
        <f t="shared" si="24"/>
        <v>13.3536231884058</v>
      </c>
      <c r="AU53" s="101">
        <f t="shared" si="25"/>
        <v>0.37586685159500699</v>
      </c>
      <c r="AV53" s="102">
        <f t="shared" si="42"/>
        <v>20.379400000000004</v>
      </c>
      <c r="AW53" s="102">
        <f>97-AY53-(CD53*100/AO53)</f>
        <v>75.200738007380082</v>
      </c>
      <c r="AX53" s="103">
        <v>4.2275999999999998</v>
      </c>
      <c r="AY53" s="102">
        <v>15.6</v>
      </c>
      <c r="AZ53" s="85" t="s">
        <v>387</v>
      </c>
      <c r="BA53" s="173">
        <v>6.58</v>
      </c>
      <c r="BB53" s="109" t="s">
        <v>387</v>
      </c>
      <c r="BC53" s="105">
        <v>1.08</v>
      </c>
      <c r="BD53" s="105"/>
      <c r="BE53" s="102"/>
      <c r="BF53" s="102"/>
      <c r="BG53" s="102"/>
      <c r="BH53" s="102"/>
      <c r="BI53" s="106">
        <v>0.57999999999999996</v>
      </c>
      <c r="BJ53" s="102">
        <v>56.8</v>
      </c>
      <c r="BK53" s="85">
        <v>43.2</v>
      </c>
      <c r="BL53" s="107">
        <f t="shared" si="26"/>
        <v>1.3148148148148147</v>
      </c>
      <c r="BM53" s="108">
        <v>1.19</v>
      </c>
      <c r="BN53" s="105">
        <f t="shared" si="27"/>
        <v>4.391143911439114</v>
      </c>
      <c r="BO53" s="85" t="s">
        <v>387</v>
      </c>
      <c r="BP53" s="85">
        <v>26.2</v>
      </c>
      <c r="BQ53" s="109">
        <v>28.6</v>
      </c>
      <c r="BS53" s="105">
        <f t="shared" si="28"/>
        <v>37.299999999999997</v>
      </c>
      <c r="BT53" s="123">
        <v>80.099999999999994</v>
      </c>
      <c r="BU53" s="123">
        <v>7269</v>
      </c>
      <c r="BV53" s="105">
        <f t="shared" si="29"/>
        <v>19.900000000000006</v>
      </c>
      <c r="BW53" s="238">
        <f t="shared" si="30"/>
        <v>48.1068</v>
      </c>
      <c r="BX53" s="123">
        <v>16.8</v>
      </c>
      <c r="BY53" s="96">
        <f t="shared" si="31"/>
        <v>8.1143999999999998</v>
      </c>
      <c r="BZ53" s="123">
        <v>20.5</v>
      </c>
      <c r="CA53" s="96">
        <f t="shared" si="32"/>
        <v>9.9015000000000004</v>
      </c>
      <c r="CB53" s="123">
        <v>62.3</v>
      </c>
      <c r="CC53" s="96">
        <f t="shared" si="33"/>
        <v>30.090899999999998</v>
      </c>
      <c r="CD53" s="96">
        <v>1.68</v>
      </c>
      <c r="CE53" s="144">
        <v>99.6</v>
      </c>
      <c r="CF53" s="144">
        <v>6167</v>
      </c>
      <c r="CG53" s="144">
        <v>98.9</v>
      </c>
      <c r="CH53" s="144">
        <v>4646</v>
      </c>
      <c r="CI53" s="144">
        <v>68.599999999999994</v>
      </c>
      <c r="CJ53" s="144">
        <v>79.8</v>
      </c>
      <c r="CK53" s="144">
        <v>2793</v>
      </c>
      <c r="CL53" s="102">
        <f t="shared" si="34"/>
        <v>0.81951219512195128</v>
      </c>
      <c r="CZ53" s="175" t="s">
        <v>405</v>
      </c>
      <c r="DB53" s="156" t="s">
        <v>392</v>
      </c>
      <c r="DC53" s="183"/>
      <c r="DD53" s="195" t="s">
        <v>563</v>
      </c>
      <c r="DE53" s="214"/>
      <c r="DF53" s="214"/>
      <c r="DG53" s="214"/>
      <c r="DH53" s="214"/>
      <c r="DI53" s="86" t="s">
        <v>389</v>
      </c>
      <c r="DJ53" s="170" t="s">
        <v>412</v>
      </c>
      <c r="DK53" s="113">
        <v>2</v>
      </c>
      <c r="DL53" s="178" t="s">
        <v>825</v>
      </c>
      <c r="DM53" s="178" t="s">
        <v>921</v>
      </c>
      <c r="DN53" s="178"/>
      <c r="DO53" s="178"/>
      <c r="DP53" s="178"/>
      <c r="DQ53" s="178"/>
      <c r="DR53" s="176" t="s">
        <v>386</v>
      </c>
      <c r="DS53" s="172" t="s">
        <v>386</v>
      </c>
      <c r="DT53" s="172">
        <v>721</v>
      </c>
      <c r="DU53" s="172">
        <v>18.899999999999999</v>
      </c>
      <c r="DV53" s="172">
        <v>81.099999999999994</v>
      </c>
      <c r="DW53" s="172" t="s">
        <v>386</v>
      </c>
      <c r="DX53" s="172" t="s">
        <v>386</v>
      </c>
      <c r="DY53" s="172" t="s">
        <v>386</v>
      </c>
      <c r="DZ53" s="172" t="s">
        <v>386</v>
      </c>
      <c r="EA53" s="172">
        <v>0</v>
      </c>
      <c r="EB53" s="294" t="s">
        <v>499</v>
      </c>
      <c r="EC53" s="293"/>
      <c r="ED53" s="293"/>
      <c r="EE53" s="293"/>
      <c r="EF53" s="293">
        <v>30</v>
      </c>
      <c r="EG53" s="178">
        <v>3</v>
      </c>
      <c r="EH53" s="293">
        <v>190</v>
      </c>
      <c r="EI53" s="293">
        <v>86</v>
      </c>
      <c r="EJ53" s="330">
        <f t="shared" si="41"/>
        <v>23.822714681440445</v>
      </c>
      <c r="EK53" s="293"/>
      <c r="EL53" s="293"/>
      <c r="EM53" s="293">
        <v>0</v>
      </c>
      <c r="EN53" s="293" t="s">
        <v>784</v>
      </c>
      <c r="EO53" s="293">
        <v>0</v>
      </c>
      <c r="EP53" s="293" t="s">
        <v>922</v>
      </c>
      <c r="EQ53" s="333">
        <v>43838</v>
      </c>
      <c r="ER53" s="252">
        <v>12419</v>
      </c>
      <c r="ES53" s="200">
        <v>75</v>
      </c>
      <c r="ET53" s="200">
        <v>98052</v>
      </c>
      <c r="EU53" s="200">
        <v>4000</v>
      </c>
      <c r="EV53" s="200">
        <v>40560</v>
      </c>
      <c r="EW53" s="200">
        <v>3066</v>
      </c>
      <c r="EX53" s="201">
        <f t="shared" si="35"/>
        <v>414.52319999999997</v>
      </c>
      <c r="EY53" s="179">
        <f t="shared" si="36"/>
        <v>12021.172799999998</v>
      </c>
      <c r="EZ53" s="220"/>
      <c r="FA53" s="220"/>
      <c r="FB53" s="220"/>
      <c r="FC53" s="220"/>
      <c r="FD53" s="260"/>
      <c r="FE53" s="260"/>
      <c r="FF53" s="260"/>
      <c r="FG53" s="159"/>
      <c r="FH53" s="262"/>
      <c r="FI53" s="262"/>
      <c r="FJ53" s="264"/>
      <c r="FK53" s="231"/>
      <c r="FL53" s="95"/>
      <c r="FM53" s="85"/>
      <c r="FN53" s="174">
        <f t="shared" si="37"/>
        <v>0.43</v>
      </c>
      <c r="FP53" s="100">
        <f t="shared" si="38"/>
        <v>3.1269122506425164</v>
      </c>
      <c r="FQ53" s="202">
        <f t="shared" si="39"/>
        <v>0.41452319999999998</v>
      </c>
      <c r="FS53" s="128" t="s">
        <v>386</v>
      </c>
      <c r="FT53" s="128" t="s">
        <v>756</v>
      </c>
      <c r="FU53" s="128" t="s">
        <v>923</v>
      </c>
      <c r="FV53" s="305">
        <v>0</v>
      </c>
      <c r="FW53" s="128" t="s">
        <v>782</v>
      </c>
      <c r="FX53" s="305">
        <v>1</v>
      </c>
      <c r="FY53" s="128" t="s">
        <v>792</v>
      </c>
      <c r="FZ53" s="305">
        <v>0</v>
      </c>
      <c r="GA53" s="305">
        <v>0</v>
      </c>
      <c r="GB53" s="305">
        <v>0</v>
      </c>
      <c r="GC53" s="305">
        <v>1</v>
      </c>
      <c r="GD53" s="128" t="s">
        <v>1009</v>
      </c>
      <c r="GE53" s="128" t="s">
        <v>890</v>
      </c>
      <c r="GF53" s="128" t="s">
        <v>920</v>
      </c>
      <c r="GG53" s="220"/>
      <c r="GH53" s="268"/>
      <c r="GL53" s="230"/>
      <c r="GM53" s="230"/>
      <c r="GN53" s="230"/>
      <c r="GO53" s="230"/>
      <c r="GP53" s="230"/>
      <c r="GQ53" s="230"/>
      <c r="GR53" s="230"/>
      <c r="GS53" s="230"/>
      <c r="GT53" s="230"/>
      <c r="GU53" s="230"/>
      <c r="GV53" s="230"/>
      <c r="GW53" s="230"/>
      <c r="GX53" s="230"/>
      <c r="GY53" s="230"/>
      <c r="GZ53" s="230"/>
      <c r="HA53" s="230"/>
      <c r="HB53" s="230"/>
      <c r="HC53" s="230"/>
      <c r="HD53" s="230"/>
      <c r="HE53" s="230"/>
      <c r="HF53" s="230"/>
      <c r="HG53" s="230"/>
      <c r="HH53" s="230"/>
      <c r="HI53" s="230"/>
      <c r="HJ53" s="230"/>
      <c r="HK53" s="230"/>
      <c r="HL53" s="230"/>
      <c r="HM53" s="230"/>
      <c r="HN53" s="230"/>
      <c r="HO53" s="230"/>
      <c r="HP53" s="230"/>
      <c r="HQ53" s="230"/>
      <c r="HR53" s="230"/>
      <c r="HS53" s="230"/>
      <c r="HT53" s="230"/>
      <c r="HU53" s="230"/>
      <c r="HV53" s="230"/>
      <c r="HW53" s="230"/>
      <c r="HX53" s="230"/>
      <c r="HY53" s="230"/>
      <c r="HZ53" s="230"/>
      <c r="IA53" s="230"/>
      <c r="IB53" s="230"/>
      <c r="IC53" s="230"/>
      <c r="ID53" s="230"/>
      <c r="IE53" s="230"/>
      <c r="IF53" s="230"/>
    </row>
    <row r="54" spans="1:240" ht="15.6" customHeight="1" x14ac:dyDescent="0.25">
      <c r="A54" s="85">
        <v>179</v>
      </c>
      <c r="B54" s="85">
        <f>COUNTIFS($D$4:D54,D54,$F$4:F54,F54)</f>
        <v>1</v>
      </c>
      <c r="C54" s="136">
        <v>13070</v>
      </c>
      <c r="D54" s="186" t="s">
        <v>731</v>
      </c>
      <c r="E54" s="113" t="s">
        <v>478</v>
      </c>
      <c r="F54" s="89">
        <v>8102035436</v>
      </c>
      <c r="G54" s="86">
        <f t="shared" si="21"/>
        <v>39</v>
      </c>
      <c r="H54" s="89" t="s">
        <v>730</v>
      </c>
      <c r="I54" s="192" t="s">
        <v>732</v>
      </c>
      <c r="J54" s="141" t="s">
        <v>410</v>
      </c>
      <c r="K54" s="89" t="s">
        <v>385</v>
      </c>
      <c r="L54" s="86">
        <v>21</v>
      </c>
      <c r="M54" s="89" t="s">
        <v>464</v>
      </c>
      <c r="N54" s="89" t="s">
        <v>468</v>
      </c>
      <c r="O54" s="214"/>
      <c r="P54" s="86" t="s">
        <v>712</v>
      </c>
      <c r="Q54" s="217"/>
      <c r="R54" s="217"/>
      <c r="S54" s="89"/>
      <c r="T54" s="188"/>
      <c r="U54" s="188"/>
      <c r="V54" s="208" t="s">
        <v>630</v>
      </c>
      <c r="W54" s="218"/>
      <c r="X54" s="208"/>
      <c r="Y54" s="208"/>
      <c r="Z54" s="216" t="s">
        <v>530</v>
      </c>
      <c r="AA54" s="214" t="s">
        <v>507</v>
      </c>
      <c r="AC54" s="226">
        <v>42461</v>
      </c>
      <c r="AD54" s="226">
        <v>169000</v>
      </c>
      <c r="AE54" s="230"/>
      <c r="AF54" s="230"/>
      <c r="AG54" s="230" t="s">
        <v>417</v>
      </c>
      <c r="AH54" s="120">
        <v>10000</v>
      </c>
      <c r="AI54"/>
      <c r="AJ54"/>
      <c r="AM54"/>
      <c r="AO54" s="233">
        <v>3.65</v>
      </c>
      <c r="AP54" s="97">
        <v>4.55</v>
      </c>
      <c r="AQ54" s="130">
        <v>91.1</v>
      </c>
      <c r="AR54" s="98">
        <f t="shared" si="22"/>
        <v>99.3</v>
      </c>
      <c r="AS54" s="99">
        <f t="shared" si="23"/>
        <v>0.80219780219780223</v>
      </c>
      <c r="AT54" s="100">
        <f t="shared" si="24"/>
        <v>73.080219780219778</v>
      </c>
      <c r="AU54" s="101">
        <f t="shared" si="25"/>
        <v>3.8159958180867752E-2</v>
      </c>
      <c r="AV54" s="102">
        <f t="shared" si="42"/>
        <v>3.3140000000000005</v>
      </c>
      <c r="AW54" s="102">
        <f>98-AY54-(CD54*100/AO54)</f>
        <v>90.794520547945211</v>
      </c>
      <c r="AX54" s="103">
        <v>0.17</v>
      </c>
      <c r="AY54" s="102">
        <f>AX54*100/AO54</f>
        <v>4.6575342465753424</v>
      </c>
      <c r="AZ54" s="85" t="s">
        <v>387</v>
      </c>
      <c r="BA54" s="173">
        <v>14.8</v>
      </c>
      <c r="BB54" s="109" t="s">
        <v>387</v>
      </c>
      <c r="BC54" s="105">
        <v>2.97</v>
      </c>
      <c r="BD54" s="105"/>
      <c r="BE54" s="102"/>
      <c r="BF54" s="102"/>
      <c r="BG54" s="102"/>
      <c r="BH54" s="102"/>
      <c r="BI54" s="106">
        <v>2.21</v>
      </c>
      <c r="BJ54" s="102">
        <v>61.6</v>
      </c>
      <c r="BK54" s="102">
        <f>100-BJ54</f>
        <v>38.4</v>
      </c>
      <c r="BL54" s="107">
        <f t="shared" si="26"/>
        <v>1.6041666666666667</v>
      </c>
      <c r="BM54" s="108">
        <v>7.3999999999999996E-2</v>
      </c>
      <c r="BN54" s="105">
        <f t="shared" si="27"/>
        <v>2.0273972602739727</v>
      </c>
      <c r="BO54" s="85" t="s">
        <v>387</v>
      </c>
      <c r="BP54" s="102">
        <v>45.4</v>
      </c>
      <c r="BQ54" s="106">
        <v>42.6</v>
      </c>
      <c r="BS54" s="105">
        <f t="shared" si="28"/>
        <v>89.399999999999991</v>
      </c>
      <c r="BT54" s="123">
        <v>87.1</v>
      </c>
      <c r="BU54" s="123">
        <v>9768</v>
      </c>
      <c r="BV54" s="105">
        <f t="shared" si="29"/>
        <v>12.900000000000006</v>
      </c>
      <c r="BW54" s="238">
        <f t="shared" si="30"/>
        <v>4.4530849999999997</v>
      </c>
      <c r="BX54" s="111">
        <v>12.8</v>
      </c>
      <c r="BY54" s="96">
        <f t="shared" si="31"/>
        <v>0.58240000000000003</v>
      </c>
      <c r="BZ54" s="123">
        <v>76.599999999999994</v>
      </c>
      <c r="CA54" s="96">
        <f t="shared" si="32"/>
        <v>3.4852999999999996</v>
      </c>
      <c r="CB54" s="123">
        <v>8.4700000000000006</v>
      </c>
      <c r="CC54" s="96">
        <f t="shared" si="33"/>
        <v>0.38538499999999998</v>
      </c>
      <c r="CD54" s="96">
        <v>9.2999999999999999E-2</v>
      </c>
      <c r="CE54" s="144">
        <v>99.8</v>
      </c>
      <c r="CF54" s="144">
        <v>12053</v>
      </c>
      <c r="CG54" s="144">
        <v>99.3</v>
      </c>
      <c r="CH54" s="144">
        <v>5697</v>
      </c>
      <c r="CI54" s="144">
        <v>91.5</v>
      </c>
      <c r="CJ54" s="144">
        <v>97</v>
      </c>
      <c r="CK54" s="144">
        <v>5982</v>
      </c>
      <c r="CL54" s="102">
        <f t="shared" si="34"/>
        <v>0.16710182767624024</v>
      </c>
      <c r="CZ54" s="134"/>
      <c r="DB54" s="156" t="s">
        <v>388</v>
      </c>
      <c r="DC54" s="183"/>
      <c r="DD54" s="195" t="s">
        <v>641</v>
      </c>
      <c r="DE54" s="214"/>
      <c r="DF54" s="214"/>
      <c r="DG54" s="214"/>
      <c r="DH54" s="214"/>
      <c r="DI54" s="86" t="s">
        <v>389</v>
      </c>
      <c r="DJ54" s="171" t="s">
        <v>417</v>
      </c>
      <c r="DK54" s="113">
        <v>2</v>
      </c>
      <c r="DL54" s="178" t="s">
        <v>1012</v>
      </c>
      <c r="DM54" s="178" t="s">
        <v>732</v>
      </c>
      <c r="DN54" s="178"/>
      <c r="DO54" s="178"/>
      <c r="DP54" s="178"/>
      <c r="DQ54" s="178"/>
      <c r="DR54" s="176"/>
      <c r="DS54" s="172"/>
      <c r="DT54" s="172"/>
      <c r="DU54" s="172"/>
      <c r="DV54" s="172"/>
      <c r="DW54" s="172"/>
      <c r="DX54" s="172"/>
      <c r="DY54" s="172"/>
      <c r="DZ54" s="172"/>
      <c r="EA54" s="172"/>
      <c r="EB54" s="294"/>
      <c r="EC54" s="293"/>
      <c r="ED54" s="293"/>
      <c r="EE54" s="293"/>
      <c r="EF54" s="293">
        <v>100</v>
      </c>
      <c r="EG54" s="293"/>
      <c r="EH54" s="293">
        <v>173</v>
      </c>
      <c r="EI54" s="293">
        <v>65</v>
      </c>
      <c r="EJ54" s="330">
        <f t="shared" si="41"/>
        <v>21.718066089745729</v>
      </c>
      <c r="EK54" s="293"/>
      <c r="EL54" s="293"/>
      <c r="EM54" s="293">
        <v>1</v>
      </c>
      <c r="EN54" s="293" t="s">
        <v>784</v>
      </c>
      <c r="EO54" s="293">
        <v>1</v>
      </c>
      <c r="EP54" s="293">
        <v>0</v>
      </c>
      <c r="EQ54" s="178">
        <v>0</v>
      </c>
      <c r="ER54" s="252">
        <v>13070</v>
      </c>
      <c r="ES54" s="200">
        <v>75</v>
      </c>
      <c r="ET54" s="200">
        <v>326890</v>
      </c>
      <c r="EU54" s="200">
        <v>4000</v>
      </c>
      <c r="EV54" s="200">
        <v>40560</v>
      </c>
      <c r="EW54" s="200">
        <v>311900</v>
      </c>
      <c r="EX54" s="201">
        <f t="shared" si="35"/>
        <v>42168.88</v>
      </c>
      <c r="EY54" s="179">
        <f t="shared" si="36"/>
        <v>885546.48</v>
      </c>
      <c r="EZ54" s="220"/>
      <c r="FA54" s="220"/>
      <c r="FB54" s="220"/>
      <c r="FC54" s="220"/>
      <c r="FD54" s="260"/>
      <c r="FE54" s="260"/>
      <c r="FF54" s="260"/>
      <c r="FG54" s="159"/>
      <c r="FH54" s="262"/>
      <c r="FI54" s="262"/>
      <c r="FJ54" s="264"/>
      <c r="FK54" s="231"/>
      <c r="FL54" s="95"/>
      <c r="FM54" s="85"/>
      <c r="FN54" s="174">
        <f t="shared" si="37"/>
        <v>42.460999999999999</v>
      </c>
      <c r="FP54" s="100">
        <f t="shared" si="38"/>
        <v>95.414359570497723</v>
      </c>
      <c r="FQ54" s="202">
        <f t="shared" si="39"/>
        <v>42.168879999999994</v>
      </c>
      <c r="FS54" s="128" t="s">
        <v>807</v>
      </c>
      <c r="FT54" s="128" t="s">
        <v>386</v>
      </c>
      <c r="FU54" s="128" t="s">
        <v>790</v>
      </c>
      <c r="FV54" s="305">
        <v>1</v>
      </c>
      <c r="FW54" s="128" t="s">
        <v>782</v>
      </c>
      <c r="FX54" s="305">
        <v>1</v>
      </c>
      <c r="FY54" s="305" t="s">
        <v>902</v>
      </c>
      <c r="FZ54" s="305">
        <v>1</v>
      </c>
      <c r="GA54" s="305" t="s">
        <v>925</v>
      </c>
      <c r="GB54" s="305" t="s">
        <v>926</v>
      </c>
      <c r="GC54" s="305">
        <v>1</v>
      </c>
      <c r="GD54" s="128" t="s">
        <v>927</v>
      </c>
      <c r="GE54" s="331" t="s">
        <v>790</v>
      </c>
      <c r="GF54" s="128" t="s">
        <v>968</v>
      </c>
      <c r="GG54" s="220"/>
      <c r="GH54" s="268"/>
      <c r="GL54" s="230"/>
      <c r="GM54" s="230"/>
      <c r="GN54" s="230"/>
      <c r="GO54" s="230"/>
      <c r="GP54" s="230"/>
      <c r="GQ54" s="230"/>
      <c r="GR54" s="230"/>
      <c r="GS54" s="230"/>
      <c r="GT54" s="230"/>
      <c r="GU54" s="230"/>
      <c r="GV54" s="230"/>
      <c r="GW54" s="230"/>
      <c r="GX54" s="230"/>
      <c r="GY54" s="230"/>
      <c r="GZ54" s="230"/>
      <c r="HA54" s="230"/>
      <c r="HB54" s="230"/>
      <c r="HC54" s="230"/>
      <c r="HD54" s="230"/>
      <c r="HE54" s="230"/>
      <c r="HF54" s="230"/>
      <c r="HG54" s="230"/>
      <c r="HH54" s="230"/>
      <c r="HI54" s="230"/>
      <c r="HJ54" s="230"/>
      <c r="HK54" s="230"/>
      <c r="HL54" s="230"/>
      <c r="HM54" s="230"/>
      <c r="HN54" s="230"/>
      <c r="HO54" s="230"/>
      <c r="HP54" s="230"/>
      <c r="HQ54" s="230"/>
      <c r="HR54" s="230"/>
      <c r="HS54" s="230"/>
      <c r="HT54" s="230"/>
      <c r="HU54" s="230"/>
      <c r="HV54" s="230"/>
      <c r="HW54" s="230"/>
      <c r="HX54" s="230"/>
      <c r="HY54" s="230"/>
      <c r="HZ54" s="230"/>
      <c r="IA54" s="230"/>
      <c r="IB54" s="230"/>
      <c r="IC54" s="230"/>
      <c r="ID54" s="230"/>
      <c r="IE54" s="230"/>
      <c r="IF54" s="230"/>
    </row>
    <row r="55" spans="1:240" ht="15.6" customHeight="1" x14ac:dyDescent="0.25">
      <c r="A55" s="85">
        <v>79</v>
      </c>
      <c r="B55" s="85">
        <f>COUNTIFS($D$4:D55,D55,$F$4:F55,F55)</f>
        <v>1</v>
      </c>
      <c r="C55" s="136">
        <v>12472</v>
      </c>
      <c r="D55" s="186" t="s">
        <v>576</v>
      </c>
      <c r="E55" s="113" t="s">
        <v>475</v>
      </c>
      <c r="F55" s="89">
        <v>5655252240</v>
      </c>
      <c r="G55" s="86">
        <f t="shared" si="21"/>
        <v>64</v>
      </c>
      <c r="H55" s="89" t="s">
        <v>578</v>
      </c>
      <c r="I55" s="192" t="s">
        <v>393</v>
      </c>
      <c r="J55" s="141" t="s">
        <v>410</v>
      </c>
      <c r="K55" s="89" t="s">
        <v>385</v>
      </c>
      <c r="L55" s="86">
        <v>28</v>
      </c>
      <c r="M55" s="89" t="s">
        <v>438</v>
      </c>
      <c r="N55" s="89" t="s">
        <v>386</v>
      </c>
      <c r="O55" s="214"/>
      <c r="P55" s="86" t="s">
        <v>551</v>
      </c>
      <c r="Q55" s="217"/>
      <c r="R55" s="217"/>
      <c r="S55" s="89"/>
      <c r="T55" s="188"/>
      <c r="U55" s="188"/>
      <c r="V55" s="205" t="s">
        <v>537</v>
      </c>
      <c r="W55" s="219"/>
      <c r="X55" s="205"/>
      <c r="Y55" s="205"/>
      <c r="Z55" s="216" t="s">
        <v>530</v>
      </c>
      <c r="AA55" s="214" t="s">
        <v>508</v>
      </c>
      <c r="AC55" s="226">
        <v>26262</v>
      </c>
      <c r="AD55" s="226">
        <v>735000</v>
      </c>
      <c r="AE55" s="230"/>
      <c r="AF55" s="230"/>
      <c r="AG55" s="230" t="s">
        <v>417</v>
      </c>
      <c r="AH55" s="226">
        <v>10000</v>
      </c>
      <c r="AI55"/>
      <c r="AJ55"/>
      <c r="AM55"/>
      <c r="AO55" s="233">
        <v>7.34</v>
      </c>
      <c r="AP55" s="97">
        <v>2.34</v>
      </c>
      <c r="AQ55" s="130">
        <v>90</v>
      </c>
      <c r="AR55" s="98">
        <f t="shared" si="22"/>
        <v>99.68</v>
      </c>
      <c r="AS55" s="99">
        <f t="shared" si="23"/>
        <v>3.1367521367521367</v>
      </c>
      <c r="AT55" s="100">
        <f t="shared" si="24"/>
        <v>282.30769230769232</v>
      </c>
      <c r="AU55" s="101">
        <f t="shared" si="25"/>
        <v>7.9488845570716907E-2</v>
      </c>
      <c r="AV55" s="102">
        <f t="shared" si="42"/>
        <v>6.6689860000000003</v>
      </c>
      <c r="AW55" s="102">
        <f>97-AY55-(CD55*100/AO55)</f>
        <v>90.858119891008172</v>
      </c>
      <c r="AX55" s="103">
        <v>0.44847399999999998</v>
      </c>
      <c r="AY55" s="102">
        <v>6.11</v>
      </c>
      <c r="AZ55" s="85" t="s">
        <v>387</v>
      </c>
      <c r="BA55" s="173">
        <v>62.1</v>
      </c>
      <c r="BB55" s="109" t="s">
        <v>387</v>
      </c>
      <c r="BC55" s="207">
        <v>14.4</v>
      </c>
      <c r="BD55" s="105"/>
      <c r="BE55" s="102"/>
      <c r="BF55" s="102"/>
      <c r="BG55" s="102"/>
      <c r="BH55" s="102"/>
      <c r="BI55" s="106">
        <v>4.4999999999999998E-2</v>
      </c>
      <c r="BJ55" s="102">
        <v>76.3</v>
      </c>
      <c r="BK55" s="85">
        <v>23.7</v>
      </c>
      <c r="BL55" s="131">
        <f t="shared" si="26"/>
        <v>3.2194092827004219</v>
      </c>
      <c r="BM55" s="108">
        <v>0.57999999999999996</v>
      </c>
      <c r="BN55" s="105">
        <f t="shared" si="27"/>
        <v>7.9019073569482279</v>
      </c>
      <c r="BO55" s="85" t="s">
        <v>387</v>
      </c>
      <c r="BP55" s="85">
        <v>74.599999999999994</v>
      </c>
      <c r="BQ55" s="109">
        <v>84.7</v>
      </c>
      <c r="BS55" s="105">
        <f t="shared" si="28"/>
        <v>83.7</v>
      </c>
      <c r="BT55" s="123">
        <v>97.4</v>
      </c>
      <c r="BU55" s="123">
        <v>15009</v>
      </c>
      <c r="BV55" s="105">
        <f t="shared" si="29"/>
        <v>2.5999999999999943</v>
      </c>
      <c r="BW55" s="238">
        <f t="shared" si="30"/>
        <v>2.2814999999999999</v>
      </c>
      <c r="BX55" s="123">
        <v>59</v>
      </c>
      <c r="BY55" s="96">
        <f t="shared" si="31"/>
        <v>1.3806</v>
      </c>
      <c r="BZ55" s="123">
        <v>24.7</v>
      </c>
      <c r="CA55" s="96">
        <f t="shared" si="32"/>
        <v>0.57797999999999994</v>
      </c>
      <c r="CB55" s="123">
        <v>13.8</v>
      </c>
      <c r="CC55" s="96">
        <f t="shared" si="33"/>
        <v>0.32292000000000004</v>
      </c>
      <c r="CD55" s="96">
        <v>2.3400000000000001E-3</v>
      </c>
      <c r="CE55" s="144" t="s">
        <v>387</v>
      </c>
      <c r="CF55" s="144" t="s">
        <v>387</v>
      </c>
      <c r="CG55" s="144" t="s">
        <v>387</v>
      </c>
      <c r="CH55" s="144" t="s">
        <v>387</v>
      </c>
      <c r="CI55" s="144" t="s">
        <v>387</v>
      </c>
      <c r="CJ55" s="144" t="s">
        <v>387</v>
      </c>
      <c r="CK55" s="144" t="s">
        <v>387</v>
      </c>
      <c r="CL55" s="102">
        <f t="shared" si="34"/>
        <v>2.3886639676113361</v>
      </c>
      <c r="CZ55" s="134">
        <v>5</v>
      </c>
      <c r="DB55" s="156" t="s">
        <v>400</v>
      </c>
      <c r="DC55" s="183"/>
      <c r="DD55" s="195" t="s">
        <v>580</v>
      </c>
      <c r="DE55" s="214"/>
      <c r="DF55" s="214"/>
      <c r="DG55" s="214"/>
      <c r="DH55" s="214"/>
      <c r="DI55" s="86" t="s">
        <v>390</v>
      </c>
      <c r="DJ55" s="171" t="s">
        <v>417</v>
      </c>
      <c r="DK55" s="113">
        <v>2</v>
      </c>
      <c r="DL55" s="178" t="s">
        <v>1013</v>
      </c>
      <c r="DM55" s="178" t="s">
        <v>1014</v>
      </c>
      <c r="DN55" s="178"/>
      <c r="DO55" s="178"/>
      <c r="DP55" s="178"/>
      <c r="DQ55" s="178"/>
      <c r="DR55" s="176" t="s">
        <v>386</v>
      </c>
      <c r="DS55" s="172" t="s">
        <v>386</v>
      </c>
      <c r="DT55" s="172">
        <v>33244</v>
      </c>
      <c r="DU55" s="172">
        <v>90.8</v>
      </c>
      <c r="DV55" s="172">
        <v>9.1999999999999993</v>
      </c>
      <c r="DW55" s="172" t="s">
        <v>386</v>
      </c>
      <c r="DX55" s="172" t="s">
        <v>386</v>
      </c>
      <c r="DY55" s="172" t="s">
        <v>386</v>
      </c>
      <c r="DZ55" s="172" t="s">
        <v>386</v>
      </c>
      <c r="EA55" s="172">
        <v>0</v>
      </c>
      <c r="EB55" s="294" t="s">
        <v>499</v>
      </c>
      <c r="EC55" s="293"/>
      <c r="ED55" s="293"/>
      <c r="EE55" s="293"/>
      <c r="EF55" s="293">
        <v>60</v>
      </c>
      <c r="EG55" s="178">
        <v>3</v>
      </c>
      <c r="EH55" s="293">
        <v>162</v>
      </c>
      <c r="EI55" s="293">
        <v>77</v>
      </c>
      <c r="EJ55" s="330">
        <f t="shared" si="41"/>
        <v>29.340039628105473</v>
      </c>
      <c r="EK55" s="293"/>
      <c r="EL55" s="293"/>
      <c r="EM55" s="293">
        <v>2</v>
      </c>
      <c r="EN55" s="293" t="s">
        <v>777</v>
      </c>
      <c r="EO55" s="293">
        <v>1</v>
      </c>
      <c r="EP55" s="293">
        <v>0</v>
      </c>
      <c r="EQ55" s="178">
        <v>0</v>
      </c>
      <c r="ER55" s="252">
        <v>12472</v>
      </c>
      <c r="ES55" s="200">
        <v>75</v>
      </c>
      <c r="ET55" s="200">
        <v>204018</v>
      </c>
      <c r="EU55" s="200">
        <v>4000</v>
      </c>
      <c r="EV55" s="200">
        <v>40560</v>
      </c>
      <c r="EW55" s="200">
        <v>194169</v>
      </c>
      <c r="EX55" s="201">
        <f t="shared" si="35"/>
        <v>26251.648800000003</v>
      </c>
      <c r="EY55" s="179">
        <f t="shared" si="36"/>
        <v>735046.1664000001</v>
      </c>
      <c r="EZ55" s="95"/>
      <c r="FD55" s="158"/>
      <c r="FE55" s="158"/>
      <c r="FG55" s="159"/>
      <c r="FH55" s="160"/>
      <c r="FI55" s="262"/>
      <c r="FJ55" s="264"/>
      <c r="FK55" s="94"/>
      <c r="FL55" s="95"/>
      <c r="FM55" s="85"/>
      <c r="FN55" s="174">
        <f t="shared" si="37"/>
        <v>26.262</v>
      </c>
      <c r="FP55" s="100">
        <f t="shared" si="38"/>
        <v>95.172484780754644</v>
      </c>
      <c r="FQ55" s="202">
        <f t="shared" si="39"/>
        <v>26.251648800000002</v>
      </c>
      <c r="FS55" s="128" t="s">
        <v>386</v>
      </c>
      <c r="FT55" s="128" t="s">
        <v>928</v>
      </c>
      <c r="FU55" s="128" t="s">
        <v>790</v>
      </c>
      <c r="FV55" s="305">
        <v>0</v>
      </c>
      <c r="FW55" s="128" t="s">
        <v>782</v>
      </c>
      <c r="FX55" s="305">
        <v>1</v>
      </c>
      <c r="FY55" s="128" t="s">
        <v>792</v>
      </c>
      <c r="FZ55" s="305">
        <v>0</v>
      </c>
      <c r="GA55" s="305">
        <v>0</v>
      </c>
      <c r="GB55" s="305">
        <v>0</v>
      </c>
      <c r="GC55" s="305">
        <v>1</v>
      </c>
      <c r="GD55" s="128" t="s">
        <v>929</v>
      </c>
      <c r="GE55" s="331" t="s">
        <v>790</v>
      </c>
      <c r="GF55" s="128" t="s">
        <v>817</v>
      </c>
      <c r="GG55" s="220"/>
      <c r="GH55" s="268"/>
      <c r="GL55" s="230"/>
      <c r="GM55" s="230"/>
      <c r="GN55" s="230"/>
      <c r="GO55" s="230"/>
      <c r="GP55" s="230"/>
      <c r="GQ55" s="230"/>
      <c r="GR55" s="230"/>
      <c r="GS55" s="230"/>
      <c r="GT55" s="230"/>
      <c r="GU55" s="230"/>
      <c r="GV55" s="230"/>
      <c r="GW55" s="230"/>
      <c r="GX55" s="230"/>
      <c r="GY55" s="230"/>
      <c r="GZ55" s="230"/>
      <c r="HA55" s="230"/>
      <c r="HB55" s="230"/>
      <c r="HC55" s="230"/>
      <c r="HD55" s="230"/>
      <c r="HE55" s="230"/>
      <c r="HF55" s="230"/>
      <c r="HG55" s="230"/>
      <c r="HH55" s="230"/>
      <c r="HI55" s="230"/>
      <c r="HJ55" s="230"/>
      <c r="HK55" s="230"/>
      <c r="HL55" s="230"/>
      <c r="HM55" s="230"/>
      <c r="HN55" s="230"/>
      <c r="HO55" s="230"/>
      <c r="HP55" s="230"/>
      <c r="HQ55" s="230"/>
      <c r="HR55" s="230"/>
      <c r="HS55" s="230"/>
      <c r="HT55" s="230"/>
      <c r="HU55" s="230"/>
      <c r="HV55" s="230"/>
      <c r="HW55" s="230"/>
      <c r="HX55" s="230"/>
      <c r="HY55" s="230"/>
      <c r="HZ55" s="230"/>
      <c r="IA55" s="230"/>
      <c r="IB55" s="230"/>
      <c r="IC55" s="230"/>
      <c r="ID55" s="230"/>
      <c r="IE55" s="230"/>
      <c r="IF55" s="230"/>
    </row>
    <row r="56" spans="1:240" ht="15.6" customHeight="1" x14ac:dyDescent="0.25">
      <c r="A56" s="85">
        <v>104</v>
      </c>
      <c r="B56" s="85">
        <f>COUNTIFS($D$4:D56,D56,$F$4:F56,F56)</f>
        <v>1</v>
      </c>
      <c r="C56" s="136">
        <v>12552</v>
      </c>
      <c r="D56" s="186" t="s">
        <v>626</v>
      </c>
      <c r="E56" s="113" t="s">
        <v>627</v>
      </c>
      <c r="F56" s="89" t="s">
        <v>628</v>
      </c>
      <c r="G56" s="86">
        <f t="shared" si="21"/>
        <v>16</v>
      </c>
      <c r="H56" s="89" t="s">
        <v>629</v>
      </c>
      <c r="I56" s="192" t="s">
        <v>455</v>
      </c>
      <c r="J56" s="141" t="s">
        <v>410</v>
      </c>
      <c r="K56" s="89" t="s">
        <v>385</v>
      </c>
      <c r="L56" s="86">
        <v>6</v>
      </c>
      <c r="M56" s="89" t="s">
        <v>485</v>
      </c>
      <c r="N56" s="89" t="s">
        <v>468</v>
      </c>
      <c r="O56" s="214"/>
      <c r="P56" s="86" t="s">
        <v>596</v>
      </c>
      <c r="Q56" s="217"/>
      <c r="R56" s="217"/>
      <c r="S56" s="89"/>
      <c r="T56" s="204" t="s">
        <v>536</v>
      </c>
      <c r="U56" s="204"/>
      <c r="V56" s="208" t="s">
        <v>630</v>
      </c>
      <c r="W56" s="218"/>
      <c r="X56" s="208"/>
      <c r="Y56" s="208"/>
      <c r="Z56" s="216"/>
      <c r="AA56" s="214" t="s">
        <v>507</v>
      </c>
      <c r="AC56" s="226">
        <v>381</v>
      </c>
      <c r="AD56" s="226">
        <v>2300</v>
      </c>
      <c r="AE56" s="230"/>
      <c r="AF56" s="230"/>
      <c r="AG56" s="230" t="s">
        <v>412</v>
      </c>
      <c r="AH56" s="120">
        <v>150</v>
      </c>
      <c r="AI56"/>
      <c r="AJ56"/>
      <c r="AM56"/>
      <c r="AO56" s="138">
        <v>55.8</v>
      </c>
      <c r="AP56" s="97">
        <v>35.5</v>
      </c>
      <c r="AQ56" s="130">
        <v>7.83</v>
      </c>
      <c r="AR56" s="98">
        <f t="shared" si="22"/>
        <v>99.13</v>
      </c>
      <c r="AS56" s="99">
        <f t="shared" si="23"/>
        <v>1.5718309859154929</v>
      </c>
      <c r="AT56" s="100">
        <f t="shared" si="24"/>
        <v>12.30743661971831</v>
      </c>
      <c r="AU56" s="101">
        <f t="shared" si="25"/>
        <v>1.2877913685668128</v>
      </c>
      <c r="AV56" s="102">
        <f t="shared" si="42"/>
        <v>46.886200000000002</v>
      </c>
      <c r="AW56" s="102">
        <f>97-AY56-(CD56*100/AO56)</f>
        <v>84.025448028673836</v>
      </c>
      <c r="AX56" s="103">
        <v>1.7298</v>
      </c>
      <c r="AY56" s="102">
        <f>AX56*100/AO56</f>
        <v>3.1</v>
      </c>
      <c r="AZ56" s="85" t="s">
        <v>387</v>
      </c>
      <c r="BA56" s="173">
        <v>7.54</v>
      </c>
      <c r="BB56" s="109" t="s">
        <v>387</v>
      </c>
      <c r="BC56" s="105">
        <v>0.31</v>
      </c>
      <c r="BD56" s="105"/>
      <c r="BE56" s="102"/>
      <c r="BF56" s="102"/>
      <c r="BG56" s="102"/>
      <c r="BH56" s="102"/>
      <c r="BI56" s="106">
        <v>0.62</v>
      </c>
      <c r="BJ56" s="102">
        <v>61.1</v>
      </c>
      <c r="BK56" s="85">
        <v>38.9</v>
      </c>
      <c r="BL56" s="107">
        <f t="shared" si="26"/>
        <v>1.5706940874035991</v>
      </c>
      <c r="BM56" s="108">
        <v>0.86</v>
      </c>
      <c r="BN56" s="105">
        <f t="shared" si="27"/>
        <v>1.5412186379928317</v>
      </c>
      <c r="BO56" s="85" t="s">
        <v>387</v>
      </c>
      <c r="BP56" s="85">
        <v>17.399999999999999</v>
      </c>
      <c r="BQ56" s="109">
        <v>14.7</v>
      </c>
      <c r="BS56" s="105">
        <f t="shared" si="28"/>
        <v>56.1</v>
      </c>
      <c r="BT56" s="123">
        <v>71.8</v>
      </c>
      <c r="BU56" s="123">
        <v>8997</v>
      </c>
      <c r="BV56" s="105">
        <f t="shared" si="29"/>
        <v>28.200000000000003</v>
      </c>
      <c r="BW56" s="105">
        <f t="shared" si="30"/>
        <v>35.429000000000002</v>
      </c>
      <c r="BX56" s="123">
        <v>28.8</v>
      </c>
      <c r="BY56" s="96">
        <f t="shared" si="31"/>
        <v>10.224</v>
      </c>
      <c r="BZ56" s="123">
        <v>27.3</v>
      </c>
      <c r="CA56" s="96">
        <f t="shared" si="32"/>
        <v>9.6914999999999996</v>
      </c>
      <c r="CB56" s="123">
        <v>43.7</v>
      </c>
      <c r="CC56" s="96">
        <f t="shared" si="33"/>
        <v>15.513500000000001</v>
      </c>
      <c r="CD56" s="206">
        <v>5.51</v>
      </c>
      <c r="CE56" s="144">
        <v>99.8</v>
      </c>
      <c r="CF56" s="144">
        <v>6736</v>
      </c>
      <c r="CG56" s="144">
        <v>99.5</v>
      </c>
      <c r="CH56" s="144">
        <v>4983</v>
      </c>
      <c r="CI56" s="144">
        <v>85.2</v>
      </c>
      <c r="CJ56" s="144">
        <v>93.3</v>
      </c>
      <c r="CK56" s="144">
        <v>4561</v>
      </c>
      <c r="CL56" s="102">
        <f t="shared" si="34"/>
        <v>1.054945054945055</v>
      </c>
      <c r="DB56" s="156" t="s">
        <v>213</v>
      </c>
      <c r="DC56" s="183"/>
      <c r="DD56" s="195" t="s">
        <v>631</v>
      </c>
      <c r="DE56" s="214"/>
      <c r="DF56" s="214"/>
      <c r="DG56" s="214"/>
      <c r="DH56" s="214"/>
      <c r="DI56" s="86" t="s">
        <v>390</v>
      </c>
      <c r="DJ56" s="170" t="s">
        <v>412</v>
      </c>
      <c r="DK56" s="113">
        <v>2</v>
      </c>
      <c r="DL56" s="178" t="s">
        <v>825</v>
      </c>
      <c r="DM56" s="178" t="s">
        <v>455</v>
      </c>
      <c r="DN56" s="178"/>
      <c r="DO56" s="178"/>
      <c r="DP56" s="178"/>
      <c r="DQ56" s="178"/>
      <c r="DR56" s="176" t="s">
        <v>386</v>
      </c>
      <c r="DS56" s="172" t="s">
        <v>386</v>
      </c>
      <c r="DT56" s="172">
        <v>654</v>
      </c>
      <c r="DU56" s="172">
        <v>11</v>
      </c>
      <c r="DV56" s="172">
        <v>89</v>
      </c>
      <c r="DW56" s="172" t="s">
        <v>386</v>
      </c>
      <c r="DX56" s="172" t="s">
        <v>386</v>
      </c>
      <c r="DY56" s="172" t="s">
        <v>386</v>
      </c>
      <c r="DZ56" s="172" t="s">
        <v>386</v>
      </c>
      <c r="EA56" s="172" t="s">
        <v>632</v>
      </c>
      <c r="EB56" s="294"/>
      <c r="EC56" s="293"/>
      <c r="ED56" s="293"/>
      <c r="EE56" s="293"/>
      <c r="EF56" s="293">
        <v>21</v>
      </c>
      <c r="EG56" s="293"/>
      <c r="EH56" s="293" t="s">
        <v>782</v>
      </c>
      <c r="EI56" s="293" t="s">
        <v>782</v>
      </c>
      <c r="EJ56" s="330" t="s">
        <v>782</v>
      </c>
      <c r="EK56" s="293"/>
      <c r="EL56" s="293"/>
      <c r="EM56" s="293">
        <v>0</v>
      </c>
      <c r="EN56" s="293" t="s">
        <v>784</v>
      </c>
      <c r="EO56" s="293">
        <v>1</v>
      </c>
      <c r="EP56" s="293" t="s">
        <v>930</v>
      </c>
      <c r="EQ56" s="333">
        <v>43880</v>
      </c>
      <c r="ER56" s="252">
        <v>12552</v>
      </c>
      <c r="ES56" s="200">
        <v>75</v>
      </c>
      <c r="ET56" s="200">
        <v>113291</v>
      </c>
      <c r="EU56" s="200">
        <v>4000</v>
      </c>
      <c r="EV56" s="200">
        <v>40560</v>
      </c>
      <c r="EW56" s="200">
        <v>2813</v>
      </c>
      <c r="EX56" s="201">
        <f t="shared" si="35"/>
        <v>380.31760000000003</v>
      </c>
      <c r="EY56" s="179">
        <f t="shared" si="36"/>
        <v>2281.9056</v>
      </c>
      <c r="EZ56" s="220"/>
      <c r="FA56" s="220"/>
      <c r="FB56" s="220"/>
      <c r="FC56" s="220"/>
      <c r="FD56" s="260"/>
      <c r="FE56" s="260"/>
      <c r="FF56" s="260"/>
      <c r="FG56" s="159"/>
      <c r="FH56" s="262"/>
      <c r="FI56" s="262"/>
      <c r="FJ56" s="264"/>
      <c r="FK56" s="231"/>
      <c r="FL56" s="95"/>
      <c r="FM56" s="85"/>
      <c r="FN56" s="174">
        <f t="shared" si="37"/>
        <v>0.38100000000000001</v>
      </c>
      <c r="FP56" s="100">
        <f t="shared" si="38"/>
        <v>2.4829862919384595</v>
      </c>
      <c r="FQ56" s="202">
        <f t="shared" si="39"/>
        <v>0.38031760000000003</v>
      </c>
      <c r="FS56" s="128" t="s">
        <v>386</v>
      </c>
      <c r="FT56" s="128" t="s">
        <v>1007</v>
      </c>
      <c r="FU56" s="128" t="s">
        <v>1001</v>
      </c>
      <c r="FV56" s="305">
        <v>0</v>
      </c>
      <c r="FW56" s="128" t="s">
        <v>782</v>
      </c>
      <c r="FX56" s="305">
        <v>1</v>
      </c>
      <c r="FY56" s="128" t="s">
        <v>792</v>
      </c>
      <c r="FZ56" s="305">
        <v>0</v>
      </c>
      <c r="GA56" s="305">
        <v>0</v>
      </c>
      <c r="GB56" s="305">
        <v>0</v>
      </c>
      <c r="GC56" s="305">
        <v>0</v>
      </c>
      <c r="GD56" s="128" t="s">
        <v>931</v>
      </c>
      <c r="GE56" s="128" t="s">
        <v>923</v>
      </c>
      <c r="GF56" s="128" t="s">
        <v>817</v>
      </c>
      <c r="GG56" s="220"/>
      <c r="GH56" s="268"/>
      <c r="GL56" s="230"/>
      <c r="GM56" s="230"/>
      <c r="GN56" s="230"/>
      <c r="GO56" s="230"/>
      <c r="GP56" s="230"/>
      <c r="GQ56" s="230"/>
      <c r="GR56" s="230"/>
      <c r="GS56" s="230"/>
      <c r="GT56" s="230"/>
      <c r="GU56" s="230"/>
      <c r="GV56" s="230"/>
      <c r="GW56" s="230"/>
      <c r="GX56" s="230"/>
      <c r="GY56" s="230"/>
      <c r="GZ56" s="230"/>
      <c r="HA56" s="230"/>
      <c r="HB56" s="230"/>
      <c r="HC56" s="230"/>
      <c r="HD56" s="230"/>
      <c r="HE56" s="230"/>
      <c r="HF56" s="230"/>
      <c r="HG56" s="230"/>
      <c r="HH56" s="230"/>
      <c r="HI56" s="230"/>
      <c r="HJ56" s="230"/>
      <c r="HK56" s="230"/>
      <c r="HL56" s="230"/>
      <c r="HM56" s="230"/>
      <c r="HN56" s="230"/>
      <c r="HO56" s="230"/>
      <c r="HP56" s="230"/>
      <c r="HQ56" s="230"/>
      <c r="HR56" s="230"/>
      <c r="HS56" s="230"/>
      <c r="HT56" s="230"/>
      <c r="HU56" s="230"/>
      <c r="HV56" s="230"/>
      <c r="HW56" s="230"/>
      <c r="HX56" s="230"/>
      <c r="HY56" s="230"/>
      <c r="HZ56" s="230"/>
      <c r="IA56" s="230"/>
      <c r="IB56" s="230"/>
      <c r="IC56" s="230"/>
      <c r="ID56" s="230"/>
      <c r="IE56" s="230"/>
      <c r="IF56" s="230"/>
    </row>
    <row r="57" spans="1:240" ht="15.6" customHeight="1" x14ac:dyDescent="0.25">
      <c r="A57" s="85">
        <v>137</v>
      </c>
      <c r="B57" s="85">
        <f>COUNTIFS($D$4:D57,D57,$F$4:F57,F57)</f>
        <v>1</v>
      </c>
      <c r="C57" s="136">
        <v>12798</v>
      </c>
      <c r="D57" s="186" t="s">
        <v>674</v>
      </c>
      <c r="E57" s="113" t="s">
        <v>441</v>
      </c>
      <c r="F57" s="89">
        <v>7702083488</v>
      </c>
      <c r="G57" s="86">
        <f t="shared" si="21"/>
        <v>43</v>
      </c>
      <c r="H57" s="89" t="s">
        <v>671</v>
      </c>
      <c r="I57" s="192" t="s">
        <v>393</v>
      </c>
      <c r="J57" s="141" t="s">
        <v>410</v>
      </c>
      <c r="K57" s="89" t="s">
        <v>385</v>
      </c>
      <c r="L57" s="86">
        <v>10</v>
      </c>
      <c r="M57" s="89" t="s">
        <v>438</v>
      </c>
      <c r="N57" s="89" t="s">
        <v>386</v>
      </c>
      <c r="O57" s="214"/>
      <c r="P57" s="86" t="s">
        <v>646</v>
      </c>
      <c r="Q57" s="217"/>
      <c r="R57" s="217"/>
      <c r="S57" s="89"/>
      <c r="T57" s="204" t="s">
        <v>536</v>
      </c>
      <c r="U57" s="204"/>
      <c r="V57" s="208" t="s">
        <v>630</v>
      </c>
      <c r="W57" s="218"/>
      <c r="X57" s="208"/>
      <c r="Y57" s="208"/>
      <c r="Z57" s="126"/>
      <c r="AA57" s="85" t="s">
        <v>507</v>
      </c>
      <c r="AC57" s="120">
        <v>185</v>
      </c>
      <c r="AD57" s="120">
        <v>1800</v>
      </c>
      <c r="AE57"/>
      <c r="AF57"/>
      <c r="AG57" t="s">
        <v>412</v>
      </c>
      <c r="AH57" s="120">
        <v>150</v>
      </c>
      <c r="AI57"/>
      <c r="AJ57"/>
      <c r="AM57"/>
      <c r="AO57" s="138">
        <v>37.5</v>
      </c>
      <c r="AP57" s="97">
        <v>52.8</v>
      </c>
      <c r="AQ57" s="130">
        <v>9.6999999999999993</v>
      </c>
      <c r="AR57" s="98">
        <f t="shared" si="22"/>
        <v>100</v>
      </c>
      <c r="AS57" s="99">
        <f t="shared" si="23"/>
        <v>0.71022727272727282</v>
      </c>
      <c r="AT57" s="100">
        <f t="shared" si="24"/>
        <v>6.8892045454545459</v>
      </c>
      <c r="AU57" s="101">
        <f t="shared" si="25"/>
        <v>0.6</v>
      </c>
      <c r="AV57" s="102">
        <f t="shared" si="42"/>
        <v>30.93</v>
      </c>
      <c r="AW57" s="102">
        <f>98-AY57-(CD57*100/AO57)</f>
        <v>82.48</v>
      </c>
      <c r="AX57" s="103">
        <v>5.64</v>
      </c>
      <c r="AY57" s="102">
        <f>AX57*100/AO57</f>
        <v>15.04</v>
      </c>
      <c r="AZ57" s="85" t="s">
        <v>387</v>
      </c>
      <c r="BA57" s="173">
        <v>30.8</v>
      </c>
      <c r="BB57" s="109" t="s">
        <v>387</v>
      </c>
      <c r="BC57" s="105">
        <v>6.7000000000000004E-2</v>
      </c>
      <c r="BD57" s="105"/>
      <c r="BE57" s="102"/>
      <c r="BF57" s="102"/>
      <c r="BG57" s="102"/>
      <c r="BH57" s="102"/>
      <c r="BI57" s="106">
        <v>0.74</v>
      </c>
      <c r="BJ57" s="102">
        <v>40.1</v>
      </c>
      <c r="BK57" s="102">
        <f>100-BJ57</f>
        <v>59.9</v>
      </c>
      <c r="BL57" s="107">
        <f t="shared" si="26"/>
        <v>0.669449081803005</v>
      </c>
      <c r="BM57" s="108">
        <v>0.26</v>
      </c>
      <c r="BN57" s="105">
        <f t="shared" si="27"/>
        <v>0.69333333333333336</v>
      </c>
      <c r="BO57" s="85" t="s">
        <v>387</v>
      </c>
      <c r="BP57" s="102">
        <v>19.3</v>
      </c>
      <c r="BQ57" s="106">
        <v>22.4</v>
      </c>
      <c r="BS57" s="105">
        <f t="shared" si="28"/>
        <v>47.400000000000006</v>
      </c>
      <c r="BT57" s="123">
        <v>82.8</v>
      </c>
      <c r="BU57" s="123">
        <v>7030</v>
      </c>
      <c r="BV57" s="105">
        <f t="shared" si="29"/>
        <v>17.200000000000003</v>
      </c>
      <c r="BW57" s="105">
        <f t="shared" si="30"/>
        <v>52.324800000000003</v>
      </c>
      <c r="BX57" s="111">
        <v>20.100000000000001</v>
      </c>
      <c r="BY57" s="96">
        <f t="shared" si="31"/>
        <v>10.6128</v>
      </c>
      <c r="BZ57" s="123">
        <v>27.3</v>
      </c>
      <c r="CA57" s="96">
        <f t="shared" si="32"/>
        <v>14.414400000000001</v>
      </c>
      <c r="CB57" s="123">
        <v>51.7</v>
      </c>
      <c r="CC57" s="96">
        <f t="shared" si="33"/>
        <v>27.297600000000003</v>
      </c>
      <c r="CD57" s="96">
        <v>0.18</v>
      </c>
      <c r="CE57" s="144">
        <v>92.6</v>
      </c>
      <c r="CF57" s="144">
        <v>3005</v>
      </c>
      <c r="CG57" s="144">
        <v>83.5</v>
      </c>
      <c r="CH57" s="144">
        <v>2435</v>
      </c>
      <c r="CI57" s="144">
        <v>37.9</v>
      </c>
      <c r="CJ57" s="144">
        <v>61.8</v>
      </c>
      <c r="CK57" s="144">
        <v>2176</v>
      </c>
      <c r="CL57" s="102">
        <f t="shared" si="34"/>
        <v>0.73626373626373631</v>
      </c>
      <c r="CZ57" s="134">
        <v>3</v>
      </c>
      <c r="DB57" s="156" t="s">
        <v>392</v>
      </c>
      <c r="DC57" s="183"/>
      <c r="DD57" s="195" t="s">
        <v>675</v>
      </c>
      <c r="DE57" s="214"/>
      <c r="DF57" s="214"/>
      <c r="DG57" s="214"/>
      <c r="DH57" s="214"/>
      <c r="DI57" s="86" t="s">
        <v>389</v>
      </c>
      <c r="DJ57" s="170" t="s">
        <v>412</v>
      </c>
      <c r="DK57" s="113">
        <v>2</v>
      </c>
      <c r="DL57" s="178" t="s">
        <v>393</v>
      </c>
      <c r="DM57" s="178" t="s">
        <v>391</v>
      </c>
      <c r="DN57" s="178"/>
      <c r="DO57" s="178"/>
      <c r="DP57" s="178"/>
      <c r="DQ57" s="178"/>
      <c r="DR57" s="176" t="s">
        <v>386</v>
      </c>
      <c r="DS57" s="172" t="s">
        <v>386</v>
      </c>
      <c r="DT57" s="291">
        <v>286</v>
      </c>
      <c r="DU57" s="291">
        <v>17.8</v>
      </c>
      <c r="DV57" s="291">
        <v>82.2</v>
      </c>
      <c r="DW57" s="172" t="s">
        <v>386</v>
      </c>
      <c r="DX57" s="172" t="s">
        <v>386</v>
      </c>
      <c r="DY57" s="172" t="s">
        <v>386</v>
      </c>
      <c r="DZ57" s="172" t="s">
        <v>386</v>
      </c>
      <c r="EA57" s="172">
        <v>0</v>
      </c>
      <c r="EB57" s="297" t="s">
        <v>499</v>
      </c>
      <c r="EC57" s="293"/>
      <c r="ED57" s="293"/>
      <c r="EE57" s="293"/>
      <c r="EF57" s="293">
        <v>35</v>
      </c>
      <c r="EG57" s="293"/>
      <c r="EH57" s="293" t="s">
        <v>782</v>
      </c>
      <c r="EI57" s="293" t="s">
        <v>782</v>
      </c>
      <c r="EJ57" s="330" t="s">
        <v>782</v>
      </c>
      <c r="EK57" s="293"/>
      <c r="EL57" s="293"/>
      <c r="EM57" s="293">
        <v>1</v>
      </c>
      <c r="EN57" s="293" t="s">
        <v>784</v>
      </c>
      <c r="EO57" s="293">
        <v>2</v>
      </c>
      <c r="EP57" s="293">
        <v>0</v>
      </c>
      <c r="EQ57" s="178">
        <v>0</v>
      </c>
      <c r="ER57" s="252">
        <v>12798</v>
      </c>
      <c r="ES57" s="200">
        <v>75</v>
      </c>
      <c r="ET57" s="200">
        <v>19783</v>
      </c>
      <c r="EU57" s="200">
        <v>8000</v>
      </c>
      <c r="EV57" s="200">
        <v>40560</v>
      </c>
      <c r="EW57" s="200">
        <v>2660</v>
      </c>
      <c r="EX57" s="201">
        <f t="shared" si="35"/>
        <v>179.816</v>
      </c>
      <c r="EY57" s="179">
        <f t="shared" si="36"/>
        <v>1798.16</v>
      </c>
      <c r="EZ57" s="95"/>
      <c r="FD57" s="158"/>
      <c r="FE57" s="158"/>
      <c r="FG57" s="159"/>
      <c r="FH57" s="160"/>
      <c r="FI57" s="262"/>
      <c r="FJ57" s="264"/>
      <c r="FK57" s="94"/>
      <c r="FL57" s="95"/>
      <c r="FM57" s="85"/>
      <c r="FN57" s="174">
        <f t="shared" si="37"/>
        <v>0.185</v>
      </c>
      <c r="FP57" s="100">
        <f t="shared" si="38"/>
        <v>13.44588788353637</v>
      </c>
      <c r="FQ57" s="202">
        <f t="shared" si="39"/>
        <v>0.179816</v>
      </c>
      <c r="FS57" s="128" t="s">
        <v>386</v>
      </c>
      <c r="FT57" s="128" t="s">
        <v>932</v>
      </c>
      <c r="FU57" s="128" t="s">
        <v>790</v>
      </c>
      <c r="FV57" s="305">
        <v>0</v>
      </c>
      <c r="FW57" s="128" t="s">
        <v>782</v>
      </c>
      <c r="FX57" s="305">
        <v>1</v>
      </c>
      <c r="FY57" s="128" t="s">
        <v>1016</v>
      </c>
      <c r="FZ57" s="305">
        <v>0</v>
      </c>
      <c r="GA57" s="305">
        <v>0</v>
      </c>
      <c r="GB57" s="305">
        <v>0</v>
      </c>
      <c r="GC57" s="305">
        <v>1</v>
      </c>
      <c r="GD57" s="128" t="s">
        <v>933</v>
      </c>
      <c r="GE57" s="331" t="s">
        <v>790</v>
      </c>
      <c r="GF57" s="128" t="s">
        <v>884</v>
      </c>
    </row>
    <row r="58" spans="1:240" ht="15.6" customHeight="1" x14ac:dyDescent="0.25">
      <c r="A58" s="85">
        <v>169</v>
      </c>
      <c r="B58" s="85">
        <f>COUNTIFS($D$4:D58,D58,$F$4:F58,F58)</f>
        <v>1</v>
      </c>
      <c r="C58" s="136">
        <v>12976</v>
      </c>
      <c r="D58" s="186" t="s">
        <v>406</v>
      </c>
      <c r="E58" s="113" t="s">
        <v>477</v>
      </c>
      <c r="F58" s="89">
        <v>5503252018</v>
      </c>
      <c r="G58" s="86">
        <f t="shared" si="21"/>
        <v>65</v>
      </c>
      <c r="H58" s="340" t="s">
        <v>671</v>
      </c>
      <c r="I58" s="192" t="s">
        <v>469</v>
      </c>
      <c r="J58" s="141" t="s">
        <v>410</v>
      </c>
      <c r="K58" s="89" t="s">
        <v>385</v>
      </c>
      <c r="L58" s="86">
        <v>20</v>
      </c>
      <c r="M58" s="89">
        <v>1</v>
      </c>
      <c r="N58" s="89" t="s">
        <v>386</v>
      </c>
      <c r="O58" s="214"/>
      <c r="P58" s="86" t="s">
        <v>712</v>
      </c>
      <c r="Q58" s="217"/>
      <c r="R58" s="217"/>
      <c r="S58" s="89"/>
      <c r="T58" s="204" t="s">
        <v>536</v>
      </c>
      <c r="U58" s="204"/>
      <c r="V58" s="208" t="s">
        <v>630</v>
      </c>
      <c r="W58" s="218"/>
      <c r="X58" s="208"/>
      <c r="Y58" s="208"/>
      <c r="Z58" s="126"/>
      <c r="AA58" s="85" t="s">
        <v>507</v>
      </c>
      <c r="AC58" s="120">
        <v>117</v>
      </c>
      <c r="AD58" s="120">
        <v>2300</v>
      </c>
      <c r="AE58"/>
      <c r="AF58"/>
      <c r="AG58" t="s">
        <v>417</v>
      </c>
      <c r="AH58" s="120">
        <v>150</v>
      </c>
      <c r="AI58"/>
      <c r="AJ58"/>
      <c r="AM58"/>
      <c r="AO58" s="138">
        <v>36.299999999999997</v>
      </c>
      <c r="AP58" s="97">
        <v>36.299999999999997</v>
      </c>
      <c r="AQ58" s="130">
        <v>25.9</v>
      </c>
      <c r="AR58" s="98">
        <f t="shared" si="22"/>
        <v>98.5</v>
      </c>
      <c r="AS58" s="99">
        <f t="shared" si="23"/>
        <v>1</v>
      </c>
      <c r="AT58" s="100">
        <f t="shared" si="24"/>
        <v>25.9</v>
      </c>
      <c r="AU58" s="101">
        <f t="shared" si="25"/>
        <v>0.58360128617363338</v>
      </c>
      <c r="AV58" s="102">
        <f t="shared" si="42"/>
        <v>31.683999999999997</v>
      </c>
      <c r="AW58" s="102">
        <f>98-AY58-(CD58*100/AO58)</f>
        <v>87.28374655647383</v>
      </c>
      <c r="AX58" s="103">
        <v>3.4</v>
      </c>
      <c r="AY58" s="102">
        <f>AX58*100/AO58</f>
        <v>9.3663911845730041</v>
      </c>
      <c r="AZ58" s="85" t="s">
        <v>387</v>
      </c>
      <c r="BA58" s="173">
        <v>28.9</v>
      </c>
      <c r="BB58" s="109" t="s">
        <v>387</v>
      </c>
      <c r="BC58" s="105">
        <v>0.57999999999999996</v>
      </c>
      <c r="BD58" s="105"/>
      <c r="BE58" s="102"/>
      <c r="BF58" s="102"/>
      <c r="BG58" s="102"/>
      <c r="BH58" s="102"/>
      <c r="BI58" s="106">
        <v>0.32</v>
      </c>
      <c r="BJ58" s="102">
        <v>39.299999999999997</v>
      </c>
      <c r="BK58" s="102">
        <f>100-BJ58</f>
        <v>60.7</v>
      </c>
      <c r="BL58" s="107">
        <f t="shared" si="26"/>
        <v>0.64744645799011524</v>
      </c>
      <c r="BM58" s="108">
        <v>0.71</v>
      </c>
      <c r="BN58" s="105">
        <f t="shared" si="27"/>
        <v>1.9559228650137743</v>
      </c>
      <c r="BO58" s="85" t="s">
        <v>387</v>
      </c>
      <c r="BP58" s="102">
        <v>75.900000000000006</v>
      </c>
      <c r="BQ58" s="106">
        <v>57.4</v>
      </c>
      <c r="BS58" s="105">
        <f t="shared" si="28"/>
        <v>43.599999999999994</v>
      </c>
      <c r="BT58" s="123">
        <v>91.2</v>
      </c>
      <c r="BU58" s="123">
        <v>10101</v>
      </c>
      <c r="BV58" s="105">
        <f t="shared" si="29"/>
        <v>8.7999999999999972</v>
      </c>
      <c r="BW58" s="105">
        <f t="shared" si="30"/>
        <v>35.936999999999998</v>
      </c>
      <c r="BX58" s="111">
        <v>11.7</v>
      </c>
      <c r="BY58" s="96">
        <f t="shared" si="31"/>
        <v>4.2470999999999997</v>
      </c>
      <c r="BZ58" s="123">
        <v>31.9</v>
      </c>
      <c r="CA58" s="96">
        <f t="shared" si="32"/>
        <v>11.579699999999997</v>
      </c>
      <c r="CB58" s="123">
        <v>55.4</v>
      </c>
      <c r="CC58" s="96">
        <f t="shared" si="33"/>
        <v>20.110199999999999</v>
      </c>
      <c r="CD58" s="96">
        <v>0.49</v>
      </c>
      <c r="CE58" s="144">
        <v>94.9</v>
      </c>
      <c r="CF58" s="144">
        <v>6446</v>
      </c>
      <c r="CG58" s="144">
        <v>89</v>
      </c>
      <c r="CH58" s="144">
        <v>4711</v>
      </c>
      <c r="CI58" s="144">
        <v>54</v>
      </c>
      <c r="CJ58" s="144">
        <v>70.3</v>
      </c>
      <c r="CK58" s="144">
        <v>3731</v>
      </c>
      <c r="CL58" s="102">
        <f t="shared" si="34"/>
        <v>0.36677115987460812</v>
      </c>
      <c r="CZ58" s="134"/>
      <c r="DB58" s="156" t="s">
        <v>392</v>
      </c>
      <c r="DC58" s="183"/>
      <c r="DD58" s="195" t="s">
        <v>713</v>
      </c>
      <c r="DE58" s="214"/>
      <c r="DF58" s="214"/>
      <c r="DG58" s="214"/>
      <c r="DH58" s="214"/>
      <c r="DI58" s="86" t="s">
        <v>389</v>
      </c>
      <c r="DJ58" s="171" t="s">
        <v>417</v>
      </c>
      <c r="DK58" s="113">
        <v>2</v>
      </c>
      <c r="DL58" s="178" t="s">
        <v>399</v>
      </c>
      <c r="DM58" s="178" t="s">
        <v>393</v>
      </c>
      <c r="DN58" s="178"/>
      <c r="DO58" s="178"/>
      <c r="DP58" s="178"/>
      <c r="DQ58" s="178"/>
      <c r="DR58" s="176"/>
      <c r="DS58" s="172"/>
      <c r="DT58" s="172"/>
      <c r="DU58" s="172"/>
      <c r="DV58" s="172"/>
      <c r="DW58" s="172"/>
      <c r="DX58" s="172"/>
      <c r="DY58" s="172"/>
      <c r="DZ58" s="172"/>
      <c r="EA58" s="172"/>
      <c r="EB58" s="294"/>
      <c r="EC58" s="293"/>
      <c r="ED58" s="293"/>
      <c r="EE58" s="293"/>
      <c r="EF58" s="293" t="s">
        <v>782</v>
      </c>
      <c r="EG58" s="293"/>
      <c r="EH58" s="293">
        <v>183</v>
      </c>
      <c r="EI58" s="293">
        <v>98</v>
      </c>
      <c r="EJ58" s="330">
        <f t="shared" si="41"/>
        <v>29.263340201260114</v>
      </c>
      <c r="EK58" s="293"/>
      <c r="EL58" s="293"/>
      <c r="EM58" s="293">
        <v>3</v>
      </c>
      <c r="EN58" s="293" t="s">
        <v>777</v>
      </c>
      <c r="EO58" s="293">
        <v>3</v>
      </c>
      <c r="EP58" s="293">
        <v>0</v>
      </c>
      <c r="EQ58" s="178">
        <v>0</v>
      </c>
      <c r="ER58" s="252">
        <v>12976</v>
      </c>
      <c r="ES58" s="200">
        <v>75</v>
      </c>
      <c r="ET58" s="200">
        <v>10082</v>
      </c>
      <c r="EU58" s="200">
        <v>10000</v>
      </c>
      <c r="EV58" s="200">
        <v>40560</v>
      </c>
      <c r="EW58" s="200">
        <v>1542</v>
      </c>
      <c r="EX58" s="201">
        <f t="shared" si="35"/>
        <v>83.391359999999992</v>
      </c>
      <c r="EY58" s="179">
        <f t="shared" si="36"/>
        <v>1667.8271999999997</v>
      </c>
      <c r="EZ58" s="95"/>
      <c r="FD58" s="158"/>
      <c r="FE58" s="158"/>
      <c r="FG58" s="159"/>
      <c r="FH58" s="160"/>
      <c r="FI58" s="262"/>
      <c r="FJ58" s="264"/>
      <c r="FK58" s="94"/>
      <c r="FL58" s="95"/>
      <c r="FM58" s="85"/>
      <c r="FN58" s="174">
        <f t="shared" si="37"/>
        <v>0.11700000000000001</v>
      </c>
      <c r="FP58" s="100">
        <f t="shared" si="38"/>
        <v>15.294584407855584</v>
      </c>
      <c r="FQ58" s="202">
        <f t="shared" si="39"/>
        <v>8.3391359999999998E-2</v>
      </c>
      <c r="FS58" s="128" t="s">
        <v>820</v>
      </c>
      <c r="FT58" s="128" t="s">
        <v>386</v>
      </c>
      <c r="FU58" s="128" t="s">
        <v>1017</v>
      </c>
      <c r="FV58" s="305">
        <v>0</v>
      </c>
      <c r="FW58" s="128" t="s">
        <v>782</v>
      </c>
      <c r="FX58" s="305">
        <v>1</v>
      </c>
      <c r="FY58" s="128" t="s">
        <v>792</v>
      </c>
      <c r="FZ58" s="305">
        <v>0</v>
      </c>
      <c r="GA58" s="305">
        <v>0</v>
      </c>
      <c r="GB58" s="305">
        <v>0</v>
      </c>
      <c r="GC58" s="305">
        <v>1</v>
      </c>
      <c r="GD58" s="128" t="s">
        <v>934</v>
      </c>
      <c r="GE58" s="331" t="s">
        <v>790</v>
      </c>
      <c r="GF58" s="128" t="s">
        <v>935</v>
      </c>
      <c r="GG58" s="220"/>
      <c r="GH58" s="268"/>
      <c r="GL58" s="230"/>
      <c r="GM58" s="230"/>
      <c r="GN58" s="230"/>
      <c r="GO58" s="230"/>
      <c r="GP58" s="230"/>
      <c r="GQ58" s="230"/>
      <c r="GR58" s="230"/>
      <c r="GS58" s="230"/>
      <c r="GT58" s="230"/>
      <c r="GU58" s="230"/>
      <c r="GV58" s="230"/>
      <c r="GW58" s="230"/>
      <c r="GX58" s="230"/>
      <c r="GY58" s="230"/>
      <c r="GZ58" s="230"/>
      <c r="HA58" s="230"/>
      <c r="HB58" s="230"/>
      <c r="HC58" s="230"/>
      <c r="HD58" s="230"/>
      <c r="HE58" s="230"/>
      <c r="HF58" s="230"/>
      <c r="HG58" s="230"/>
      <c r="HH58" s="230"/>
      <c r="HI58" s="230"/>
      <c r="HJ58" s="230"/>
      <c r="HK58" s="230"/>
      <c r="HL58" s="230"/>
      <c r="HM58" s="230"/>
      <c r="HN58" s="230"/>
      <c r="HO58" s="230"/>
      <c r="HP58" s="230"/>
      <c r="HQ58" s="230"/>
      <c r="HR58" s="230"/>
      <c r="HS58" s="230"/>
      <c r="HT58" s="230"/>
      <c r="HU58" s="230"/>
      <c r="HV58" s="230"/>
      <c r="HW58" s="230"/>
      <c r="HX58" s="230"/>
      <c r="HY58" s="230"/>
      <c r="HZ58" s="230"/>
      <c r="IA58" s="230"/>
      <c r="IB58" s="230"/>
      <c r="IC58" s="230"/>
      <c r="ID58" s="230"/>
      <c r="IE58" s="230"/>
      <c r="IF58" s="230"/>
    </row>
    <row r="59" spans="1:240" ht="15.6" customHeight="1" x14ac:dyDescent="0.25">
      <c r="A59" s="85">
        <v>86</v>
      </c>
      <c r="B59" s="85">
        <f>COUNTIFS($D$4:D59,D59,$F$4:F59,F59)</f>
        <v>1</v>
      </c>
      <c r="C59" s="136">
        <v>12494</v>
      </c>
      <c r="D59" s="186" t="s">
        <v>593</v>
      </c>
      <c r="E59" s="113" t="s">
        <v>409</v>
      </c>
      <c r="F59" s="89" t="s">
        <v>594</v>
      </c>
      <c r="G59" s="86">
        <f t="shared" si="21"/>
        <v>47</v>
      </c>
      <c r="H59" s="89" t="s">
        <v>588</v>
      </c>
      <c r="I59" s="192" t="s">
        <v>595</v>
      </c>
      <c r="J59" s="141" t="s">
        <v>410</v>
      </c>
      <c r="K59" s="89" t="s">
        <v>385</v>
      </c>
      <c r="L59" s="86">
        <v>19</v>
      </c>
      <c r="M59" s="89" t="s">
        <v>438</v>
      </c>
      <c r="N59" s="89" t="s">
        <v>386</v>
      </c>
      <c r="O59" s="214"/>
      <c r="P59" s="86" t="s">
        <v>596</v>
      </c>
      <c r="Q59" s="217"/>
      <c r="R59" s="217"/>
      <c r="S59" s="89"/>
      <c r="T59" s="204" t="s">
        <v>536</v>
      </c>
      <c r="U59" s="204"/>
      <c r="V59" s="205" t="s">
        <v>537</v>
      </c>
      <c r="W59" s="219"/>
      <c r="X59" s="205"/>
      <c r="Y59" s="205"/>
      <c r="Z59" s="216" t="s">
        <v>530</v>
      </c>
      <c r="AA59" s="214" t="s">
        <v>508</v>
      </c>
      <c r="AC59" s="226">
        <v>1771</v>
      </c>
      <c r="AD59" s="226">
        <v>34000</v>
      </c>
      <c r="AE59" s="230"/>
      <c r="AF59" s="230"/>
      <c r="AG59" s="230" t="s">
        <v>412</v>
      </c>
      <c r="AH59" s="120">
        <v>4000</v>
      </c>
      <c r="AI59"/>
      <c r="AJ59"/>
      <c r="AM59"/>
      <c r="AO59" s="233">
        <v>13.1</v>
      </c>
      <c r="AP59" s="97">
        <v>27.9</v>
      </c>
      <c r="AQ59" s="130">
        <v>57.1</v>
      </c>
      <c r="AR59" s="98">
        <f t="shared" si="22"/>
        <v>98.1</v>
      </c>
      <c r="AS59" s="99">
        <f t="shared" si="23"/>
        <v>0.46953405017921146</v>
      </c>
      <c r="AT59" s="100">
        <f t="shared" si="24"/>
        <v>26.810394265232976</v>
      </c>
      <c r="AU59" s="101">
        <f t="shared" si="25"/>
        <v>0.15411764705882353</v>
      </c>
      <c r="AV59" s="102">
        <f t="shared" si="42"/>
        <v>8.4685000000000006</v>
      </c>
      <c r="AW59" s="102">
        <f>97-AY59-(CD59*100/AO59)</f>
        <v>64.645038167938935</v>
      </c>
      <c r="AX59" s="103">
        <v>0.45850000000000002</v>
      </c>
      <c r="AY59" s="102">
        <v>3.5</v>
      </c>
      <c r="AZ59" s="85" t="s">
        <v>387</v>
      </c>
      <c r="BA59" s="173">
        <v>42.6</v>
      </c>
      <c r="BB59" s="109" t="s">
        <v>387</v>
      </c>
      <c r="BC59" s="105">
        <v>9.82</v>
      </c>
      <c r="BD59" s="105"/>
      <c r="BE59" s="102"/>
      <c r="BF59" s="102"/>
      <c r="BG59" s="102"/>
      <c r="BH59" s="102"/>
      <c r="BI59" s="106">
        <v>2.2200000000000002</v>
      </c>
      <c r="BJ59" s="102">
        <v>77.099999999999994</v>
      </c>
      <c r="BK59" s="85">
        <v>22.9</v>
      </c>
      <c r="BL59" s="131">
        <f t="shared" si="26"/>
        <v>3.3668122270742358</v>
      </c>
      <c r="BM59" s="108">
        <v>0.8</v>
      </c>
      <c r="BN59" s="105">
        <f t="shared" si="27"/>
        <v>6.106870229007634</v>
      </c>
      <c r="BO59" s="85" t="s">
        <v>387</v>
      </c>
      <c r="BP59" s="85">
        <v>70.5</v>
      </c>
      <c r="BQ59" s="109">
        <v>35.9</v>
      </c>
      <c r="BS59" s="105">
        <f t="shared" si="28"/>
        <v>33.099999999999994</v>
      </c>
      <c r="BT59" s="123">
        <v>92.9</v>
      </c>
      <c r="BU59" s="123">
        <v>8287</v>
      </c>
      <c r="BV59" s="105">
        <f t="shared" si="29"/>
        <v>7.0999999999999943</v>
      </c>
      <c r="BW59" s="105">
        <f t="shared" si="30"/>
        <v>27.648899999999998</v>
      </c>
      <c r="BX59" s="123">
        <v>11.7</v>
      </c>
      <c r="BY59" s="96">
        <f t="shared" si="31"/>
        <v>3.2642999999999995</v>
      </c>
      <c r="BZ59" s="123">
        <v>21.4</v>
      </c>
      <c r="CA59" s="96">
        <f t="shared" si="32"/>
        <v>5.9705999999999992</v>
      </c>
      <c r="CB59" s="123">
        <v>66</v>
      </c>
      <c r="CC59" s="96">
        <f t="shared" si="33"/>
        <v>18.413999999999998</v>
      </c>
      <c r="CD59" s="206">
        <v>3.78</v>
      </c>
      <c r="CE59" s="144">
        <v>99.8</v>
      </c>
      <c r="CF59" s="144">
        <v>13007</v>
      </c>
      <c r="CG59" s="144">
        <v>99.8</v>
      </c>
      <c r="CH59" s="144">
        <v>10009</v>
      </c>
      <c r="CI59" s="144">
        <v>99.1</v>
      </c>
      <c r="CJ59" s="144">
        <v>98.7</v>
      </c>
      <c r="CK59" s="144">
        <v>6655</v>
      </c>
      <c r="CL59" s="102">
        <f t="shared" si="34"/>
        <v>0.54672897196261683</v>
      </c>
      <c r="DB59" s="156" t="s">
        <v>440</v>
      </c>
      <c r="DC59" s="183"/>
      <c r="DD59" s="195" t="s">
        <v>597</v>
      </c>
      <c r="DE59" s="214"/>
      <c r="DF59" s="214"/>
      <c r="DG59" s="214"/>
      <c r="DH59" s="214"/>
      <c r="DI59" s="86" t="s">
        <v>389</v>
      </c>
      <c r="DJ59" s="170" t="s">
        <v>412</v>
      </c>
      <c r="DK59" s="113">
        <v>2</v>
      </c>
      <c r="DL59" s="178" t="s">
        <v>393</v>
      </c>
      <c r="DM59" s="178" t="s">
        <v>393</v>
      </c>
      <c r="DN59" s="178"/>
      <c r="DO59" s="178"/>
      <c r="DP59" s="178"/>
      <c r="DQ59" s="178"/>
      <c r="DR59" s="176" t="s">
        <v>386</v>
      </c>
      <c r="DS59" s="172" t="s">
        <v>386</v>
      </c>
      <c r="DT59" s="172">
        <v>2788</v>
      </c>
      <c r="DU59" s="172">
        <v>57.9</v>
      </c>
      <c r="DV59" s="172">
        <v>42.1</v>
      </c>
      <c r="DW59" s="172" t="s">
        <v>386</v>
      </c>
      <c r="DX59" s="172" t="s">
        <v>386</v>
      </c>
      <c r="DY59" s="172" t="s">
        <v>386</v>
      </c>
      <c r="DZ59" s="172" t="s">
        <v>386</v>
      </c>
      <c r="EA59" s="172">
        <v>0</v>
      </c>
      <c r="EB59" s="294" t="s">
        <v>499</v>
      </c>
      <c r="EC59" s="293"/>
      <c r="ED59" s="293"/>
      <c r="EE59" s="293"/>
      <c r="EF59" s="293">
        <v>8</v>
      </c>
      <c r="EG59" s="293"/>
      <c r="EH59" s="293" t="s">
        <v>782</v>
      </c>
      <c r="EI59" s="293" t="s">
        <v>782</v>
      </c>
      <c r="EJ59" s="330" t="s">
        <v>782</v>
      </c>
      <c r="EK59" s="293"/>
      <c r="EL59" s="293"/>
      <c r="EM59" s="293">
        <v>2</v>
      </c>
      <c r="EN59" s="293" t="s">
        <v>777</v>
      </c>
      <c r="EO59" s="293">
        <v>3</v>
      </c>
      <c r="EP59" s="293" t="s">
        <v>866</v>
      </c>
      <c r="EQ59" s="178">
        <v>2000</v>
      </c>
      <c r="ER59" s="252">
        <v>12494</v>
      </c>
      <c r="ES59" s="200">
        <v>75</v>
      </c>
      <c r="ET59" s="200">
        <v>17523</v>
      </c>
      <c r="EU59" s="200">
        <v>4000</v>
      </c>
      <c r="EV59" s="200">
        <v>40560</v>
      </c>
      <c r="EW59" s="200">
        <v>12633</v>
      </c>
      <c r="EX59" s="201">
        <f t="shared" si="35"/>
        <v>1707.9815999999998</v>
      </c>
      <c r="EY59" s="179">
        <f t="shared" si="36"/>
        <v>32451.650399999999</v>
      </c>
      <c r="EZ59" s="220"/>
      <c r="FA59" s="220"/>
      <c r="FB59" s="220"/>
      <c r="FC59" s="220"/>
      <c r="FD59" s="260"/>
      <c r="FE59" s="260"/>
      <c r="FF59" s="260"/>
      <c r="FG59" s="159"/>
      <c r="FH59" s="262"/>
      <c r="FI59" s="262"/>
      <c r="FJ59" s="264"/>
      <c r="FK59" s="231"/>
      <c r="FL59" s="95"/>
      <c r="FM59" s="85"/>
      <c r="FN59" s="174">
        <f t="shared" si="37"/>
        <v>1.7709999999999999</v>
      </c>
      <c r="FP59" s="100">
        <f t="shared" si="38"/>
        <v>72.093819551446671</v>
      </c>
      <c r="FQ59" s="202">
        <f t="shared" si="39"/>
        <v>1.7079815999999999</v>
      </c>
      <c r="FS59" s="128" t="s">
        <v>386</v>
      </c>
      <c r="FT59" s="128" t="s">
        <v>796</v>
      </c>
      <c r="FU59" s="128" t="s">
        <v>862</v>
      </c>
      <c r="FV59" s="305">
        <v>0</v>
      </c>
      <c r="FW59" s="128" t="s">
        <v>782</v>
      </c>
      <c r="FX59" s="305">
        <v>0</v>
      </c>
      <c r="FY59" s="128" t="s">
        <v>936</v>
      </c>
      <c r="FZ59" s="305">
        <v>0</v>
      </c>
      <c r="GA59" s="305">
        <v>0</v>
      </c>
      <c r="GB59" s="128">
        <v>0</v>
      </c>
      <c r="GC59" s="305">
        <v>1</v>
      </c>
      <c r="GD59" s="128" t="s">
        <v>937</v>
      </c>
      <c r="GE59" s="331" t="s">
        <v>827</v>
      </c>
      <c r="GF59" s="128" t="s">
        <v>817</v>
      </c>
      <c r="GG59" s="220"/>
      <c r="GH59" s="268"/>
      <c r="GL59" s="230"/>
      <c r="GM59" s="230"/>
      <c r="GN59" s="230"/>
      <c r="GO59" s="230"/>
      <c r="GP59" s="230"/>
      <c r="GQ59" s="230"/>
      <c r="GR59" s="230"/>
      <c r="GS59" s="230"/>
      <c r="GT59" s="230"/>
      <c r="GU59" s="230"/>
      <c r="GV59" s="230"/>
      <c r="GW59" s="230"/>
      <c r="GX59" s="230"/>
      <c r="GY59" s="230"/>
      <c r="GZ59" s="230"/>
      <c r="HA59" s="230"/>
      <c r="HB59" s="230"/>
      <c r="HC59" s="230"/>
      <c r="HD59" s="230"/>
      <c r="HE59" s="230"/>
      <c r="HF59" s="230"/>
      <c r="HG59" s="230"/>
      <c r="HH59" s="230"/>
      <c r="HI59" s="230"/>
      <c r="HJ59" s="230"/>
      <c r="HK59" s="230"/>
      <c r="HL59" s="230"/>
      <c r="HM59" s="230"/>
      <c r="HN59" s="230"/>
      <c r="HO59" s="230"/>
      <c r="HP59" s="230"/>
      <c r="HQ59" s="230"/>
      <c r="HR59" s="230"/>
      <c r="HS59" s="230"/>
      <c r="HT59" s="230"/>
      <c r="HU59" s="230"/>
      <c r="HV59" s="230"/>
      <c r="HW59" s="230"/>
      <c r="HX59" s="230"/>
      <c r="HY59" s="230"/>
      <c r="HZ59" s="230"/>
      <c r="IA59" s="230"/>
      <c r="IB59" s="230"/>
      <c r="IC59" s="230"/>
      <c r="ID59" s="230"/>
      <c r="IE59" s="230"/>
      <c r="IF59" s="230"/>
    </row>
    <row r="60" spans="1:240" ht="15.6" customHeight="1" x14ac:dyDescent="0.25">
      <c r="A60" s="85">
        <v>182</v>
      </c>
      <c r="B60" s="85">
        <f>COUNTIFS($D$4:D60,D60,$F$4:F60,F60)</f>
        <v>1</v>
      </c>
      <c r="C60" s="136">
        <v>13110</v>
      </c>
      <c r="D60" s="186" t="s">
        <v>736</v>
      </c>
      <c r="E60" s="113" t="s">
        <v>415</v>
      </c>
      <c r="F60" s="89">
        <v>6609081358</v>
      </c>
      <c r="G60" s="86">
        <f t="shared" si="21"/>
        <v>54</v>
      </c>
      <c r="H60" s="89" t="s">
        <v>737</v>
      </c>
      <c r="I60" s="192" t="s">
        <v>466</v>
      </c>
      <c r="J60" s="141" t="s">
        <v>410</v>
      </c>
      <c r="K60" s="89" t="s">
        <v>385</v>
      </c>
      <c r="L60" s="86">
        <v>24</v>
      </c>
      <c r="M60" s="89" t="s">
        <v>473</v>
      </c>
      <c r="N60" s="89" t="s">
        <v>386</v>
      </c>
      <c r="O60" s="214"/>
      <c r="P60" s="86" t="s">
        <v>712</v>
      </c>
      <c r="Q60" s="217"/>
      <c r="R60" s="217"/>
      <c r="S60" s="89"/>
      <c r="T60" s="204" t="s">
        <v>536</v>
      </c>
      <c r="U60" s="204"/>
      <c r="V60" s="208" t="s">
        <v>630</v>
      </c>
      <c r="W60" s="218"/>
      <c r="X60" s="208"/>
      <c r="Y60" s="208"/>
      <c r="Z60" s="216"/>
      <c r="AA60" s="214" t="s">
        <v>507</v>
      </c>
      <c r="AC60" s="226">
        <v>152</v>
      </c>
      <c r="AD60" s="226">
        <v>3600</v>
      </c>
      <c r="AE60" s="230"/>
      <c r="AF60" s="230"/>
      <c r="AG60" s="230" t="s">
        <v>412</v>
      </c>
      <c r="AH60" s="120">
        <v>250</v>
      </c>
      <c r="AI60"/>
      <c r="AJ60"/>
      <c r="AM60"/>
      <c r="AO60" s="138">
        <v>21.3</v>
      </c>
      <c r="AP60" s="97">
        <v>45.8</v>
      </c>
      <c r="AQ60" s="130">
        <v>30.5</v>
      </c>
      <c r="AR60" s="98">
        <f t="shared" si="22"/>
        <v>97.6</v>
      </c>
      <c r="AS60" s="99">
        <f t="shared" si="23"/>
        <v>0.46506550218340614</v>
      </c>
      <c r="AT60" s="100">
        <f t="shared" si="24"/>
        <v>14.184497816593888</v>
      </c>
      <c r="AU60" s="101">
        <f t="shared" si="25"/>
        <v>0.27916120576671039</v>
      </c>
      <c r="AV60" s="102">
        <f t="shared" si="42"/>
        <v>20.204000000000001</v>
      </c>
      <c r="AW60" s="102">
        <f>98-AY60-(CD60*100/AO60)</f>
        <v>94.854460093896719</v>
      </c>
      <c r="AX60" s="103">
        <v>0.17</v>
      </c>
      <c r="AY60" s="102">
        <f>AX60*100/AO60</f>
        <v>0.7981220657276995</v>
      </c>
      <c r="AZ60" s="85" t="s">
        <v>387</v>
      </c>
      <c r="BA60" s="173">
        <v>7.4</v>
      </c>
      <c r="BB60" s="109" t="s">
        <v>387</v>
      </c>
      <c r="BC60" s="105">
        <v>0.49</v>
      </c>
      <c r="BD60" s="105"/>
      <c r="BE60" s="102"/>
      <c r="BF60" s="102"/>
      <c r="BG60" s="102"/>
      <c r="BH60" s="102"/>
      <c r="BI60" s="106">
        <v>1.08</v>
      </c>
      <c r="BJ60" s="102">
        <v>29</v>
      </c>
      <c r="BK60" s="85">
        <f>100-BJ60</f>
        <v>71</v>
      </c>
      <c r="BL60" s="131">
        <f t="shared" si="26"/>
        <v>0.40845070422535212</v>
      </c>
      <c r="BM60" s="108">
        <v>0.16</v>
      </c>
      <c r="BN60" s="105">
        <f t="shared" si="27"/>
        <v>0.75117370892018775</v>
      </c>
      <c r="BO60" s="85" t="s">
        <v>387</v>
      </c>
      <c r="BP60" s="102">
        <v>48.4</v>
      </c>
      <c r="BQ60" s="106">
        <v>51.5</v>
      </c>
      <c r="BS60" s="105">
        <f t="shared" si="28"/>
        <v>47.099999999999994</v>
      </c>
      <c r="BT60" s="123">
        <v>93.6</v>
      </c>
      <c r="BU60" s="123">
        <v>11238</v>
      </c>
      <c r="BV60" s="105">
        <f t="shared" si="29"/>
        <v>6.4000000000000057</v>
      </c>
      <c r="BW60" s="105">
        <f t="shared" si="30"/>
        <v>45.433599999999998</v>
      </c>
      <c r="BX60" s="111">
        <v>21.9</v>
      </c>
      <c r="BY60" s="96">
        <f t="shared" si="31"/>
        <v>10.030199999999999</v>
      </c>
      <c r="BZ60" s="123">
        <v>25.2</v>
      </c>
      <c r="CA60" s="96">
        <f t="shared" si="32"/>
        <v>11.541599999999999</v>
      </c>
      <c r="CB60" s="123">
        <v>52.1</v>
      </c>
      <c r="CC60" s="96">
        <f t="shared" si="33"/>
        <v>23.861799999999999</v>
      </c>
      <c r="CD60" s="96">
        <v>0.5</v>
      </c>
      <c r="CE60" s="144">
        <v>98.3</v>
      </c>
      <c r="CF60" s="144">
        <v>4952</v>
      </c>
      <c r="CG60" s="144">
        <v>98.3</v>
      </c>
      <c r="CH60" s="144">
        <v>7116</v>
      </c>
      <c r="CI60" s="144">
        <v>52.1</v>
      </c>
      <c r="CJ60" s="144">
        <v>93.5</v>
      </c>
      <c r="CK60" s="144">
        <v>11238</v>
      </c>
      <c r="CL60" s="102">
        <f t="shared" si="34"/>
        <v>0.86904761904761907</v>
      </c>
      <c r="CZ60" s="134"/>
      <c r="DB60" s="156" t="s">
        <v>440</v>
      </c>
      <c r="DC60" s="183"/>
      <c r="DD60" s="195" t="s">
        <v>738</v>
      </c>
      <c r="DE60" s="214"/>
      <c r="DF60" s="214"/>
      <c r="DG60" s="214"/>
      <c r="DH60" s="214"/>
      <c r="DI60" s="86" t="s">
        <v>389</v>
      </c>
      <c r="DJ60" s="170" t="s">
        <v>412</v>
      </c>
      <c r="DK60" s="113">
        <v>2</v>
      </c>
      <c r="DL60" s="178" t="s">
        <v>393</v>
      </c>
      <c r="DM60" s="178" t="s">
        <v>391</v>
      </c>
      <c r="DN60" s="178"/>
      <c r="DO60" s="178"/>
      <c r="DP60" s="178"/>
      <c r="DQ60" s="178"/>
      <c r="DR60" s="176"/>
      <c r="DS60" s="172"/>
      <c r="DT60" s="172"/>
      <c r="DU60" s="172"/>
      <c r="DV60" s="172"/>
      <c r="DW60" s="172"/>
      <c r="DX60" s="172"/>
      <c r="DY60" s="172"/>
      <c r="DZ60" s="172"/>
      <c r="EA60" s="172"/>
      <c r="EB60" s="294"/>
      <c r="EC60" s="293"/>
      <c r="ED60" s="293"/>
      <c r="EE60" s="293"/>
      <c r="EF60" s="293">
        <v>35</v>
      </c>
      <c r="EG60" s="293"/>
      <c r="EH60" s="293">
        <v>193</v>
      </c>
      <c r="EI60" s="293">
        <v>103</v>
      </c>
      <c r="EJ60" s="330">
        <f t="shared" si="41"/>
        <v>27.651749040242688</v>
      </c>
      <c r="EK60" s="293"/>
      <c r="EL60" s="293"/>
      <c r="EM60" s="293">
        <v>2</v>
      </c>
      <c r="EN60" s="293" t="s">
        <v>777</v>
      </c>
      <c r="EO60" s="293">
        <v>1</v>
      </c>
      <c r="EP60" s="293">
        <v>0</v>
      </c>
      <c r="EQ60" s="178">
        <v>0</v>
      </c>
      <c r="ER60" s="252">
        <v>13110</v>
      </c>
      <c r="ES60" s="200">
        <v>75</v>
      </c>
      <c r="ET60" s="200">
        <v>35073</v>
      </c>
      <c r="EU60" s="200">
        <v>8000</v>
      </c>
      <c r="EV60" s="200">
        <v>40560</v>
      </c>
      <c r="EW60" s="200">
        <v>2442</v>
      </c>
      <c r="EX60" s="201">
        <f t="shared" si="35"/>
        <v>165.07920000000001</v>
      </c>
      <c r="EY60" s="179">
        <f t="shared" si="36"/>
        <v>3961.9008000000003</v>
      </c>
      <c r="EZ60" s="220"/>
      <c r="FA60" s="220"/>
      <c r="FB60" s="220"/>
      <c r="FC60" s="220"/>
      <c r="FD60" s="260"/>
      <c r="FE60" s="260"/>
      <c r="FF60" s="260"/>
      <c r="FG60" s="159"/>
      <c r="FH60" s="262"/>
      <c r="FI60" s="262"/>
      <c r="FJ60" s="264"/>
      <c r="FK60" s="231"/>
      <c r="FL60" s="95"/>
      <c r="FM60" s="85"/>
      <c r="FN60" s="174">
        <f t="shared" si="37"/>
        <v>0.152</v>
      </c>
      <c r="FP60" s="100">
        <f t="shared" si="38"/>
        <v>6.9626208194337522</v>
      </c>
      <c r="FQ60" s="202">
        <f t="shared" si="39"/>
        <v>0.16507920000000001</v>
      </c>
      <c r="FS60" s="128" t="s">
        <v>386</v>
      </c>
      <c r="FT60" s="128" t="s">
        <v>807</v>
      </c>
      <c r="FU60" s="128" t="s">
        <v>790</v>
      </c>
      <c r="FV60" s="305">
        <v>0</v>
      </c>
      <c r="FW60" s="128" t="s">
        <v>782</v>
      </c>
      <c r="FX60" s="305">
        <v>1</v>
      </c>
      <c r="FY60" s="128" t="s">
        <v>788</v>
      </c>
      <c r="FZ60" s="305">
        <v>0</v>
      </c>
      <c r="GA60" s="305">
        <v>0</v>
      </c>
      <c r="GB60" s="305">
        <v>0</v>
      </c>
      <c r="GC60" s="305">
        <v>1</v>
      </c>
      <c r="GD60" s="128" t="s">
        <v>938</v>
      </c>
      <c r="GE60" s="331" t="s">
        <v>790</v>
      </c>
      <c r="GF60" s="128" t="s">
        <v>939</v>
      </c>
      <c r="GG60" s="220"/>
      <c r="GH60" s="268"/>
      <c r="GL60" s="230"/>
      <c r="GM60" s="230"/>
      <c r="GN60" s="230"/>
      <c r="GO60" s="230"/>
      <c r="GP60" s="230"/>
      <c r="GQ60" s="230"/>
      <c r="GR60" s="230"/>
      <c r="GS60" s="230"/>
      <c r="GT60" s="230"/>
      <c r="GU60" s="230"/>
      <c r="GV60" s="230"/>
      <c r="GW60" s="230"/>
      <c r="GX60" s="230"/>
      <c r="GY60" s="230"/>
      <c r="GZ60" s="230"/>
      <c r="HA60" s="230"/>
      <c r="HB60" s="230"/>
      <c r="HC60" s="230"/>
      <c r="HD60" s="230"/>
      <c r="HE60" s="230"/>
      <c r="HF60" s="230"/>
      <c r="HG60" s="230"/>
      <c r="HH60" s="230"/>
      <c r="HI60" s="230"/>
      <c r="HJ60" s="230"/>
      <c r="HK60" s="230"/>
      <c r="HL60" s="230"/>
      <c r="HM60" s="230"/>
      <c r="HN60" s="230"/>
      <c r="HO60" s="230"/>
      <c r="HP60" s="230"/>
      <c r="HQ60" s="230"/>
      <c r="HR60" s="230"/>
      <c r="HS60" s="230"/>
      <c r="HT60" s="230"/>
      <c r="HU60" s="230"/>
      <c r="HV60" s="230"/>
      <c r="HW60" s="230"/>
      <c r="HX60" s="230"/>
      <c r="HY60" s="230"/>
      <c r="HZ60" s="230"/>
      <c r="IA60" s="230"/>
      <c r="IB60" s="230"/>
      <c r="IC60" s="230"/>
      <c r="ID60" s="230"/>
      <c r="IE60" s="230"/>
      <c r="IF60" s="230"/>
    </row>
    <row r="61" spans="1:240" ht="15.6" customHeight="1" x14ac:dyDescent="0.25">
      <c r="A61" s="85">
        <v>176</v>
      </c>
      <c r="B61" s="85">
        <f>COUNTIFS($D$4:D61,D61,$F$4:F61,F61)</f>
        <v>1</v>
      </c>
      <c r="C61" s="136">
        <v>13060</v>
      </c>
      <c r="D61" s="186" t="s">
        <v>492</v>
      </c>
      <c r="E61" s="113" t="s">
        <v>430</v>
      </c>
      <c r="F61" s="89">
        <v>6506080625</v>
      </c>
      <c r="G61" s="86">
        <f t="shared" si="21"/>
        <v>55</v>
      </c>
      <c r="H61" s="89" t="s">
        <v>727</v>
      </c>
      <c r="I61" s="192" t="s">
        <v>728</v>
      </c>
      <c r="J61" s="141" t="s">
        <v>410</v>
      </c>
      <c r="K61" s="89" t="s">
        <v>385</v>
      </c>
      <c r="L61" s="86">
        <v>24</v>
      </c>
      <c r="M61" s="89" t="s">
        <v>473</v>
      </c>
      <c r="N61" s="89" t="s">
        <v>386</v>
      </c>
      <c r="P61" s="86" t="s">
        <v>712</v>
      </c>
      <c r="S61" s="89"/>
      <c r="T61" s="204" t="s">
        <v>536</v>
      </c>
      <c r="U61" s="204"/>
      <c r="V61" s="208" t="s">
        <v>630</v>
      </c>
      <c r="W61" s="218"/>
      <c r="X61" s="208"/>
      <c r="Y61" s="208"/>
      <c r="Z61" s="126"/>
      <c r="AA61" s="85" t="s">
        <v>507</v>
      </c>
      <c r="AC61" s="120">
        <v>73</v>
      </c>
      <c r="AD61" s="120">
        <v>1700</v>
      </c>
      <c r="AE61"/>
      <c r="AF61"/>
      <c r="AG61" t="s">
        <v>417</v>
      </c>
      <c r="AH61" s="120">
        <v>150</v>
      </c>
      <c r="AI61"/>
      <c r="AJ61"/>
      <c r="AM61"/>
      <c r="AO61" s="138">
        <v>38.700000000000003</v>
      </c>
      <c r="AP61" s="97">
        <v>53.4</v>
      </c>
      <c r="AQ61" s="130">
        <v>5.86</v>
      </c>
      <c r="AR61" s="98">
        <f t="shared" si="22"/>
        <v>97.96</v>
      </c>
      <c r="AS61" s="99">
        <f t="shared" si="23"/>
        <v>0.72471910112359561</v>
      </c>
      <c r="AT61" s="100">
        <f t="shared" si="24"/>
        <v>4.2468539325842709</v>
      </c>
      <c r="AU61" s="101">
        <f t="shared" si="25"/>
        <v>0.65305433682078984</v>
      </c>
      <c r="AV61" s="102">
        <f t="shared" si="42"/>
        <v>36.006</v>
      </c>
      <c r="AW61" s="102">
        <f>98-AY61-(CD61*100/AO61)</f>
        <v>93.038759689922486</v>
      </c>
      <c r="AX61" s="103">
        <v>1.63</v>
      </c>
      <c r="AY61" s="102">
        <f>AX61*100/AO61</f>
        <v>4.2118863049095605</v>
      </c>
      <c r="AZ61" s="85" t="s">
        <v>387</v>
      </c>
      <c r="BA61" s="173">
        <v>30.4</v>
      </c>
      <c r="BB61" s="109" t="s">
        <v>387</v>
      </c>
      <c r="BC61" s="105">
        <v>8.1000000000000003E-2</v>
      </c>
      <c r="BD61" s="105"/>
      <c r="BE61" s="102"/>
      <c r="BF61" s="102"/>
      <c r="BG61" s="102"/>
      <c r="BH61" s="102"/>
      <c r="BI61" s="106">
        <v>1.51</v>
      </c>
      <c r="BJ61" s="102">
        <v>48</v>
      </c>
      <c r="BK61" s="102">
        <f>100-BJ61</f>
        <v>52</v>
      </c>
      <c r="BL61" s="107">
        <f t="shared" si="26"/>
        <v>0.92307692307692313</v>
      </c>
      <c r="BM61" s="108">
        <v>0.82</v>
      </c>
      <c r="BN61" s="105">
        <f t="shared" si="27"/>
        <v>2.1188630490956073</v>
      </c>
      <c r="BO61" s="85" t="s">
        <v>387</v>
      </c>
      <c r="BP61" s="102">
        <v>25</v>
      </c>
      <c r="BQ61" s="106">
        <v>28</v>
      </c>
      <c r="BS61" s="105">
        <f t="shared" si="28"/>
        <v>78</v>
      </c>
      <c r="BT61" s="123">
        <v>91.3</v>
      </c>
      <c r="BU61" s="123">
        <v>13615</v>
      </c>
      <c r="BV61" s="105">
        <f t="shared" si="29"/>
        <v>8.7000000000000028</v>
      </c>
      <c r="BW61" s="105">
        <f t="shared" si="30"/>
        <v>53.346599999999995</v>
      </c>
      <c r="BX61" s="111">
        <v>37.5</v>
      </c>
      <c r="BY61" s="96">
        <f t="shared" si="31"/>
        <v>20.024999999999999</v>
      </c>
      <c r="BZ61" s="123">
        <v>40.5</v>
      </c>
      <c r="CA61" s="96">
        <f t="shared" si="32"/>
        <v>21.626999999999999</v>
      </c>
      <c r="CB61" s="123">
        <v>21.9</v>
      </c>
      <c r="CC61" s="96">
        <f t="shared" si="33"/>
        <v>11.694599999999998</v>
      </c>
      <c r="CD61" s="96">
        <v>0.28999999999999998</v>
      </c>
      <c r="CE61" s="144">
        <v>99</v>
      </c>
      <c r="CF61" s="144">
        <v>5594</v>
      </c>
      <c r="CG61" s="144">
        <v>95.4</v>
      </c>
      <c r="CH61" s="144">
        <v>4279</v>
      </c>
      <c r="CI61" s="144">
        <v>56.2</v>
      </c>
      <c r="CJ61" s="144">
        <v>88.1</v>
      </c>
      <c r="CK61" s="144">
        <v>4520</v>
      </c>
      <c r="CL61" s="102">
        <f t="shared" si="34"/>
        <v>0.92592592592592593</v>
      </c>
      <c r="CZ61" s="134"/>
      <c r="DB61" s="156" t="s">
        <v>392</v>
      </c>
      <c r="DC61" s="183"/>
      <c r="DD61" s="195" t="s">
        <v>729</v>
      </c>
      <c r="DI61" s="86" t="s">
        <v>389</v>
      </c>
      <c r="DJ61" s="171" t="s">
        <v>417</v>
      </c>
      <c r="DK61" s="113">
        <v>2</v>
      </c>
      <c r="DL61" s="178" t="s">
        <v>782</v>
      </c>
      <c r="DM61" s="178" t="s">
        <v>991</v>
      </c>
      <c r="DN61" s="178"/>
      <c r="DO61" s="178"/>
      <c r="DP61" s="178"/>
      <c r="DQ61" s="178"/>
      <c r="DR61" s="176"/>
      <c r="DS61" s="172"/>
      <c r="DT61" s="172"/>
      <c r="DU61" s="172"/>
      <c r="DV61" s="172"/>
      <c r="DW61" s="172"/>
      <c r="DX61" s="172"/>
      <c r="DY61" s="172"/>
      <c r="DZ61" s="172"/>
      <c r="EA61" s="172"/>
      <c r="EB61" s="294"/>
      <c r="EC61" s="293"/>
      <c r="ED61" s="293"/>
      <c r="EE61" s="293"/>
      <c r="EF61" s="293" t="s">
        <v>782</v>
      </c>
      <c r="EG61" s="293"/>
      <c r="EH61" s="293">
        <v>188</v>
      </c>
      <c r="EI61" s="293">
        <v>108</v>
      </c>
      <c r="EJ61" s="330">
        <f t="shared" si="41"/>
        <v>30.556813037573562</v>
      </c>
      <c r="EK61" s="293"/>
      <c r="EL61" s="293"/>
      <c r="EM61" s="293" t="s">
        <v>782</v>
      </c>
      <c r="EN61" s="293" t="s">
        <v>782</v>
      </c>
      <c r="EO61" s="293" t="s">
        <v>782</v>
      </c>
      <c r="EP61" s="293" t="s">
        <v>941</v>
      </c>
      <c r="EQ61" s="333">
        <v>43971</v>
      </c>
      <c r="ER61" s="193">
        <v>13060</v>
      </c>
      <c r="ES61" s="200">
        <v>75</v>
      </c>
      <c r="ET61" s="200">
        <v>20246</v>
      </c>
      <c r="EU61" s="200">
        <v>16000</v>
      </c>
      <c r="EV61" s="200">
        <v>40560</v>
      </c>
      <c r="EW61" s="200">
        <v>2017</v>
      </c>
      <c r="EX61" s="201">
        <f t="shared" si="35"/>
        <v>68.174599999999998</v>
      </c>
      <c r="EY61" s="179">
        <f t="shared" si="36"/>
        <v>1636.1904</v>
      </c>
      <c r="EZ61" s="95"/>
      <c r="FD61" s="158"/>
      <c r="FE61" s="158"/>
      <c r="FG61" s="159"/>
      <c r="FH61" s="160"/>
      <c r="FJ61" s="184"/>
      <c r="FK61" s="94"/>
      <c r="FL61" s="95"/>
      <c r="FM61" s="85"/>
      <c r="FN61" s="174">
        <f t="shared" si="37"/>
        <v>7.2999999999999995E-2</v>
      </c>
      <c r="FP61" s="100">
        <f t="shared" si="38"/>
        <v>9.9624617208337458</v>
      </c>
      <c r="FQ61" s="202">
        <f t="shared" si="39"/>
        <v>6.8174600000000002E-2</v>
      </c>
      <c r="FS61" s="128" t="s">
        <v>756</v>
      </c>
      <c r="FT61" s="128" t="s">
        <v>386</v>
      </c>
      <c r="FU61" s="128" t="s">
        <v>1021</v>
      </c>
      <c r="FV61" s="305">
        <v>1</v>
      </c>
      <c r="FW61" s="128" t="s">
        <v>782</v>
      </c>
      <c r="FX61" s="305">
        <v>1</v>
      </c>
      <c r="FY61" s="128" t="s">
        <v>792</v>
      </c>
      <c r="FZ61" s="305">
        <v>1</v>
      </c>
      <c r="GA61" s="128" t="s">
        <v>782</v>
      </c>
      <c r="GB61" s="128" t="s">
        <v>782</v>
      </c>
      <c r="GC61" s="305">
        <v>1</v>
      </c>
      <c r="GD61" s="128" t="s">
        <v>942</v>
      </c>
      <c r="GE61" s="128" t="s">
        <v>940</v>
      </c>
      <c r="GF61" s="128" t="s">
        <v>817</v>
      </c>
    </row>
    <row r="62" spans="1:240" ht="15.6" customHeight="1" x14ac:dyDescent="0.25">
      <c r="A62" s="85">
        <v>66</v>
      </c>
      <c r="B62" s="85">
        <f>COUNTIFS($D$4:D62,D62,$F$4:F62,F62)</f>
        <v>1</v>
      </c>
      <c r="C62" s="136">
        <v>12429</v>
      </c>
      <c r="D62" s="186" t="s">
        <v>414</v>
      </c>
      <c r="E62" s="113" t="s">
        <v>488</v>
      </c>
      <c r="F62" s="89">
        <v>5402260226</v>
      </c>
      <c r="G62" s="86">
        <f t="shared" si="21"/>
        <v>66</v>
      </c>
      <c r="H62" s="89" t="s">
        <v>564</v>
      </c>
      <c r="I62" s="192" t="s">
        <v>565</v>
      </c>
      <c r="J62" s="141" t="s">
        <v>410</v>
      </c>
      <c r="K62" s="89" t="s">
        <v>385</v>
      </c>
      <c r="L62" s="86">
        <v>6</v>
      </c>
      <c r="M62" s="89">
        <v>2</v>
      </c>
      <c r="N62" s="89" t="s">
        <v>386</v>
      </c>
      <c r="O62" s="214"/>
      <c r="P62" s="86" t="s">
        <v>551</v>
      </c>
      <c r="Q62" s="217"/>
      <c r="R62" s="217"/>
      <c r="S62" s="89"/>
      <c r="T62" s="204" t="s">
        <v>536</v>
      </c>
      <c r="U62" s="204"/>
      <c r="V62" s="205" t="s">
        <v>537</v>
      </c>
      <c r="W62" s="219"/>
      <c r="X62" s="205"/>
      <c r="Y62" s="205"/>
      <c r="Z62" s="216"/>
      <c r="AA62" s="214" t="s">
        <v>508</v>
      </c>
      <c r="AC62" s="226">
        <v>170</v>
      </c>
      <c r="AD62" s="226">
        <v>1000</v>
      </c>
      <c r="AE62" s="230"/>
      <c r="AF62" s="230"/>
      <c r="AG62" s="230" t="s">
        <v>412</v>
      </c>
      <c r="AH62" s="120">
        <v>150</v>
      </c>
      <c r="AI62"/>
      <c r="AJ62"/>
      <c r="AM62"/>
      <c r="AO62" s="138">
        <v>57.6</v>
      </c>
      <c r="AP62" s="97">
        <v>35</v>
      </c>
      <c r="AQ62" s="130">
        <v>5.92</v>
      </c>
      <c r="AR62" s="98">
        <f t="shared" si="22"/>
        <v>98.52</v>
      </c>
      <c r="AS62" s="99">
        <f t="shared" si="23"/>
        <v>1.6457142857142857</v>
      </c>
      <c r="AT62" s="100">
        <f t="shared" si="24"/>
        <v>9.7426285714285719</v>
      </c>
      <c r="AU62" s="101">
        <f t="shared" si="25"/>
        <v>1.4076246334310851</v>
      </c>
      <c r="AV62" s="102">
        <f t="shared" si="42"/>
        <v>53.095680000000002</v>
      </c>
      <c r="AW62" s="102">
        <f>97-AY62-(CD62*100/AO62)</f>
        <v>92.18</v>
      </c>
      <c r="AX62" s="103">
        <v>2.0563199999999999</v>
      </c>
      <c r="AY62" s="102">
        <v>3.57</v>
      </c>
      <c r="AZ62" s="85" t="s">
        <v>387</v>
      </c>
      <c r="BA62" s="173">
        <v>22.9</v>
      </c>
      <c r="BB62" s="109" t="s">
        <v>387</v>
      </c>
      <c r="BC62" s="105">
        <v>3.9100000000000003E-3</v>
      </c>
      <c r="BD62" s="105"/>
      <c r="BE62" s="102"/>
      <c r="BF62" s="102"/>
      <c r="BG62" s="102"/>
      <c r="BH62" s="102"/>
      <c r="BI62" s="106">
        <v>0.39</v>
      </c>
      <c r="BJ62" s="102">
        <v>46.9</v>
      </c>
      <c r="BK62" s="85">
        <v>53.1</v>
      </c>
      <c r="BL62" s="107">
        <f t="shared" si="26"/>
        <v>0.8832391713747646</v>
      </c>
      <c r="BM62" s="108">
        <v>1.65</v>
      </c>
      <c r="BN62" s="105">
        <f t="shared" si="27"/>
        <v>2.8645833333333335</v>
      </c>
      <c r="BO62" s="85" t="s">
        <v>387</v>
      </c>
      <c r="BP62" s="85">
        <v>26</v>
      </c>
      <c r="BQ62" s="109">
        <v>40.799999999999997</v>
      </c>
      <c r="BS62" s="105">
        <f t="shared" si="28"/>
        <v>46.1</v>
      </c>
      <c r="BT62" s="123">
        <v>83.2</v>
      </c>
      <c r="BU62" s="123">
        <v>8063</v>
      </c>
      <c r="BV62" s="105">
        <f t="shared" si="29"/>
        <v>16.799999999999997</v>
      </c>
      <c r="BW62" s="105">
        <f t="shared" si="30"/>
        <v>34.545000000000002</v>
      </c>
      <c r="BX62" s="123">
        <v>26.3</v>
      </c>
      <c r="BY62" s="96">
        <f t="shared" si="31"/>
        <v>9.2050000000000001</v>
      </c>
      <c r="BZ62" s="123">
        <v>19.8</v>
      </c>
      <c r="CA62" s="96">
        <f t="shared" si="32"/>
        <v>6.93</v>
      </c>
      <c r="CB62" s="123">
        <v>52.6</v>
      </c>
      <c r="CC62" s="96">
        <f t="shared" si="33"/>
        <v>18.41</v>
      </c>
      <c r="CD62" s="96">
        <v>0.72</v>
      </c>
      <c r="CE62" s="144">
        <v>99.4</v>
      </c>
      <c r="CF62" s="144">
        <v>5328</v>
      </c>
      <c r="CG62" s="144">
        <v>94.8</v>
      </c>
      <c r="CH62" s="144">
        <v>3293</v>
      </c>
      <c r="CI62" s="144">
        <v>73</v>
      </c>
      <c r="CJ62" s="144">
        <v>85.7</v>
      </c>
      <c r="CK62" s="144">
        <v>2828</v>
      </c>
      <c r="CL62" s="102">
        <f t="shared" si="34"/>
        <v>1.3282828282828283</v>
      </c>
      <c r="DB62" s="156" t="s">
        <v>394</v>
      </c>
      <c r="DC62" s="183"/>
      <c r="DD62" s="195" t="s">
        <v>566</v>
      </c>
      <c r="DE62" s="214"/>
      <c r="DF62" s="214"/>
      <c r="DG62" s="214"/>
      <c r="DH62" s="214"/>
      <c r="DI62" s="86" t="s">
        <v>389</v>
      </c>
      <c r="DJ62" s="170" t="s">
        <v>412</v>
      </c>
      <c r="DK62" s="113">
        <v>2</v>
      </c>
      <c r="DL62" s="178" t="s">
        <v>393</v>
      </c>
      <c r="DM62" s="178" t="s">
        <v>393</v>
      </c>
      <c r="DN62" s="178"/>
      <c r="DO62" s="178"/>
      <c r="DP62" s="178"/>
      <c r="DQ62" s="178"/>
      <c r="DR62" s="176" t="s">
        <v>386</v>
      </c>
      <c r="DS62" s="172" t="s">
        <v>386</v>
      </c>
      <c r="DT62" s="172">
        <v>335</v>
      </c>
      <c r="DU62" s="172">
        <v>33.1</v>
      </c>
      <c r="DV62" s="172">
        <v>66.900000000000006</v>
      </c>
      <c r="DW62" s="172" t="s">
        <v>386</v>
      </c>
      <c r="DX62" s="172" t="s">
        <v>386</v>
      </c>
      <c r="DY62" s="172" t="s">
        <v>386</v>
      </c>
      <c r="DZ62" s="172" t="s">
        <v>386</v>
      </c>
      <c r="EA62" s="172">
        <v>0</v>
      </c>
      <c r="EB62" s="294" t="s">
        <v>499</v>
      </c>
      <c r="EC62" s="293"/>
      <c r="ED62" s="293"/>
      <c r="EE62" s="293"/>
      <c r="EF62" s="293">
        <v>15</v>
      </c>
      <c r="EG62" s="293"/>
      <c r="EH62" s="293">
        <v>174</v>
      </c>
      <c r="EI62" s="293">
        <v>93</v>
      </c>
      <c r="EJ62" s="330">
        <f t="shared" si="41"/>
        <v>30.717399920729289</v>
      </c>
      <c r="EK62" s="293"/>
      <c r="EL62" s="293"/>
      <c r="EM62" s="293">
        <v>3</v>
      </c>
      <c r="EN62" s="293" t="s">
        <v>791</v>
      </c>
      <c r="EO62" s="293">
        <v>1</v>
      </c>
      <c r="EP62" s="293" t="s">
        <v>1019</v>
      </c>
      <c r="EQ62" s="178" t="s">
        <v>1020</v>
      </c>
      <c r="ER62" s="252">
        <v>12429</v>
      </c>
      <c r="ES62" s="200">
        <v>75</v>
      </c>
      <c r="ET62" s="200">
        <v>9097</v>
      </c>
      <c r="EU62" s="200">
        <v>8000</v>
      </c>
      <c r="EV62" s="200">
        <v>40560</v>
      </c>
      <c r="EW62" s="200">
        <v>2474</v>
      </c>
      <c r="EX62" s="201">
        <f t="shared" si="35"/>
        <v>167.2424</v>
      </c>
      <c r="EY62" s="179">
        <f t="shared" si="36"/>
        <v>1003.4544000000001</v>
      </c>
      <c r="EZ62" s="220"/>
      <c r="FA62" s="220"/>
      <c r="FB62" s="220"/>
      <c r="FC62" s="220"/>
      <c r="FD62" s="260"/>
      <c r="FE62" s="260"/>
      <c r="FF62" s="260"/>
      <c r="FG62" s="159"/>
      <c r="FH62" s="262"/>
      <c r="FI62" s="262"/>
      <c r="FJ62" s="264"/>
      <c r="FK62" s="231"/>
      <c r="FL62" s="95"/>
      <c r="FM62" s="85"/>
      <c r="FN62" s="174">
        <f t="shared" si="37"/>
        <v>0.17</v>
      </c>
      <c r="FP62" s="100">
        <f t="shared" si="38"/>
        <v>27.195778828185116</v>
      </c>
      <c r="FQ62" s="202">
        <f t="shared" si="39"/>
        <v>0.16724240000000001</v>
      </c>
      <c r="FS62" s="128" t="s">
        <v>932</v>
      </c>
      <c r="FT62" s="128" t="s">
        <v>946</v>
      </c>
      <c r="FU62" s="128" t="s">
        <v>1018</v>
      </c>
      <c r="FV62" s="305">
        <v>0</v>
      </c>
      <c r="FW62" s="128" t="s">
        <v>782</v>
      </c>
      <c r="FX62" s="305">
        <v>1</v>
      </c>
      <c r="FY62" s="128" t="s">
        <v>788</v>
      </c>
      <c r="FZ62" s="305">
        <v>0</v>
      </c>
      <c r="GA62" s="305">
        <v>0</v>
      </c>
      <c r="GB62" s="305">
        <v>0</v>
      </c>
      <c r="GC62" s="305">
        <v>1</v>
      </c>
      <c r="GD62" s="334">
        <v>43886</v>
      </c>
      <c r="GE62" s="331" t="s">
        <v>790</v>
      </c>
      <c r="GF62" s="128" t="s">
        <v>817</v>
      </c>
      <c r="GG62" s="220"/>
      <c r="GH62" s="268"/>
      <c r="GL62" s="230"/>
      <c r="GM62" s="230"/>
      <c r="GN62" s="230"/>
      <c r="GO62" s="230"/>
      <c r="GP62" s="230"/>
      <c r="GQ62" s="230"/>
      <c r="GR62" s="230"/>
      <c r="GS62" s="230"/>
      <c r="GT62" s="230"/>
      <c r="GU62" s="230"/>
      <c r="GV62" s="230"/>
      <c r="GW62" s="230"/>
      <c r="GX62" s="230"/>
      <c r="GY62" s="230"/>
      <c r="GZ62" s="230"/>
      <c r="HA62" s="230"/>
      <c r="HB62" s="230"/>
      <c r="HC62" s="230"/>
      <c r="HD62" s="230"/>
      <c r="HE62" s="230"/>
      <c r="HF62" s="230"/>
      <c r="HG62" s="230"/>
      <c r="HH62" s="230"/>
      <c r="HI62" s="230"/>
      <c r="HJ62" s="230"/>
      <c r="HK62" s="230"/>
      <c r="HL62" s="230"/>
      <c r="HM62" s="230"/>
      <c r="HN62" s="230"/>
      <c r="HO62" s="230"/>
      <c r="HP62" s="230"/>
      <c r="HQ62" s="230"/>
      <c r="HR62" s="230"/>
      <c r="HS62" s="230"/>
      <c r="HT62" s="230"/>
      <c r="HU62" s="230"/>
      <c r="HV62" s="230"/>
      <c r="HW62" s="230"/>
      <c r="HX62" s="230"/>
      <c r="HY62" s="230"/>
      <c r="HZ62" s="230"/>
      <c r="IA62" s="230"/>
      <c r="IB62" s="230"/>
      <c r="IC62" s="230"/>
      <c r="ID62" s="230"/>
      <c r="IE62" s="230"/>
      <c r="IF62" s="230"/>
    </row>
    <row r="63" spans="1:240" ht="15.6" customHeight="1" x14ac:dyDescent="0.25">
      <c r="A63" s="85">
        <v>97</v>
      </c>
      <c r="B63" s="85">
        <f>COUNTIFS($D$4:D63,D63,$F$4:F63,F63)</f>
        <v>1</v>
      </c>
      <c r="C63" s="136">
        <v>12524</v>
      </c>
      <c r="D63" s="186" t="s">
        <v>452</v>
      </c>
      <c r="E63" s="113" t="s">
        <v>449</v>
      </c>
      <c r="F63" s="89">
        <v>6107230591</v>
      </c>
      <c r="G63" s="86">
        <f t="shared" si="21"/>
        <v>59</v>
      </c>
      <c r="H63" s="89" t="s">
        <v>614</v>
      </c>
      <c r="I63" s="192" t="s">
        <v>393</v>
      </c>
      <c r="J63" s="141" t="s">
        <v>410</v>
      </c>
      <c r="K63" s="89" t="s">
        <v>385</v>
      </c>
      <c r="L63" s="86">
        <v>42</v>
      </c>
      <c r="M63" s="89">
        <v>2</v>
      </c>
      <c r="N63" s="89" t="s">
        <v>386</v>
      </c>
      <c r="O63" s="214"/>
      <c r="P63" s="86" t="s">
        <v>596</v>
      </c>
      <c r="Q63" s="217"/>
      <c r="R63" s="217"/>
      <c r="S63" s="89"/>
      <c r="T63" s="204" t="s">
        <v>536</v>
      </c>
      <c r="U63" s="204"/>
      <c r="V63" s="205" t="s">
        <v>537</v>
      </c>
      <c r="W63" s="286"/>
      <c r="X63" s="205"/>
      <c r="Y63" s="205"/>
      <c r="Z63" s="216" t="s">
        <v>530</v>
      </c>
      <c r="AA63" s="214" t="s">
        <v>501</v>
      </c>
      <c r="AC63" s="226">
        <v>317</v>
      </c>
      <c r="AD63" s="226">
        <v>13000</v>
      </c>
      <c r="AE63" s="230"/>
      <c r="AF63" s="230"/>
      <c r="AG63" s="230" t="s">
        <v>412</v>
      </c>
      <c r="AH63" s="226">
        <v>1000</v>
      </c>
      <c r="AI63"/>
      <c r="AJ63"/>
      <c r="AM63"/>
      <c r="AO63" s="233">
        <v>32.700000000000003</v>
      </c>
      <c r="AP63" s="97">
        <v>58</v>
      </c>
      <c r="AQ63" s="130">
        <v>8.2899999999999991</v>
      </c>
      <c r="AR63" s="98">
        <f t="shared" si="22"/>
        <v>98.990000000000009</v>
      </c>
      <c r="AS63" s="99">
        <f t="shared" si="23"/>
        <v>0.56379310344827593</v>
      </c>
      <c r="AT63" s="100">
        <f t="shared" si="24"/>
        <v>4.6738448275862075</v>
      </c>
      <c r="AU63" s="101">
        <f t="shared" si="25"/>
        <v>0.49328707195655463</v>
      </c>
      <c r="AV63" s="102">
        <f t="shared" si="42"/>
        <v>28.360410000000002</v>
      </c>
      <c r="AW63" s="102">
        <f>97-AY63-(CD63*100/AO63)</f>
        <v>86.729082568807343</v>
      </c>
      <c r="AX63" s="103">
        <v>2.9985900000000005</v>
      </c>
      <c r="AY63" s="102">
        <v>9.17</v>
      </c>
      <c r="AZ63" s="85" t="s">
        <v>387</v>
      </c>
      <c r="BA63" s="173">
        <v>50</v>
      </c>
      <c r="BB63" s="109" t="s">
        <v>387</v>
      </c>
      <c r="BC63" s="105">
        <v>0.23</v>
      </c>
      <c r="BD63" s="105"/>
      <c r="BE63" s="102"/>
      <c r="BF63" s="102"/>
      <c r="BG63" s="102"/>
      <c r="BH63" s="102"/>
      <c r="BI63" s="106">
        <v>0.33</v>
      </c>
      <c r="BJ63" s="102">
        <v>38.5</v>
      </c>
      <c r="BK63" s="85">
        <v>61.5</v>
      </c>
      <c r="BL63" s="107">
        <f t="shared" si="26"/>
        <v>0.62601626016260159</v>
      </c>
      <c r="BM63" s="108">
        <v>0.31</v>
      </c>
      <c r="BN63" s="105">
        <f t="shared" si="27"/>
        <v>0.94801223241590205</v>
      </c>
      <c r="BO63" s="85" t="s">
        <v>387</v>
      </c>
      <c r="BP63" s="85">
        <v>30</v>
      </c>
      <c r="BQ63" s="109">
        <v>64.900000000000006</v>
      </c>
      <c r="BS63" s="105">
        <f t="shared" si="28"/>
        <v>56</v>
      </c>
      <c r="BT63" s="123">
        <v>93.4</v>
      </c>
      <c r="BU63" s="123">
        <v>8186</v>
      </c>
      <c r="BV63" s="105">
        <f t="shared" si="29"/>
        <v>6.5999999999999943</v>
      </c>
      <c r="BW63" s="238">
        <f t="shared" si="30"/>
        <v>57.013999999999996</v>
      </c>
      <c r="BX63" s="123">
        <v>33</v>
      </c>
      <c r="BY63" s="96">
        <f t="shared" si="31"/>
        <v>19.14</v>
      </c>
      <c r="BZ63" s="123">
        <v>23</v>
      </c>
      <c r="CA63" s="96">
        <f t="shared" si="32"/>
        <v>13.34</v>
      </c>
      <c r="CB63" s="123">
        <v>42.3</v>
      </c>
      <c r="CC63" s="96">
        <f t="shared" si="33"/>
        <v>24.533999999999995</v>
      </c>
      <c r="CD63" s="96">
        <v>0.36</v>
      </c>
      <c r="CE63" s="144">
        <v>98.2</v>
      </c>
      <c r="CF63" s="144">
        <v>5264</v>
      </c>
      <c r="CG63" s="144">
        <v>90.5</v>
      </c>
      <c r="CH63" s="144">
        <v>3343</v>
      </c>
      <c r="CI63" s="144">
        <v>41</v>
      </c>
      <c r="CJ63" s="144">
        <v>72.2</v>
      </c>
      <c r="CK63" s="144">
        <v>3893</v>
      </c>
      <c r="CL63" s="102">
        <f t="shared" si="34"/>
        <v>1.4347826086956521</v>
      </c>
      <c r="CZ63" s="134">
        <v>3</v>
      </c>
      <c r="DB63" s="156" t="s">
        <v>392</v>
      </c>
      <c r="DC63" s="183"/>
      <c r="DD63" s="195" t="s">
        <v>615</v>
      </c>
      <c r="DE63" s="214"/>
      <c r="DF63" s="214"/>
      <c r="DG63" s="214"/>
      <c r="DH63" s="214"/>
      <c r="DI63" s="86" t="s">
        <v>389</v>
      </c>
      <c r="DJ63" s="170" t="s">
        <v>412</v>
      </c>
      <c r="DK63" s="113">
        <v>2</v>
      </c>
      <c r="DL63" s="178" t="s">
        <v>399</v>
      </c>
      <c r="DM63" s="178" t="s">
        <v>393</v>
      </c>
      <c r="DN63" s="178"/>
      <c r="DO63" s="178"/>
      <c r="DP63" s="178"/>
      <c r="DQ63" s="178"/>
      <c r="DR63" s="176" t="s">
        <v>386</v>
      </c>
      <c r="DS63" s="172" t="s">
        <v>386</v>
      </c>
      <c r="DT63" s="172">
        <v>328</v>
      </c>
      <c r="DU63" s="172">
        <v>3</v>
      </c>
      <c r="DV63" s="172">
        <v>97</v>
      </c>
      <c r="DW63" s="172" t="s">
        <v>386</v>
      </c>
      <c r="DX63" s="172" t="s">
        <v>386</v>
      </c>
      <c r="DY63" s="172" t="s">
        <v>386</v>
      </c>
      <c r="DZ63" s="172" t="s">
        <v>386</v>
      </c>
      <c r="EA63" s="172">
        <v>0</v>
      </c>
      <c r="EB63" s="294" t="s">
        <v>499</v>
      </c>
      <c r="EC63" s="293"/>
      <c r="ED63" s="293"/>
      <c r="EE63" s="293"/>
      <c r="EF63" s="293">
        <v>20</v>
      </c>
      <c r="EG63" s="178">
        <v>3</v>
      </c>
      <c r="EH63" s="293">
        <v>190</v>
      </c>
      <c r="EI63" s="293">
        <v>117</v>
      </c>
      <c r="EJ63" s="330">
        <f t="shared" si="41"/>
        <v>32.409972299168977</v>
      </c>
      <c r="EK63" s="293"/>
      <c r="EL63" s="293"/>
      <c r="EM63" s="293">
        <v>2</v>
      </c>
      <c r="EN63" s="293" t="s">
        <v>777</v>
      </c>
      <c r="EO63" s="293">
        <v>1</v>
      </c>
      <c r="EP63" s="293">
        <v>0</v>
      </c>
      <c r="EQ63" s="178">
        <v>0</v>
      </c>
      <c r="ER63" s="252">
        <v>12524</v>
      </c>
      <c r="ES63" s="200">
        <v>75</v>
      </c>
      <c r="ET63" s="200">
        <v>4203</v>
      </c>
      <c r="EU63" s="200">
        <v>4000</v>
      </c>
      <c r="EV63" s="200">
        <v>40560</v>
      </c>
      <c r="EW63" s="200">
        <v>2321</v>
      </c>
      <c r="EX63" s="201">
        <f t="shared" si="35"/>
        <v>313.79920000000004</v>
      </c>
      <c r="EY63" s="179">
        <f t="shared" si="36"/>
        <v>13179.566400000002</v>
      </c>
      <c r="EZ63" s="220"/>
      <c r="FA63" s="220"/>
      <c r="FB63" s="220"/>
      <c r="FC63" s="220"/>
      <c r="FD63" s="260"/>
      <c r="FE63" s="158"/>
      <c r="FG63" s="159"/>
      <c r="FH63" s="160"/>
      <c r="FI63" s="262"/>
      <c r="FJ63" s="264"/>
      <c r="FK63" s="231"/>
      <c r="FL63" s="95"/>
      <c r="FM63" s="85"/>
      <c r="FN63" s="174">
        <f t="shared" si="37"/>
        <v>0.317</v>
      </c>
      <c r="FP63" s="100">
        <f t="shared" si="38"/>
        <v>55.222460147513679</v>
      </c>
      <c r="FQ63" s="202">
        <f t="shared" si="39"/>
        <v>0.31379920000000006</v>
      </c>
      <c r="FS63" s="128" t="s">
        <v>820</v>
      </c>
      <c r="FT63" s="128" t="s">
        <v>796</v>
      </c>
      <c r="FU63" s="128" t="s">
        <v>951</v>
      </c>
      <c r="FV63" s="305">
        <v>0</v>
      </c>
      <c r="FW63" s="128" t="s">
        <v>782</v>
      </c>
      <c r="FX63" s="305">
        <v>1</v>
      </c>
      <c r="FY63" s="128" t="s">
        <v>792</v>
      </c>
      <c r="FZ63" s="305">
        <v>0</v>
      </c>
      <c r="GA63" s="305">
        <v>0</v>
      </c>
      <c r="GB63" s="305">
        <v>0</v>
      </c>
      <c r="GC63" s="305">
        <v>1</v>
      </c>
      <c r="GD63" s="128" t="s">
        <v>943</v>
      </c>
      <c r="GE63" s="331" t="s">
        <v>790</v>
      </c>
      <c r="GF63" s="128" t="s">
        <v>817</v>
      </c>
      <c r="GG63" s="220"/>
      <c r="GH63" s="268"/>
      <c r="GL63" s="230"/>
      <c r="GM63" s="230"/>
      <c r="GN63" s="230"/>
      <c r="GO63" s="230"/>
      <c r="GP63" s="230"/>
      <c r="GQ63" s="230"/>
      <c r="GR63" s="230"/>
      <c r="GS63" s="230"/>
      <c r="GT63" s="230"/>
      <c r="GU63" s="230"/>
      <c r="GV63" s="230"/>
      <c r="GW63" s="230"/>
      <c r="GX63" s="230"/>
      <c r="GY63" s="230"/>
      <c r="GZ63" s="230"/>
      <c r="HA63" s="230"/>
      <c r="HB63" s="230"/>
      <c r="HC63" s="230"/>
      <c r="HD63" s="230"/>
      <c r="HE63" s="230"/>
      <c r="HF63" s="230"/>
      <c r="HG63" s="230"/>
      <c r="HH63" s="230"/>
      <c r="HI63" s="230"/>
      <c r="HJ63" s="230"/>
      <c r="HK63" s="230"/>
      <c r="HL63" s="230"/>
      <c r="HM63" s="230"/>
      <c r="HN63" s="230"/>
      <c r="HO63" s="230"/>
      <c r="HP63" s="230"/>
      <c r="HQ63" s="230"/>
      <c r="HR63" s="230"/>
      <c r="HS63" s="230"/>
      <c r="HT63" s="230"/>
      <c r="HU63" s="230"/>
      <c r="HV63" s="230"/>
      <c r="HW63" s="230"/>
      <c r="HX63" s="230"/>
      <c r="HY63" s="230"/>
      <c r="HZ63" s="230"/>
      <c r="IA63" s="230"/>
      <c r="IB63" s="230"/>
      <c r="IC63" s="230"/>
      <c r="ID63" s="230"/>
      <c r="IE63" s="230"/>
      <c r="IF63" s="230"/>
    </row>
    <row r="64" spans="1:240" ht="15.6" customHeight="1" x14ac:dyDescent="0.25">
      <c r="B64" s="85">
        <v>1</v>
      </c>
      <c r="C64" s="136">
        <v>13020</v>
      </c>
      <c r="D64" s="186" t="s">
        <v>723</v>
      </c>
      <c r="E64" s="113" t="s">
        <v>424</v>
      </c>
      <c r="F64" s="89">
        <v>6159080642</v>
      </c>
      <c r="G64" s="86"/>
      <c r="H64" s="89" t="s">
        <v>720</v>
      </c>
      <c r="I64" s="192"/>
      <c r="J64" s="141"/>
      <c r="K64" s="89"/>
      <c r="L64" s="86"/>
      <c r="M64" s="89"/>
      <c r="N64" s="89"/>
      <c r="O64" s="214"/>
      <c r="P64" s="86"/>
      <c r="Q64" s="217"/>
      <c r="R64" s="217"/>
      <c r="S64" s="89"/>
      <c r="T64" s="204"/>
      <c r="U64" s="204"/>
      <c r="V64" s="208"/>
      <c r="W64" s="269"/>
      <c r="X64" s="208"/>
      <c r="Y64" s="208"/>
      <c r="Z64" s="216"/>
      <c r="AA64" s="214"/>
      <c r="AC64" s="226"/>
      <c r="AD64" s="226"/>
      <c r="AE64" s="230"/>
      <c r="AF64" s="230"/>
      <c r="AG64" s="230"/>
      <c r="AH64" s="226"/>
      <c r="AI64"/>
      <c r="AJ64"/>
      <c r="AM64"/>
      <c r="AO64" s="233"/>
      <c r="AP64" s="97"/>
      <c r="AQ64" s="130"/>
      <c r="AR64" s="98"/>
      <c r="AS64" s="99"/>
      <c r="AT64" s="100"/>
      <c r="AU64" s="101"/>
      <c r="AV64" s="102"/>
      <c r="AW64" s="102"/>
      <c r="AX64" s="103"/>
      <c r="AY64" s="102"/>
      <c r="BA64" s="173"/>
      <c r="BC64" s="105"/>
      <c r="BD64" s="105"/>
      <c r="BE64" s="102"/>
      <c r="BF64" s="102"/>
      <c r="BG64" s="102"/>
      <c r="BH64" s="102"/>
      <c r="BI64" s="106"/>
      <c r="BJ64" s="102"/>
      <c r="BK64" s="102"/>
      <c r="BL64" s="107"/>
      <c r="BM64" s="108"/>
      <c r="BN64" s="105"/>
      <c r="BP64" s="102"/>
      <c r="BQ64" s="106"/>
      <c r="BS64" s="105"/>
      <c r="BV64" s="105"/>
      <c r="BW64" s="238"/>
      <c r="BX64" s="111"/>
      <c r="BY64" s="96"/>
      <c r="CA64" s="96"/>
      <c r="CC64" s="96"/>
      <c r="CD64" s="96"/>
      <c r="CE64" s="144"/>
      <c r="CF64" s="144"/>
      <c r="CG64" s="144"/>
      <c r="CH64" s="144"/>
      <c r="CI64" s="144"/>
      <c r="CJ64" s="144"/>
      <c r="CK64" s="144"/>
      <c r="CL64" s="102"/>
      <c r="CZ64" s="134"/>
      <c r="DC64" s="183"/>
      <c r="DD64" s="195"/>
      <c r="DI64" s="86"/>
      <c r="DJ64" s="171" t="s">
        <v>417</v>
      </c>
      <c r="DK64" s="113"/>
      <c r="DL64" s="178" t="s">
        <v>393</v>
      </c>
      <c r="DM64" s="178" t="s">
        <v>391</v>
      </c>
      <c r="DN64" s="178"/>
      <c r="DO64" s="178"/>
      <c r="DP64" s="178"/>
      <c r="DQ64" s="178"/>
      <c r="DR64" s="176"/>
      <c r="DS64" s="172"/>
      <c r="DT64" s="172"/>
      <c r="DU64" s="172"/>
      <c r="DV64" s="172"/>
      <c r="DW64" s="172"/>
      <c r="DX64" s="172"/>
      <c r="DY64" s="172"/>
      <c r="DZ64" s="172"/>
      <c r="EA64" s="172"/>
      <c r="EB64" s="294"/>
      <c r="EC64" s="293"/>
      <c r="ED64" s="293"/>
      <c r="EE64" s="293"/>
      <c r="EF64" s="293">
        <v>15</v>
      </c>
      <c r="EG64" s="293"/>
      <c r="EH64" s="293" t="s">
        <v>782</v>
      </c>
      <c r="EI64" s="293" t="s">
        <v>782</v>
      </c>
      <c r="EJ64" s="330" t="s">
        <v>782</v>
      </c>
      <c r="EK64" s="293"/>
      <c r="EL64" s="293"/>
      <c r="EM64" s="293">
        <v>2</v>
      </c>
      <c r="EN64" s="293" t="s">
        <v>791</v>
      </c>
      <c r="EO64" s="293">
        <v>1</v>
      </c>
      <c r="EP64" s="293" t="s">
        <v>944</v>
      </c>
      <c r="EQ64" s="333">
        <v>43970</v>
      </c>
      <c r="ES64" s="200"/>
      <c r="ET64" s="200"/>
      <c r="EU64" s="200"/>
      <c r="EV64" s="200"/>
      <c r="EW64" s="200"/>
      <c r="EX64" s="201"/>
      <c r="EY64" s="179"/>
      <c r="EZ64" s="95"/>
      <c r="FD64" s="158"/>
      <c r="FE64" s="158"/>
      <c r="FG64" s="159"/>
      <c r="FH64" s="160"/>
      <c r="FJ64" s="184"/>
      <c r="FK64" s="94"/>
      <c r="FL64" s="95"/>
      <c r="FM64" s="85"/>
      <c r="FN64" s="174"/>
      <c r="FP64" s="100"/>
      <c r="FQ64" s="202"/>
      <c r="FS64" s="128" t="s">
        <v>756</v>
      </c>
      <c r="FT64" s="128" t="s">
        <v>386</v>
      </c>
      <c r="FU64" s="128" t="s">
        <v>1023</v>
      </c>
      <c r="FV64" s="305">
        <v>0</v>
      </c>
      <c r="FW64" s="128" t="s">
        <v>782</v>
      </c>
      <c r="FX64" s="305">
        <v>1</v>
      </c>
      <c r="FY64" s="128" t="s">
        <v>792</v>
      </c>
      <c r="FZ64" s="305">
        <v>0</v>
      </c>
      <c r="GA64" s="305">
        <v>0</v>
      </c>
      <c r="GB64" s="305">
        <v>0</v>
      </c>
      <c r="GC64" s="305">
        <v>1</v>
      </c>
      <c r="GD64" s="128" t="s">
        <v>1022</v>
      </c>
      <c r="GE64" s="128" t="s">
        <v>945</v>
      </c>
      <c r="GF64" s="128" t="s">
        <v>892</v>
      </c>
      <c r="GG64" s="220"/>
      <c r="GH64" s="268"/>
      <c r="GL64" s="230"/>
      <c r="GM64" s="230"/>
      <c r="GN64" s="230"/>
      <c r="GO64" s="230"/>
      <c r="GP64" s="230"/>
      <c r="GQ64" s="230"/>
      <c r="GR64" s="230"/>
      <c r="GS64" s="230"/>
      <c r="GT64" s="230"/>
      <c r="GU64" s="230"/>
      <c r="GV64" s="230"/>
      <c r="GW64" s="230"/>
      <c r="GX64" s="230"/>
      <c r="GY64" s="230"/>
      <c r="GZ64" s="230"/>
      <c r="HA64" s="230"/>
      <c r="HB64" s="230"/>
      <c r="HC64" s="230"/>
      <c r="HD64" s="230"/>
      <c r="HE64" s="230"/>
      <c r="HF64" s="230"/>
      <c r="HG64" s="230"/>
      <c r="HH64" s="230"/>
      <c r="HI64" s="230"/>
      <c r="HJ64" s="230"/>
      <c r="HK64" s="230"/>
      <c r="HL64" s="230"/>
      <c r="HM64" s="230"/>
      <c r="HN64" s="230"/>
      <c r="HO64" s="230"/>
      <c r="HP64" s="230"/>
      <c r="HQ64" s="230"/>
      <c r="HR64" s="230"/>
      <c r="HS64" s="230"/>
      <c r="HT64" s="230"/>
      <c r="HU64" s="230"/>
      <c r="HV64" s="230"/>
      <c r="HW64" s="230"/>
      <c r="HX64" s="230"/>
      <c r="HY64" s="230"/>
      <c r="HZ64" s="230"/>
      <c r="IA64" s="230"/>
      <c r="IB64" s="230"/>
      <c r="IC64" s="230"/>
      <c r="ID64" s="230"/>
      <c r="IE64" s="230"/>
      <c r="IF64" s="230"/>
    </row>
    <row r="65" spans="1:248" ht="15.6" customHeight="1" x14ac:dyDescent="0.25">
      <c r="B65" s="85">
        <v>2</v>
      </c>
      <c r="C65" s="136">
        <v>13105</v>
      </c>
      <c r="D65" s="186" t="s">
        <v>504</v>
      </c>
      <c r="E65" s="113" t="s">
        <v>505</v>
      </c>
      <c r="F65" s="89">
        <v>410508079</v>
      </c>
      <c r="G65" s="86"/>
      <c r="H65" s="89" t="s">
        <v>735</v>
      </c>
      <c r="I65" s="192"/>
      <c r="J65" s="141"/>
      <c r="K65" s="89"/>
      <c r="L65" s="86"/>
      <c r="M65" s="89"/>
      <c r="N65" s="89"/>
      <c r="O65" s="214"/>
      <c r="P65" s="86"/>
      <c r="Q65" s="217"/>
      <c r="R65" s="217"/>
      <c r="S65" s="89"/>
      <c r="T65" s="204"/>
      <c r="U65" s="204"/>
      <c r="V65" s="208"/>
      <c r="W65" s="269"/>
      <c r="X65" s="208"/>
      <c r="Y65" s="208"/>
      <c r="Z65" s="216"/>
      <c r="AA65" s="214"/>
      <c r="AC65" s="226"/>
      <c r="AD65" s="226"/>
      <c r="AE65" s="230"/>
      <c r="AF65" s="230"/>
      <c r="AG65" s="230"/>
      <c r="AH65" s="226"/>
      <c r="AI65"/>
      <c r="AJ65"/>
      <c r="AM65"/>
      <c r="AO65" s="233"/>
      <c r="AP65" s="97"/>
      <c r="AQ65" s="130"/>
      <c r="AR65" s="98"/>
      <c r="AS65" s="99"/>
      <c r="AT65" s="100"/>
      <c r="AU65" s="101"/>
      <c r="AV65" s="102"/>
      <c r="AW65" s="102"/>
      <c r="AX65" s="103"/>
      <c r="AY65" s="102"/>
      <c r="BA65" s="173"/>
      <c r="BC65" s="105"/>
      <c r="BD65" s="105"/>
      <c r="BE65" s="102"/>
      <c r="BF65" s="102"/>
      <c r="BG65" s="102"/>
      <c r="BH65" s="102"/>
      <c r="BI65" s="106"/>
      <c r="BJ65" s="102"/>
      <c r="BK65" s="102"/>
      <c r="BL65" s="107"/>
      <c r="BM65" s="108"/>
      <c r="BN65" s="105"/>
      <c r="BP65" s="102"/>
      <c r="BQ65" s="106"/>
      <c r="BS65" s="105"/>
      <c r="BV65" s="105"/>
      <c r="BW65" s="238"/>
      <c r="BX65" s="111"/>
      <c r="BY65" s="96"/>
      <c r="CA65" s="96"/>
      <c r="CC65" s="96"/>
      <c r="CD65" s="96"/>
      <c r="CE65" s="144"/>
      <c r="CF65" s="144"/>
      <c r="CG65" s="144"/>
      <c r="CH65" s="144"/>
      <c r="CI65" s="144"/>
      <c r="CJ65" s="144"/>
      <c r="CK65" s="144"/>
      <c r="CL65" s="102"/>
      <c r="CZ65" s="134"/>
      <c r="DC65" s="183"/>
      <c r="DD65" s="195"/>
      <c r="DE65" s="214"/>
      <c r="DF65" s="214"/>
      <c r="DG65" s="214"/>
      <c r="DH65" s="214"/>
      <c r="DI65" s="86"/>
      <c r="DJ65" s="170" t="s">
        <v>412</v>
      </c>
      <c r="DK65" s="113"/>
      <c r="DL65" s="178" t="s">
        <v>399</v>
      </c>
      <c r="DM65" s="178" t="s">
        <v>393</v>
      </c>
      <c r="DN65" s="178"/>
      <c r="DO65" s="178"/>
      <c r="DP65" s="178"/>
      <c r="DQ65" s="178"/>
      <c r="DR65" s="176"/>
      <c r="DS65" s="172"/>
      <c r="DT65" s="172"/>
      <c r="DU65" s="172"/>
      <c r="DV65" s="172"/>
      <c r="DW65" s="172"/>
      <c r="DX65" s="172"/>
      <c r="DY65" s="172"/>
      <c r="DZ65" s="172"/>
      <c r="EA65" s="172"/>
      <c r="EB65" s="294"/>
      <c r="EC65" s="293"/>
      <c r="ED65" s="293"/>
      <c r="EE65" s="293"/>
      <c r="EF65" s="293">
        <v>60</v>
      </c>
      <c r="EG65" s="293"/>
      <c r="EH65" s="293">
        <v>180</v>
      </c>
      <c r="EI65" s="293">
        <v>90</v>
      </c>
      <c r="EJ65" s="330">
        <f t="shared" ref="EJ65:EJ78" si="43">EI65/(EH65*EH65*0.01*0.01)</f>
        <v>27.777777777777775</v>
      </c>
      <c r="EK65" s="293"/>
      <c r="EL65" s="293"/>
      <c r="EM65" s="293">
        <v>3</v>
      </c>
      <c r="EN65" s="293" t="s">
        <v>864</v>
      </c>
      <c r="EO65" s="293">
        <v>3</v>
      </c>
      <c r="EP65" s="293">
        <v>0</v>
      </c>
      <c r="EQ65" s="178">
        <v>0</v>
      </c>
      <c r="ER65" s="252"/>
      <c r="ES65" s="200"/>
      <c r="ET65" s="200"/>
      <c r="EU65" s="200"/>
      <c r="EV65" s="200"/>
      <c r="EW65" s="200"/>
      <c r="EX65" s="201"/>
      <c r="EY65" s="179"/>
      <c r="EZ65" s="95"/>
      <c r="FD65" s="158"/>
      <c r="FE65" s="158"/>
      <c r="FG65" s="159"/>
      <c r="FH65" s="160"/>
      <c r="FI65" s="262"/>
      <c r="FJ65" s="264"/>
      <c r="FK65" s="94"/>
      <c r="FL65" s="95"/>
      <c r="FM65" s="85"/>
      <c r="FN65" s="174"/>
      <c r="FP65" s="100"/>
      <c r="FQ65" s="202"/>
      <c r="FS65" s="128" t="s">
        <v>946</v>
      </c>
      <c r="FT65" s="128" t="s">
        <v>946</v>
      </c>
      <c r="FU65" s="128" t="s">
        <v>951</v>
      </c>
      <c r="FV65" s="305">
        <v>0</v>
      </c>
      <c r="FW65" s="128" t="s">
        <v>782</v>
      </c>
      <c r="FX65" s="305">
        <v>1</v>
      </c>
      <c r="FY65" s="128" t="s">
        <v>792</v>
      </c>
      <c r="FZ65" s="305">
        <v>0</v>
      </c>
      <c r="GA65" s="305">
        <v>0</v>
      </c>
      <c r="GB65" s="305">
        <v>0</v>
      </c>
      <c r="GC65" s="305">
        <v>1</v>
      </c>
      <c r="GD65" s="128" t="s">
        <v>947</v>
      </c>
      <c r="GE65" s="331" t="s">
        <v>790</v>
      </c>
      <c r="GF65" s="128" t="s">
        <v>817</v>
      </c>
      <c r="GG65" s="220"/>
      <c r="GH65" s="268"/>
      <c r="GL65" s="230"/>
      <c r="GM65" s="230"/>
      <c r="GN65" s="230"/>
      <c r="GO65" s="230"/>
      <c r="GP65" s="230"/>
      <c r="GQ65" s="230"/>
      <c r="GR65" s="230"/>
      <c r="GS65" s="230"/>
      <c r="GT65" s="230"/>
      <c r="GU65" s="230"/>
      <c r="GV65" s="230"/>
      <c r="GW65" s="230"/>
      <c r="GX65" s="230"/>
      <c r="GY65" s="230"/>
      <c r="GZ65" s="230"/>
      <c r="HA65" s="230"/>
      <c r="HB65" s="230"/>
      <c r="HC65" s="230"/>
      <c r="HD65" s="230"/>
      <c r="HE65" s="230"/>
      <c r="HF65" s="230"/>
      <c r="HG65" s="230"/>
      <c r="HH65" s="230"/>
      <c r="HI65" s="230"/>
      <c r="HJ65" s="230"/>
      <c r="HK65" s="230"/>
      <c r="HL65" s="230"/>
      <c r="HM65" s="230"/>
      <c r="HN65" s="230"/>
      <c r="HO65" s="230"/>
      <c r="HP65" s="230"/>
      <c r="HQ65" s="230"/>
      <c r="HR65" s="230"/>
      <c r="HS65" s="230"/>
      <c r="HT65" s="230"/>
      <c r="HU65" s="230"/>
      <c r="HV65" s="230"/>
      <c r="HW65" s="230"/>
      <c r="HX65" s="230"/>
      <c r="HY65" s="230"/>
      <c r="HZ65" s="230"/>
      <c r="IA65" s="230"/>
      <c r="IB65" s="230"/>
      <c r="IC65" s="230"/>
      <c r="ID65" s="230"/>
      <c r="IE65" s="230"/>
      <c r="IF65" s="230"/>
    </row>
    <row r="66" spans="1:248" ht="15.6" customHeight="1" x14ac:dyDescent="0.25">
      <c r="A66" s="85">
        <v>157</v>
      </c>
      <c r="B66" s="85">
        <f>COUNTIFS($D$4:D66,D66,$F$4:F66,F66)</f>
        <v>1</v>
      </c>
      <c r="C66" s="136">
        <v>12888</v>
      </c>
      <c r="D66" s="186" t="s">
        <v>495</v>
      </c>
      <c r="E66" s="113" t="s">
        <v>450</v>
      </c>
      <c r="F66" s="89">
        <v>5805032662</v>
      </c>
      <c r="G66" s="86">
        <f>LEFT(H66,4)-CONCATENATE(IF(LEFT(F66, 2)&lt;MID(H66, 3, 4), 20, 19),LEFT(F66,2))</f>
        <v>62</v>
      </c>
      <c r="H66" s="89" t="s">
        <v>690</v>
      </c>
      <c r="I66" s="192" t="s">
        <v>693</v>
      </c>
      <c r="J66" s="141" t="s">
        <v>410</v>
      </c>
      <c r="K66" s="89" t="s">
        <v>385</v>
      </c>
      <c r="L66" s="86">
        <v>24</v>
      </c>
      <c r="M66" s="89" t="s">
        <v>694</v>
      </c>
      <c r="N66" s="89" t="s">
        <v>468</v>
      </c>
      <c r="O66" s="214"/>
      <c r="P66" s="86" t="s">
        <v>677</v>
      </c>
      <c r="Q66" s="217"/>
      <c r="R66" s="217"/>
      <c r="S66" s="89"/>
      <c r="T66" s="204" t="s">
        <v>536</v>
      </c>
      <c r="U66" s="204"/>
      <c r="V66" s="208" t="s">
        <v>630</v>
      </c>
      <c r="W66" s="269"/>
      <c r="X66" s="208"/>
      <c r="Y66" s="208"/>
      <c r="Z66" s="216"/>
      <c r="AA66" s="214" t="s">
        <v>507</v>
      </c>
      <c r="AC66" s="226">
        <v>647</v>
      </c>
      <c r="AD66" s="226">
        <v>15500</v>
      </c>
      <c r="AE66" s="230"/>
      <c r="AF66" s="230"/>
      <c r="AG66" s="230" t="s">
        <v>417</v>
      </c>
      <c r="AH66" s="120">
        <v>1500</v>
      </c>
      <c r="AI66"/>
      <c r="AJ66"/>
      <c r="AM66"/>
      <c r="AO66" s="138">
        <v>17</v>
      </c>
      <c r="AP66" s="97">
        <v>39.6</v>
      </c>
      <c r="AQ66" s="130">
        <v>42.3</v>
      </c>
      <c r="AR66" s="98">
        <f>AO66+AP66+AQ66</f>
        <v>98.9</v>
      </c>
      <c r="AS66" s="99">
        <f>AO66/AP66</f>
        <v>0.42929292929292928</v>
      </c>
      <c r="AT66" s="100">
        <f>AO66/AP66*AQ66</f>
        <v>18.159090909090907</v>
      </c>
      <c r="AU66" s="101">
        <f>AO66/(AP66+AQ66)</f>
        <v>0.20757020757020755</v>
      </c>
      <c r="AV66" s="102">
        <f>AW66*AO66/100</f>
        <v>13.819999999999999</v>
      </c>
      <c r="AW66" s="102">
        <f>98-AY66-(CD66*100/AO66)</f>
        <v>81.294117647058812</v>
      </c>
      <c r="AX66" s="103">
        <v>1.33</v>
      </c>
      <c r="AY66" s="102">
        <f>AX66*100/AO66</f>
        <v>7.8235294117647056</v>
      </c>
      <c r="AZ66" s="85" t="s">
        <v>387</v>
      </c>
      <c r="BA66" s="173">
        <v>52.1</v>
      </c>
      <c r="BB66" s="109" t="s">
        <v>387</v>
      </c>
      <c r="BC66" s="105">
        <v>1.74</v>
      </c>
      <c r="BD66" s="105"/>
      <c r="BE66" s="102"/>
      <c r="BF66" s="102"/>
      <c r="BG66" s="102"/>
      <c r="BH66" s="102"/>
      <c r="BI66" s="106">
        <v>2.82</v>
      </c>
      <c r="BJ66" s="102">
        <v>49.2</v>
      </c>
      <c r="BK66" s="102">
        <f>100-BJ66</f>
        <v>50.8</v>
      </c>
      <c r="BL66" s="107">
        <f>BJ66/BK66</f>
        <v>0.96850393700787407</v>
      </c>
      <c r="BM66" s="108">
        <v>0.23</v>
      </c>
      <c r="BN66" s="105">
        <f>BM66*100/AO66</f>
        <v>1.3529411764705883</v>
      </c>
      <c r="BO66" s="85" t="s">
        <v>387</v>
      </c>
      <c r="BP66" s="102">
        <v>38.5</v>
      </c>
      <c r="BQ66" s="106">
        <v>22</v>
      </c>
      <c r="BS66" s="105">
        <f>BX66+BZ66</f>
        <v>89.8</v>
      </c>
      <c r="BT66" s="123">
        <v>94.8</v>
      </c>
      <c r="BU66" s="123">
        <v>15101</v>
      </c>
      <c r="BV66" s="105">
        <f>100-BT66</f>
        <v>5.2000000000000028</v>
      </c>
      <c r="BW66" s="105">
        <f>BY66+CA66+CC66</f>
        <v>39.437640000000002</v>
      </c>
      <c r="BX66" s="111">
        <v>57.5</v>
      </c>
      <c r="BY66" s="96">
        <f>BX66*AP66/100</f>
        <v>22.77</v>
      </c>
      <c r="BZ66" s="123">
        <v>32.299999999999997</v>
      </c>
      <c r="CA66" s="96">
        <f>BZ66*AP66/100</f>
        <v>12.790799999999999</v>
      </c>
      <c r="CB66" s="123">
        <v>9.7899999999999991</v>
      </c>
      <c r="CC66" s="96">
        <f>CB66*AP66/100</f>
        <v>3.8768399999999996</v>
      </c>
      <c r="CD66" s="96">
        <v>1.51</v>
      </c>
      <c r="CE66" s="144">
        <v>84.9</v>
      </c>
      <c r="CF66" s="144">
        <v>3886</v>
      </c>
      <c r="CG66" s="144">
        <v>76.3</v>
      </c>
      <c r="CH66" s="144">
        <v>3286</v>
      </c>
      <c r="CI66" s="144">
        <v>39.700000000000003</v>
      </c>
      <c r="CJ66" s="144">
        <v>77.5</v>
      </c>
      <c r="CK66" s="144">
        <v>3597</v>
      </c>
      <c r="CL66" s="102">
        <f>BX66/BZ66</f>
        <v>1.780185758513932</v>
      </c>
      <c r="CZ66" s="134"/>
      <c r="DB66" s="156" t="s">
        <v>440</v>
      </c>
      <c r="DC66" s="183"/>
      <c r="DD66" s="195" t="s">
        <v>695</v>
      </c>
      <c r="DE66" s="214"/>
      <c r="DF66" s="214"/>
      <c r="DG66" s="214"/>
      <c r="DH66" s="214"/>
      <c r="DI66" s="86" t="s">
        <v>389</v>
      </c>
      <c r="DJ66" s="171" t="s">
        <v>417</v>
      </c>
      <c r="DK66" s="113">
        <v>2</v>
      </c>
      <c r="DL66" s="178" t="s">
        <v>1024</v>
      </c>
      <c r="DM66" s="178" t="s">
        <v>437</v>
      </c>
      <c r="DN66" s="178"/>
      <c r="DO66" s="178"/>
      <c r="DP66" s="178"/>
      <c r="DQ66" s="178"/>
      <c r="DR66" s="176"/>
      <c r="DS66" s="172"/>
      <c r="DT66" s="172"/>
      <c r="DU66" s="172"/>
      <c r="DV66" s="172"/>
      <c r="DW66" s="172"/>
      <c r="DX66" s="172"/>
      <c r="DY66" s="172"/>
      <c r="DZ66" s="172"/>
      <c r="EA66" s="172"/>
      <c r="EB66" s="294"/>
      <c r="EC66" s="293"/>
      <c r="ED66" s="293"/>
      <c r="EE66" s="293"/>
      <c r="EF66" s="293">
        <v>50</v>
      </c>
      <c r="EG66" s="293"/>
      <c r="EH66" s="293">
        <v>176</v>
      </c>
      <c r="EI66" s="293">
        <v>101</v>
      </c>
      <c r="EJ66" s="330">
        <f t="shared" si="43"/>
        <v>32.605888429752071</v>
      </c>
      <c r="EK66" s="293"/>
      <c r="EL66" s="293"/>
      <c r="EM66" s="293">
        <v>2</v>
      </c>
      <c r="EN66" s="293" t="s">
        <v>777</v>
      </c>
      <c r="EO66" s="293">
        <v>1</v>
      </c>
      <c r="EP66" s="293" t="s">
        <v>949</v>
      </c>
      <c r="EQ66" s="333">
        <v>43658</v>
      </c>
      <c r="ER66" s="252">
        <v>12888</v>
      </c>
      <c r="ES66" s="200">
        <v>75</v>
      </c>
      <c r="ET66" s="200">
        <v>134731</v>
      </c>
      <c r="EU66" s="200">
        <v>4000</v>
      </c>
      <c r="EV66" s="200">
        <v>40560</v>
      </c>
      <c r="EW66" s="200">
        <v>5243</v>
      </c>
      <c r="EX66" s="201">
        <f>EW66/EU66*EV66/ES66</f>
        <v>708.85360000000003</v>
      </c>
      <c r="EY66" s="179">
        <f>L66*EX66</f>
        <v>17012.486400000002</v>
      </c>
      <c r="EZ66" s="220"/>
      <c r="FA66" s="220"/>
      <c r="FB66" s="220"/>
      <c r="FC66" s="220"/>
      <c r="FD66" s="260"/>
      <c r="FE66" s="260"/>
      <c r="FF66" s="260"/>
      <c r="FG66" s="159"/>
      <c r="FH66" s="262"/>
      <c r="FI66" s="262"/>
      <c r="FJ66" s="264"/>
      <c r="FK66" s="231"/>
      <c r="FL66" s="95"/>
      <c r="FM66" s="85"/>
      <c r="FN66" s="174">
        <f>AC66/1000</f>
        <v>0.64700000000000002</v>
      </c>
      <c r="FP66" s="100">
        <f>EW66*100/ET66</f>
        <v>3.8914577936777728</v>
      </c>
      <c r="FQ66" s="202">
        <f>EX66/1000</f>
        <v>0.70885360000000008</v>
      </c>
      <c r="FS66" s="128" t="s">
        <v>796</v>
      </c>
      <c r="FT66" s="128" t="s">
        <v>386</v>
      </c>
      <c r="FU66" s="128" t="s">
        <v>951</v>
      </c>
      <c r="FV66" s="305">
        <v>0</v>
      </c>
      <c r="FW66" s="128" t="s">
        <v>782</v>
      </c>
      <c r="FX66" s="305">
        <v>1</v>
      </c>
      <c r="FY66" s="128" t="s">
        <v>792</v>
      </c>
      <c r="FZ66" s="305">
        <v>0</v>
      </c>
      <c r="GA66" s="305">
        <v>0</v>
      </c>
      <c r="GB66" s="305">
        <v>0</v>
      </c>
      <c r="GC66" s="305">
        <v>1</v>
      </c>
      <c r="GD66" s="128" t="s">
        <v>950</v>
      </c>
      <c r="GE66" s="128" t="s">
        <v>1026</v>
      </c>
      <c r="GF66" s="128" t="s">
        <v>1025</v>
      </c>
      <c r="GG66" s="220"/>
      <c r="GH66" s="268"/>
      <c r="GL66" s="230"/>
      <c r="GM66" s="230"/>
      <c r="GN66" s="230"/>
      <c r="GO66" s="230"/>
      <c r="GP66" s="230"/>
      <c r="GQ66" s="230"/>
      <c r="GR66" s="230"/>
      <c r="GS66" s="230"/>
      <c r="GT66" s="230"/>
      <c r="GU66" s="230"/>
      <c r="GV66" s="230"/>
      <c r="GW66" s="230"/>
      <c r="GX66" s="230"/>
      <c r="GY66" s="230"/>
      <c r="GZ66" s="230"/>
      <c r="HA66" s="230"/>
      <c r="HB66" s="230"/>
      <c r="HC66" s="230"/>
      <c r="HD66" s="230"/>
      <c r="HE66" s="230"/>
      <c r="HF66" s="230"/>
      <c r="HG66" s="230"/>
      <c r="HH66" s="230"/>
      <c r="HI66" s="230"/>
      <c r="HJ66" s="230"/>
      <c r="HK66" s="230"/>
      <c r="HL66" s="230"/>
      <c r="HM66" s="230"/>
      <c r="HN66" s="230"/>
      <c r="HO66" s="230"/>
      <c r="HP66" s="230"/>
      <c r="HQ66" s="230"/>
      <c r="HR66" s="230"/>
      <c r="HS66" s="230"/>
      <c r="HT66" s="230"/>
      <c r="HU66" s="230"/>
      <c r="HV66" s="230"/>
      <c r="HW66" s="230"/>
      <c r="HX66" s="230"/>
      <c r="HY66" s="230"/>
      <c r="HZ66" s="230"/>
      <c r="IA66" s="230"/>
      <c r="IB66" s="230"/>
      <c r="IC66" s="230"/>
      <c r="ID66" s="230"/>
      <c r="IE66" s="230"/>
      <c r="IF66" s="230"/>
    </row>
    <row r="67" spans="1:248" ht="15.6" customHeight="1" x14ac:dyDescent="0.25">
      <c r="A67" s="85">
        <v>45</v>
      </c>
      <c r="B67" s="85">
        <f>COUNTIFS($D$4:D67,D67,$F$4:F67,F67)</f>
        <v>1</v>
      </c>
      <c r="C67" s="136">
        <v>12336</v>
      </c>
      <c r="D67" s="186" t="s">
        <v>395</v>
      </c>
      <c r="E67" s="113" t="s">
        <v>418</v>
      </c>
      <c r="F67" s="89">
        <v>485911402</v>
      </c>
      <c r="G67" s="86">
        <f>LEFT(H67,4)-CONCATENATE(IF(LEFT(F67, 2)&lt;MID(H67, 3, 4), 20, 19),LEFT(F67,2))</f>
        <v>72</v>
      </c>
      <c r="H67" s="89" t="s">
        <v>541</v>
      </c>
      <c r="I67" s="192" t="s">
        <v>391</v>
      </c>
      <c r="J67" s="141" t="s">
        <v>410</v>
      </c>
      <c r="K67" s="89" t="s">
        <v>385</v>
      </c>
      <c r="L67" s="86">
        <v>22</v>
      </c>
      <c r="M67" s="89">
        <v>1</v>
      </c>
      <c r="N67" s="89" t="s">
        <v>468</v>
      </c>
      <c r="O67" s="214"/>
      <c r="P67" s="86" t="s">
        <v>531</v>
      </c>
      <c r="Q67" s="217"/>
      <c r="R67" s="217"/>
      <c r="S67" s="89"/>
      <c r="T67" s="204" t="s">
        <v>536</v>
      </c>
      <c r="U67" s="204"/>
      <c r="V67" s="205" t="s">
        <v>537</v>
      </c>
      <c r="W67" s="286"/>
      <c r="X67" s="205"/>
      <c r="Y67" s="205"/>
      <c r="Z67" s="216"/>
      <c r="AA67" s="214" t="s">
        <v>507</v>
      </c>
      <c r="AC67" s="226">
        <v>65</v>
      </c>
      <c r="AD67" s="226">
        <v>1400</v>
      </c>
      <c r="AE67" s="230" t="s">
        <v>426</v>
      </c>
      <c r="AF67" s="230" t="s">
        <v>426</v>
      </c>
      <c r="AG67" s="230" t="s">
        <v>417</v>
      </c>
      <c r="AH67" s="120">
        <v>150</v>
      </c>
      <c r="AI67"/>
      <c r="AJ67"/>
      <c r="AM67"/>
      <c r="AO67" s="138">
        <v>61.2</v>
      </c>
      <c r="AP67" s="97">
        <v>34</v>
      </c>
      <c r="AQ67" s="130">
        <v>3.02</v>
      </c>
      <c r="AR67" s="98">
        <f>AO67+AP67+AQ67</f>
        <v>98.22</v>
      </c>
      <c r="AS67" s="99">
        <f>AO67/AP67</f>
        <v>1.8</v>
      </c>
      <c r="AT67" s="100">
        <f>AO67/AP67*AQ67</f>
        <v>5.4359999999999999</v>
      </c>
      <c r="AU67" s="101">
        <f>AO67/(AP67+AQ67)</f>
        <v>1.6531604538087519</v>
      </c>
      <c r="AV67" s="102">
        <f>AW67*AO67/100</f>
        <v>57.928720000000006</v>
      </c>
      <c r="AW67" s="102">
        <f>97-AY67-(CD67*100/AO67)</f>
        <v>94.654771241830062</v>
      </c>
      <c r="AX67" s="103">
        <v>0.57528000000000001</v>
      </c>
      <c r="AY67" s="102">
        <v>0.94</v>
      </c>
      <c r="AZ67" s="85" t="s">
        <v>387</v>
      </c>
      <c r="BA67" s="173">
        <v>23.4</v>
      </c>
      <c r="BB67" s="109" t="s">
        <v>387</v>
      </c>
      <c r="BC67" s="105">
        <v>9.1999999999999998E-2</v>
      </c>
      <c r="BD67" s="105"/>
      <c r="BE67" s="102"/>
      <c r="BF67" s="102"/>
      <c r="BG67" s="102"/>
      <c r="BH67" s="102"/>
      <c r="BI67" s="106">
        <v>1.57</v>
      </c>
      <c r="BJ67" s="102">
        <v>46</v>
      </c>
      <c r="BK67" s="85">
        <v>53.9</v>
      </c>
      <c r="BL67" s="107">
        <f>BJ67/BK67</f>
        <v>0.85343228200371057</v>
      </c>
      <c r="BM67" s="108">
        <v>1.0900000000000001</v>
      </c>
      <c r="BN67" s="105">
        <f>BM67*100/AO67</f>
        <v>1.781045751633987</v>
      </c>
      <c r="BO67" s="85" t="s">
        <v>387</v>
      </c>
      <c r="BP67" s="85">
        <v>20.100000000000001</v>
      </c>
      <c r="BQ67" s="109">
        <v>24.4</v>
      </c>
      <c r="BS67" s="105">
        <f>BX67+BZ67</f>
        <v>31.730000000000004</v>
      </c>
      <c r="BT67" s="123">
        <v>90.4</v>
      </c>
      <c r="BU67" s="123">
        <v>7449</v>
      </c>
      <c r="BV67" s="105">
        <f>100-BT67</f>
        <v>9.5999999999999943</v>
      </c>
      <c r="BW67" s="105">
        <f>BY67+CA67+CC67</f>
        <v>33.874200000000002</v>
      </c>
      <c r="BX67" s="123">
        <v>8.6300000000000008</v>
      </c>
      <c r="BY67" s="96">
        <f>BX67*AP67/100</f>
        <v>2.9342000000000001</v>
      </c>
      <c r="BZ67" s="123">
        <v>23.1</v>
      </c>
      <c r="CA67" s="96">
        <f>BZ67*AP67/100</f>
        <v>7.854000000000001</v>
      </c>
      <c r="CB67" s="123">
        <v>67.900000000000006</v>
      </c>
      <c r="CC67" s="96">
        <f>CB67*AP67/100</f>
        <v>23.086000000000002</v>
      </c>
      <c r="CD67" s="96">
        <v>0.86</v>
      </c>
      <c r="CE67" s="144">
        <v>99.1</v>
      </c>
      <c r="CF67" s="144">
        <v>5594</v>
      </c>
      <c r="CG67" s="144">
        <v>95.3</v>
      </c>
      <c r="CH67" s="144">
        <v>3953</v>
      </c>
      <c r="CI67" s="144">
        <v>74.5</v>
      </c>
      <c r="CJ67" s="144">
        <v>81.400000000000006</v>
      </c>
      <c r="CK67" s="144">
        <v>2480</v>
      </c>
      <c r="CL67" s="102">
        <f>BX67/BZ67</f>
        <v>0.37359307359307359</v>
      </c>
      <c r="DB67" s="156" t="s">
        <v>213</v>
      </c>
      <c r="DC67" s="183"/>
      <c r="DD67" s="195" t="s">
        <v>542</v>
      </c>
      <c r="DE67" s="214"/>
      <c r="DF67" s="214"/>
      <c r="DG67" s="214"/>
      <c r="DH67" s="214"/>
      <c r="DI67" s="86" t="s">
        <v>390</v>
      </c>
      <c r="DJ67" s="171" t="s">
        <v>417</v>
      </c>
      <c r="DK67" s="113">
        <v>2</v>
      </c>
      <c r="DL67" s="178" t="s">
        <v>393</v>
      </c>
      <c r="DM67" s="178" t="s">
        <v>391</v>
      </c>
      <c r="DN67" s="178"/>
      <c r="DO67" s="178"/>
      <c r="DP67" s="178"/>
      <c r="DQ67" s="178"/>
      <c r="DR67" s="176" t="s">
        <v>386</v>
      </c>
      <c r="DS67" s="172" t="s">
        <v>386</v>
      </c>
      <c r="DT67" s="172">
        <v>138</v>
      </c>
      <c r="DU67" s="172">
        <v>31.9</v>
      </c>
      <c r="DV67" s="172">
        <v>68.099999999999994</v>
      </c>
      <c r="DW67" s="172" t="s">
        <v>386</v>
      </c>
      <c r="DX67" s="172" t="s">
        <v>386</v>
      </c>
      <c r="DY67" s="172" t="s">
        <v>386</v>
      </c>
      <c r="DZ67" s="172" t="s">
        <v>386</v>
      </c>
      <c r="EA67" s="172">
        <v>0</v>
      </c>
      <c r="EB67" s="294" t="s">
        <v>499</v>
      </c>
      <c r="EC67" s="293"/>
      <c r="ED67" s="293"/>
      <c r="EE67" s="293"/>
      <c r="EF67" s="293">
        <v>25</v>
      </c>
      <c r="EG67" s="293"/>
      <c r="EH67" s="293" t="s">
        <v>782</v>
      </c>
      <c r="EI67" s="293" t="s">
        <v>782</v>
      </c>
      <c r="EJ67" s="330" t="s">
        <v>782</v>
      </c>
      <c r="EK67" s="293"/>
      <c r="EL67" s="293"/>
      <c r="EM67" s="293">
        <v>2</v>
      </c>
      <c r="EN67" s="293" t="s">
        <v>791</v>
      </c>
      <c r="EO67" s="293">
        <v>1</v>
      </c>
      <c r="EP67" s="293" t="s">
        <v>944</v>
      </c>
      <c r="EQ67" s="333">
        <v>43748</v>
      </c>
      <c r="ER67" s="252">
        <v>12336</v>
      </c>
      <c r="ES67" s="200">
        <v>75</v>
      </c>
      <c r="ET67" s="200">
        <v>23471</v>
      </c>
      <c r="EU67" s="200">
        <v>17229</v>
      </c>
      <c r="EV67" s="200">
        <v>40560</v>
      </c>
      <c r="EW67" s="200">
        <v>1962</v>
      </c>
      <c r="EX67" s="201">
        <f>EW67/EU67*EV67/ES67</f>
        <v>61.585094898136859</v>
      </c>
      <c r="EY67" s="179">
        <f>L67*EX67</f>
        <v>1354.8720877590108</v>
      </c>
      <c r="EZ67" s="220"/>
      <c r="FA67" s="220"/>
      <c r="FB67" s="220"/>
      <c r="FC67" s="220"/>
      <c r="FD67" s="260"/>
      <c r="FE67" s="260"/>
      <c r="FF67" s="260"/>
      <c r="FG67" s="159"/>
      <c r="FH67" s="262"/>
      <c r="FI67" s="262"/>
      <c r="FJ67" s="264"/>
      <c r="FK67" s="231"/>
      <c r="FL67" s="95"/>
      <c r="FM67" s="85"/>
      <c r="FN67" s="174">
        <f>AC67/1000</f>
        <v>6.5000000000000002E-2</v>
      </c>
      <c r="FP67" s="100">
        <f>EW67*100/ET67</f>
        <v>8.3592518426995017</v>
      </c>
      <c r="FQ67" s="202">
        <f>EX67/1000</f>
        <v>6.1585094898136857E-2</v>
      </c>
      <c r="FS67" s="128" t="s">
        <v>796</v>
      </c>
      <c r="FT67" s="128" t="s">
        <v>386</v>
      </c>
      <c r="FU67" s="128" t="s">
        <v>1008</v>
      </c>
      <c r="FV67" s="305">
        <v>0</v>
      </c>
      <c r="FW67" s="128" t="s">
        <v>782</v>
      </c>
      <c r="FX67" s="305">
        <v>1</v>
      </c>
      <c r="FY67" s="128" t="s">
        <v>792</v>
      </c>
      <c r="FZ67" s="305">
        <v>0</v>
      </c>
      <c r="GA67" s="305">
        <v>0</v>
      </c>
      <c r="GB67" s="305">
        <v>0</v>
      </c>
      <c r="GC67" s="305">
        <v>1</v>
      </c>
      <c r="GD67" s="128" t="s">
        <v>952</v>
      </c>
      <c r="GE67" s="128" t="s">
        <v>827</v>
      </c>
      <c r="GF67" s="128" t="s">
        <v>1027</v>
      </c>
      <c r="GG67" s="220"/>
      <c r="GH67" s="268"/>
      <c r="GL67" s="230"/>
      <c r="GM67" s="230"/>
      <c r="GN67" s="230"/>
      <c r="GO67" s="230"/>
      <c r="GP67" s="230"/>
      <c r="GQ67" s="230"/>
      <c r="GR67" s="230"/>
      <c r="GS67" s="230"/>
      <c r="GT67" s="230"/>
      <c r="GU67" s="230"/>
      <c r="GV67" s="230"/>
      <c r="GW67" s="230"/>
      <c r="GX67" s="230"/>
      <c r="GY67" s="230"/>
      <c r="GZ67" s="230"/>
      <c r="HA67" s="230"/>
      <c r="HB67" s="230"/>
      <c r="HC67" s="230"/>
      <c r="HD67" s="230"/>
      <c r="HE67" s="230"/>
      <c r="HF67" s="230"/>
      <c r="HG67" s="230"/>
      <c r="HH67" s="230"/>
      <c r="HI67" s="230"/>
      <c r="HJ67" s="230"/>
      <c r="HK67" s="230"/>
      <c r="HL67" s="230"/>
      <c r="HM67" s="230"/>
      <c r="HN67" s="230"/>
      <c r="HO67" s="230"/>
      <c r="HP67" s="230"/>
      <c r="HQ67" s="230"/>
      <c r="HR67" s="230"/>
      <c r="HS67" s="230"/>
      <c r="HT67" s="230"/>
      <c r="HU67" s="230"/>
      <c r="HV67" s="230"/>
      <c r="HW67" s="230"/>
      <c r="HX67" s="230"/>
      <c r="HY67" s="230"/>
      <c r="HZ67" s="230"/>
      <c r="IA67" s="230"/>
      <c r="IB67" s="230"/>
      <c r="IC67" s="230"/>
      <c r="ID67" s="230"/>
      <c r="IE67" s="230"/>
      <c r="IF67" s="230"/>
    </row>
    <row r="68" spans="1:248" ht="15.6" customHeight="1" x14ac:dyDescent="0.25">
      <c r="A68" s="85">
        <v>120</v>
      </c>
      <c r="B68" s="85">
        <f>COUNTIFS($D$4:D68,D68,$F$4:F68,F68)</f>
        <v>1</v>
      </c>
      <c r="C68" s="136">
        <v>12737</v>
      </c>
      <c r="D68" s="186" t="s">
        <v>522</v>
      </c>
      <c r="E68" s="113" t="s">
        <v>404</v>
      </c>
      <c r="F68" s="89">
        <v>500215082</v>
      </c>
      <c r="G68" s="86">
        <f>LEFT(H68,4)-CONCATENATE(IF(LEFT(F68, 2)&lt;MID(H68, 3, 4), 20, 19),LEFT(F68,2))</f>
        <v>70</v>
      </c>
      <c r="H68" s="89" t="s">
        <v>655</v>
      </c>
      <c r="I68" s="192" t="s">
        <v>656</v>
      </c>
      <c r="J68" s="141" t="s">
        <v>410</v>
      </c>
      <c r="K68" s="89" t="s">
        <v>385</v>
      </c>
      <c r="L68" s="86">
        <v>14</v>
      </c>
      <c r="M68" s="89" t="s">
        <v>473</v>
      </c>
      <c r="N68" s="89" t="s">
        <v>468</v>
      </c>
      <c r="O68" s="214"/>
      <c r="P68" s="86" t="s">
        <v>646</v>
      </c>
      <c r="Q68" s="217"/>
      <c r="R68" s="217"/>
      <c r="S68" s="89"/>
      <c r="T68" s="204" t="s">
        <v>536</v>
      </c>
      <c r="U68" s="204"/>
      <c r="V68" s="208" t="s">
        <v>630</v>
      </c>
      <c r="W68" s="269"/>
      <c r="X68" s="208"/>
      <c r="Y68" s="208"/>
      <c r="Z68" s="216"/>
      <c r="AA68" s="214" t="s">
        <v>507</v>
      </c>
      <c r="AC68" s="226">
        <v>112</v>
      </c>
      <c r="AD68" s="226">
        <v>1500</v>
      </c>
      <c r="AE68" s="230"/>
      <c r="AF68" s="230"/>
      <c r="AG68" s="230" t="s">
        <v>412</v>
      </c>
      <c r="AH68" s="120">
        <v>150</v>
      </c>
      <c r="AI68"/>
      <c r="AJ68"/>
      <c r="AM68"/>
      <c r="AO68" s="138">
        <v>35.1</v>
      </c>
      <c r="AP68" s="97">
        <v>59.2</v>
      </c>
      <c r="AQ68" s="130">
        <v>1.77</v>
      </c>
      <c r="AR68" s="98">
        <f>AO68+AP68+AQ68</f>
        <v>96.070000000000007</v>
      </c>
      <c r="AS68" s="99">
        <f>AO68/AP68</f>
        <v>0.59290540540540537</v>
      </c>
      <c r="AT68" s="100">
        <f>AO68/AP68*AQ68</f>
        <v>1.0494425675675676</v>
      </c>
      <c r="AU68" s="101">
        <f>AO68/(AP68+AQ68)</f>
        <v>0.57569296375266521</v>
      </c>
      <c r="AV68" s="102">
        <f>AW68*AO68/100</f>
        <v>20.658000000000001</v>
      </c>
      <c r="AW68" s="102">
        <f>98-AY68-(CD68*100/AO68)</f>
        <v>58.854700854700859</v>
      </c>
      <c r="AX68" s="132">
        <v>13.1</v>
      </c>
      <c r="AY68" s="102">
        <f>AX68*100/AO68</f>
        <v>37.32193732193732</v>
      </c>
      <c r="AZ68" s="85" t="s">
        <v>387</v>
      </c>
      <c r="BA68" s="173">
        <v>62.9</v>
      </c>
      <c r="BB68" s="109" t="s">
        <v>387</v>
      </c>
      <c r="BC68" s="105">
        <v>1.4999999999999999E-2</v>
      </c>
      <c r="BD68" s="105"/>
      <c r="BE68" s="102"/>
      <c r="BF68" s="102"/>
      <c r="BG68" s="102"/>
      <c r="BH68" s="102"/>
      <c r="BI68" s="106">
        <v>5.29</v>
      </c>
      <c r="BJ68" s="102">
        <v>32.200000000000003</v>
      </c>
      <c r="BK68" s="85">
        <v>67.8</v>
      </c>
      <c r="BL68" s="131">
        <f>BJ68/BK68</f>
        <v>0.47492625368731567</v>
      </c>
      <c r="BM68" s="108">
        <v>0.47</v>
      </c>
      <c r="BN68" s="105">
        <f>BM68*100/AO68</f>
        <v>1.3390313390313391</v>
      </c>
      <c r="BO68" s="85" t="s">
        <v>387</v>
      </c>
      <c r="BP68" s="85">
        <v>30.5</v>
      </c>
      <c r="BQ68" s="109">
        <v>39.5</v>
      </c>
      <c r="BS68" s="105">
        <f>BX68+BZ68</f>
        <v>52.2</v>
      </c>
      <c r="BT68" s="123">
        <v>77.599999999999994</v>
      </c>
      <c r="BU68" s="123">
        <v>4371</v>
      </c>
      <c r="BV68" s="105">
        <f>100-BT68</f>
        <v>22.400000000000006</v>
      </c>
      <c r="BW68" s="238">
        <f>BY68+CA68+CC68</f>
        <v>58.430400000000006</v>
      </c>
      <c r="BX68" s="111">
        <v>28.3</v>
      </c>
      <c r="BY68" s="96">
        <f>BX68*AP68/100</f>
        <v>16.753600000000002</v>
      </c>
      <c r="BZ68" s="123">
        <v>23.9</v>
      </c>
      <c r="CA68" s="96">
        <f>BZ68*AP68/100</f>
        <v>14.1488</v>
      </c>
      <c r="CB68" s="123">
        <v>46.5</v>
      </c>
      <c r="CC68" s="96">
        <f>CB68*AP68/100</f>
        <v>27.528000000000002</v>
      </c>
      <c r="CD68" s="96">
        <v>0.64</v>
      </c>
      <c r="CE68" s="144">
        <v>96.2</v>
      </c>
      <c r="CF68" s="144">
        <v>2987</v>
      </c>
      <c r="CG68" s="144">
        <v>91.7</v>
      </c>
      <c r="CH68" s="144">
        <v>1962</v>
      </c>
      <c r="CI68" s="144">
        <v>62.8</v>
      </c>
      <c r="CJ68" s="144">
        <v>79.400000000000006</v>
      </c>
      <c r="CK68" s="144">
        <v>1674</v>
      </c>
      <c r="CL68" s="102">
        <f>BX68/BZ68</f>
        <v>1.1841004184100419</v>
      </c>
      <c r="CZ68" s="134"/>
      <c r="DB68" s="156" t="s">
        <v>392</v>
      </c>
      <c r="DC68" s="183"/>
      <c r="DD68" s="195" t="s">
        <v>657</v>
      </c>
      <c r="DE68" s="214"/>
      <c r="DF68" s="214"/>
      <c r="DG68" s="214"/>
      <c r="DH68" s="214"/>
      <c r="DI68" s="86" t="s">
        <v>389</v>
      </c>
      <c r="DJ68" s="170" t="s">
        <v>412</v>
      </c>
      <c r="DK68" s="113">
        <v>2</v>
      </c>
      <c r="DL68" s="178" t="s">
        <v>399</v>
      </c>
      <c r="DM68" s="178" t="s">
        <v>391</v>
      </c>
      <c r="DN68" s="178"/>
      <c r="DO68" s="178"/>
      <c r="DP68" s="178"/>
      <c r="DQ68" s="178"/>
      <c r="DR68" s="176" t="s">
        <v>386</v>
      </c>
      <c r="DS68" s="172" t="s">
        <v>386</v>
      </c>
      <c r="DT68" s="291">
        <v>153</v>
      </c>
      <c r="DU68" s="291">
        <v>12.4</v>
      </c>
      <c r="DV68" s="291">
        <v>87.6</v>
      </c>
      <c r="DW68" s="172" t="s">
        <v>386</v>
      </c>
      <c r="DX68" s="172" t="s">
        <v>386</v>
      </c>
      <c r="DY68" s="172" t="s">
        <v>386</v>
      </c>
      <c r="DZ68" s="172" t="s">
        <v>386</v>
      </c>
      <c r="EA68" s="172">
        <v>0</v>
      </c>
      <c r="EB68" s="297" t="s">
        <v>499</v>
      </c>
      <c r="EC68" s="293"/>
      <c r="ED68" s="293"/>
      <c r="EE68" s="293"/>
      <c r="EF68" s="293">
        <v>40</v>
      </c>
      <c r="EG68" s="293"/>
      <c r="EH68" s="293">
        <v>182</v>
      </c>
      <c r="EI68" s="293">
        <v>80</v>
      </c>
      <c r="EJ68" s="330">
        <f t="shared" si="43"/>
        <v>24.151672503320853</v>
      </c>
      <c r="EK68" s="293"/>
      <c r="EL68" s="293"/>
      <c r="EM68" s="293">
        <v>3</v>
      </c>
      <c r="EN68" s="293" t="s">
        <v>864</v>
      </c>
      <c r="EO68" s="293">
        <v>3</v>
      </c>
      <c r="EP68" s="293" t="s">
        <v>944</v>
      </c>
      <c r="EQ68" s="333">
        <v>43804</v>
      </c>
      <c r="ER68" s="252">
        <v>12737</v>
      </c>
      <c r="ES68" s="200">
        <v>75</v>
      </c>
      <c r="ET68" s="200">
        <v>8778</v>
      </c>
      <c r="EU68" s="200">
        <v>16000</v>
      </c>
      <c r="EV68" s="200">
        <v>40560</v>
      </c>
      <c r="EW68" s="200">
        <v>3343</v>
      </c>
      <c r="EX68" s="201">
        <f>EW68/EU68*EV68/ES68</f>
        <v>112.99339999999999</v>
      </c>
      <c r="EY68" s="179">
        <f>L68*EX68</f>
        <v>1581.9076</v>
      </c>
      <c r="EZ68" s="220"/>
      <c r="FA68" s="220"/>
      <c r="FB68" s="220"/>
      <c r="FC68" s="220"/>
      <c r="FD68" s="260"/>
      <c r="FE68" s="158"/>
      <c r="FG68" s="159"/>
      <c r="FH68" s="160"/>
      <c r="FI68" s="262"/>
      <c r="FJ68" s="264"/>
      <c r="FK68" s="231"/>
      <c r="FL68" s="95"/>
      <c r="FM68" s="85"/>
      <c r="FN68" s="174">
        <f>AC68/1000</f>
        <v>0.112</v>
      </c>
      <c r="FP68" s="100">
        <f>EW68*100/ET68</f>
        <v>38.083845978582822</v>
      </c>
      <c r="FQ68" s="202">
        <f>EX68/1000</f>
        <v>0.11299339999999999</v>
      </c>
      <c r="FS68" s="128" t="s">
        <v>386</v>
      </c>
      <c r="FT68" s="128" t="s">
        <v>914</v>
      </c>
      <c r="FU68" s="128" t="s">
        <v>879</v>
      </c>
      <c r="FV68" s="305">
        <v>0</v>
      </c>
      <c r="FW68" s="128" t="s">
        <v>782</v>
      </c>
      <c r="FX68" s="305">
        <v>1</v>
      </c>
      <c r="FY68" s="128" t="s">
        <v>792</v>
      </c>
      <c r="FZ68" s="305">
        <v>0</v>
      </c>
      <c r="GA68" s="305">
        <v>0</v>
      </c>
      <c r="GB68" s="305">
        <v>0</v>
      </c>
      <c r="GC68" s="305">
        <v>1</v>
      </c>
      <c r="GD68" s="128" t="s">
        <v>937</v>
      </c>
      <c r="GE68" s="331" t="s">
        <v>790</v>
      </c>
      <c r="GF68" s="128" t="s">
        <v>892</v>
      </c>
    </row>
    <row r="69" spans="1:248" ht="15.6" customHeight="1" x14ac:dyDescent="0.25">
      <c r="B69" s="85">
        <v>1</v>
      </c>
      <c r="C69" s="136">
        <v>13313</v>
      </c>
      <c r="D69" s="186" t="s">
        <v>768</v>
      </c>
      <c r="E69" s="113" t="s">
        <v>450</v>
      </c>
      <c r="F69" s="89">
        <v>430412433</v>
      </c>
      <c r="G69" s="86"/>
      <c r="H69" s="89" t="s">
        <v>772</v>
      </c>
      <c r="I69" s="192"/>
      <c r="J69" s="141"/>
      <c r="K69" s="89"/>
      <c r="L69" s="86"/>
      <c r="M69" s="89"/>
      <c r="N69" s="89"/>
      <c r="O69" s="214"/>
      <c r="P69" s="86"/>
      <c r="Q69" s="217"/>
      <c r="R69" s="217"/>
      <c r="S69" s="89"/>
      <c r="T69" s="204"/>
      <c r="U69" s="204"/>
      <c r="V69" s="208"/>
      <c r="W69" s="269"/>
      <c r="X69" s="208"/>
      <c r="Y69" s="208"/>
      <c r="Z69" s="216"/>
      <c r="AA69" s="214"/>
      <c r="AC69" s="226"/>
      <c r="AD69" s="226"/>
      <c r="AE69" s="230"/>
      <c r="AF69" s="230"/>
      <c r="AG69" s="230"/>
      <c r="AH69" s="226"/>
      <c r="AI69"/>
      <c r="AJ69"/>
      <c r="AM69"/>
      <c r="AO69" s="233"/>
      <c r="AP69" s="97"/>
      <c r="AQ69" s="130"/>
      <c r="AR69" s="98"/>
      <c r="AS69" s="99"/>
      <c r="AT69" s="100"/>
      <c r="AU69" s="101"/>
      <c r="AV69" s="102"/>
      <c r="AW69" s="102"/>
      <c r="AX69" s="103"/>
      <c r="AY69" s="102"/>
      <c r="BA69" s="173"/>
      <c r="BC69" s="105"/>
      <c r="BD69" s="105"/>
      <c r="BE69" s="102"/>
      <c r="BF69" s="102"/>
      <c r="BG69" s="102"/>
      <c r="BH69" s="102"/>
      <c r="BI69" s="106"/>
      <c r="BJ69" s="102"/>
      <c r="BK69" s="102"/>
      <c r="BL69" s="107"/>
      <c r="BM69" s="108"/>
      <c r="BN69" s="105"/>
      <c r="BP69" s="102"/>
      <c r="BQ69" s="106"/>
      <c r="BS69" s="105"/>
      <c r="BV69" s="105"/>
      <c r="BW69" s="238"/>
      <c r="BX69" s="111"/>
      <c r="BY69" s="96"/>
      <c r="CA69" s="96"/>
      <c r="CC69" s="96"/>
      <c r="CD69" s="96"/>
      <c r="CE69" s="144"/>
      <c r="CF69" s="144"/>
      <c r="CG69" s="144"/>
      <c r="CH69" s="144"/>
      <c r="CI69" s="144"/>
      <c r="CJ69" s="144"/>
      <c r="CK69" s="144"/>
      <c r="CL69" s="102"/>
      <c r="CZ69" s="134"/>
      <c r="DC69" s="183"/>
      <c r="DD69" s="195"/>
      <c r="DE69" s="214"/>
      <c r="DF69" s="214"/>
      <c r="DG69" s="214"/>
      <c r="DH69" s="214"/>
      <c r="DI69" s="86"/>
      <c r="DJ69" s="171" t="s">
        <v>417</v>
      </c>
      <c r="DK69" s="113"/>
      <c r="DL69" s="178" t="s">
        <v>399</v>
      </c>
      <c r="DM69" s="178" t="s">
        <v>393</v>
      </c>
      <c r="DN69" s="178"/>
      <c r="DO69" s="178"/>
      <c r="DP69" s="178"/>
      <c r="DQ69" s="178"/>
      <c r="DR69" s="176"/>
      <c r="DS69" s="172"/>
      <c r="DT69" s="172"/>
      <c r="DU69" s="172"/>
      <c r="DV69" s="172"/>
      <c r="DW69" s="172"/>
      <c r="DX69" s="172"/>
      <c r="DY69" s="172"/>
      <c r="DZ69" s="172"/>
      <c r="EA69" s="172"/>
      <c r="EB69" s="294"/>
      <c r="EC69" s="293"/>
      <c r="ED69" s="293"/>
      <c r="EE69" s="293"/>
      <c r="EF69" s="293">
        <v>35</v>
      </c>
      <c r="EG69" s="293"/>
      <c r="EH69" s="293">
        <v>172</v>
      </c>
      <c r="EI69" s="293">
        <v>100</v>
      </c>
      <c r="EJ69" s="330">
        <f t="shared" si="43"/>
        <v>33.80205516495402</v>
      </c>
      <c r="EK69" s="293"/>
      <c r="EL69" s="293"/>
      <c r="EM69" s="293">
        <v>2</v>
      </c>
      <c r="EN69" s="293" t="s">
        <v>777</v>
      </c>
      <c r="EO69" s="293">
        <v>1</v>
      </c>
      <c r="EP69" s="293">
        <v>0</v>
      </c>
      <c r="EQ69" s="178">
        <v>0</v>
      </c>
      <c r="ER69" s="252"/>
      <c r="ES69" s="200"/>
      <c r="ET69" s="200"/>
      <c r="EU69" s="200"/>
      <c r="EV69" s="200"/>
      <c r="EW69" s="200"/>
      <c r="EX69" s="201"/>
      <c r="EY69" s="179"/>
      <c r="EZ69" s="220"/>
      <c r="FA69" s="220"/>
      <c r="FB69" s="220"/>
      <c r="FC69" s="220"/>
      <c r="FD69" s="260"/>
      <c r="FE69" s="260"/>
      <c r="FF69" s="260"/>
      <c r="FG69" s="159"/>
      <c r="FH69" s="262"/>
      <c r="FI69" s="262"/>
      <c r="FJ69" s="264"/>
      <c r="FK69" s="231"/>
      <c r="FL69" s="95"/>
      <c r="FM69" s="85"/>
      <c r="FN69" s="174"/>
      <c r="FP69" s="100"/>
      <c r="FQ69" s="202"/>
      <c r="FS69" s="128" t="s">
        <v>796</v>
      </c>
      <c r="FT69" s="128" t="s">
        <v>946</v>
      </c>
      <c r="FU69" s="128" t="s">
        <v>951</v>
      </c>
      <c r="FV69" s="305">
        <v>0</v>
      </c>
      <c r="FW69" s="128" t="s">
        <v>782</v>
      </c>
      <c r="FX69" s="305">
        <v>0</v>
      </c>
      <c r="FY69" s="128" t="s">
        <v>954</v>
      </c>
      <c r="FZ69" s="305">
        <v>0</v>
      </c>
      <c r="GA69" s="305">
        <v>0</v>
      </c>
      <c r="GB69" s="305">
        <v>0</v>
      </c>
      <c r="GC69" s="305">
        <v>1</v>
      </c>
      <c r="GD69" s="128" t="s">
        <v>953</v>
      </c>
      <c r="GE69" s="331" t="s">
        <v>790</v>
      </c>
      <c r="GF69" s="128" t="s">
        <v>892</v>
      </c>
      <c r="GG69" s="220"/>
      <c r="GH69" s="268"/>
      <c r="GL69" s="230"/>
      <c r="GM69" s="230"/>
      <c r="GN69" s="230"/>
      <c r="GO69" s="230"/>
      <c r="GP69" s="230"/>
      <c r="GQ69" s="230"/>
      <c r="GR69" s="230"/>
      <c r="GS69" s="230"/>
      <c r="GT69" s="230"/>
      <c r="GU69" s="230"/>
      <c r="GV69" s="230"/>
      <c r="GW69" s="230"/>
      <c r="GX69" s="230"/>
      <c r="GY69" s="230"/>
      <c r="GZ69" s="230"/>
      <c r="HA69" s="230"/>
      <c r="HB69" s="230"/>
      <c r="HC69" s="230"/>
      <c r="HD69" s="230"/>
      <c r="HE69" s="230"/>
      <c r="HF69" s="230"/>
      <c r="HG69" s="230"/>
      <c r="HH69" s="230"/>
      <c r="HI69" s="230"/>
      <c r="HJ69" s="230"/>
      <c r="HK69" s="230"/>
      <c r="HL69" s="230"/>
      <c r="HM69" s="230"/>
      <c r="HN69" s="230"/>
      <c r="HO69" s="230"/>
      <c r="HP69" s="230"/>
      <c r="HQ69" s="230"/>
      <c r="HR69" s="230"/>
      <c r="HS69" s="230"/>
      <c r="HT69" s="230"/>
      <c r="HU69" s="230"/>
      <c r="HV69" s="230"/>
      <c r="HW69" s="230"/>
      <c r="HX69" s="230"/>
      <c r="HY69" s="230"/>
      <c r="HZ69" s="230"/>
      <c r="IA69" s="230"/>
      <c r="IB69" s="230"/>
      <c r="IC69" s="230"/>
      <c r="ID69" s="230"/>
      <c r="IE69" s="230"/>
      <c r="IF69" s="230"/>
    </row>
    <row r="70" spans="1:248" ht="15.6" customHeight="1" x14ac:dyDescent="0.25">
      <c r="A70" s="85">
        <v>63</v>
      </c>
      <c r="B70" s="85">
        <f>COUNTIFS($D$4:D70,D70,$F$4:F70,F70)</f>
        <v>1</v>
      </c>
      <c r="C70" s="136">
        <v>12416</v>
      </c>
      <c r="D70" s="186" t="s">
        <v>557</v>
      </c>
      <c r="E70" s="113" t="s">
        <v>558</v>
      </c>
      <c r="F70" s="89">
        <v>8353125308</v>
      </c>
      <c r="G70" s="86">
        <f t="shared" ref="G70:G76" si="44">LEFT(H70,4)-CONCATENATE(IF(LEFT(F70, 2)&lt;MID(H70, 3, 4), 20, 19),LEFT(F70,2))</f>
        <v>37</v>
      </c>
      <c r="H70" s="89" t="s">
        <v>559</v>
      </c>
      <c r="I70" s="192" t="s">
        <v>463</v>
      </c>
      <c r="J70" s="141" t="s">
        <v>410</v>
      </c>
      <c r="K70" s="89" t="s">
        <v>385</v>
      </c>
      <c r="L70" s="86">
        <v>28</v>
      </c>
      <c r="M70" s="89" t="s">
        <v>473</v>
      </c>
      <c r="N70" s="89" t="s">
        <v>468</v>
      </c>
      <c r="O70" s="214"/>
      <c r="P70" s="86" t="s">
        <v>551</v>
      </c>
      <c r="Q70" s="217"/>
      <c r="R70" s="217"/>
      <c r="S70" s="89"/>
      <c r="T70" s="204" t="s">
        <v>536</v>
      </c>
      <c r="U70" s="204"/>
      <c r="V70" s="205" t="s">
        <v>537</v>
      </c>
      <c r="W70" s="286"/>
      <c r="X70" s="205"/>
      <c r="Y70" s="205"/>
      <c r="Z70" s="216"/>
      <c r="AA70" s="214" t="s">
        <v>507</v>
      </c>
      <c r="AC70" s="226">
        <v>623</v>
      </c>
      <c r="AD70" s="226">
        <v>17000</v>
      </c>
      <c r="AE70" s="230">
        <v>2</v>
      </c>
      <c r="AF70" s="230">
        <v>3000</v>
      </c>
      <c r="AG70" s="230" t="s">
        <v>417</v>
      </c>
      <c r="AH70" s="120">
        <v>1500</v>
      </c>
      <c r="AI70"/>
      <c r="AJ70"/>
      <c r="AM70"/>
      <c r="AO70" s="138">
        <v>76.099999999999994</v>
      </c>
      <c r="AP70" s="97">
        <v>16</v>
      </c>
      <c r="AQ70" s="130">
        <v>7.16</v>
      </c>
      <c r="AR70" s="98">
        <f t="shared" ref="AR70:AR78" si="45">AO70+AP70+AQ70</f>
        <v>99.259999999999991</v>
      </c>
      <c r="AS70" s="99">
        <f t="shared" ref="AS70:AS78" si="46">AO70/AP70</f>
        <v>4.7562499999999996</v>
      </c>
      <c r="AT70" s="100">
        <f t="shared" ref="AT70:AT78" si="47">AO70/AP70*AQ70</f>
        <v>34.054749999999999</v>
      </c>
      <c r="AU70" s="101">
        <f t="shared" ref="AU70:AU78" si="48">AO70/(AP70+AQ70)</f>
        <v>3.285837651122625</v>
      </c>
      <c r="AV70" s="102">
        <f t="shared" ref="AV70:AV78" si="49">AW70*AO70/100</f>
        <v>66.128049999999988</v>
      </c>
      <c r="AW70" s="102">
        <f>97-AY70-(CD70*100/AO70)</f>
        <v>86.896254927726673</v>
      </c>
      <c r="AX70" s="103">
        <v>5.2889499999999998</v>
      </c>
      <c r="AY70" s="102">
        <v>6.95</v>
      </c>
      <c r="AZ70" s="85" t="s">
        <v>387</v>
      </c>
      <c r="BA70" s="173">
        <v>22.1</v>
      </c>
      <c r="BB70" s="109" t="s">
        <v>387</v>
      </c>
      <c r="BC70" s="105">
        <v>0.32</v>
      </c>
      <c r="BD70" s="105"/>
      <c r="BE70" s="102"/>
      <c r="BF70" s="102"/>
      <c r="BG70" s="102"/>
      <c r="BH70" s="102"/>
      <c r="BI70" s="106">
        <v>2.12</v>
      </c>
      <c r="BJ70" s="102">
        <v>33.799999999999997</v>
      </c>
      <c r="BK70" s="85">
        <v>66.2</v>
      </c>
      <c r="BL70" s="131">
        <f t="shared" ref="BL70:BL78" si="50">BJ70/BK70</f>
        <v>0.51057401812688818</v>
      </c>
      <c r="BM70" s="108">
        <v>1.1200000000000001</v>
      </c>
      <c r="BN70" s="105">
        <f t="shared" ref="BN70:BN78" si="51">BM70*100/AO70</f>
        <v>1.4717477003942185</v>
      </c>
      <c r="BO70" s="85" t="s">
        <v>387</v>
      </c>
      <c r="BP70" s="85">
        <v>41.6</v>
      </c>
      <c r="BQ70" s="109">
        <v>61.6</v>
      </c>
      <c r="BS70" s="105">
        <f t="shared" ref="BS70:BS78" si="52">BX70+BZ70</f>
        <v>27.26</v>
      </c>
      <c r="BT70" s="123">
        <v>62.9</v>
      </c>
      <c r="BU70" s="123">
        <v>8465</v>
      </c>
      <c r="BV70" s="105">
        <f t="shared" ref="BV70:BV78" si="53">100-BT70</f>
        <v>37.1</v>
      </c>
      <c r="BW70" s="105">
        <f t="shared" ref="BW70:BW78" si="54">BY70+CA70+CC70</f>
        <v>15.897600000000001</v>
      </c>
      <c r="BX70" s="123">
        <v>9.4600000000000009</v>
      </c>
      <c r="BY70" s="96">
        <f t="shared" ref="BY70:BY78" si="55">BX70*AP70/100</f>
        <v>1.5136000000000001</v>
      </c>
      <c r="BZ70" s="123">
        <v>17.8</v>
      </c>
      <c r="CA70" s="96">
        <f t="shared" ref="CA70:CA78" si="56">BZ70*AP70/100</f>
        <v>2.8480000000000003</v>
      </c>
      <c r="CB70" s="123">
        <v>72.099999999999994</v>
      </c>
      <c r="CC70" s="96">
        <f t="shared" ref="CC70:CC78" si="57">CB70*AP70/100</f>
        <v>11.536</v>
      </c>
      <c r="CD70" s="96">
        <v>2.4</v>
      </c>
      <c r="CE70" s="144">
        <v>99.9</v>
      </c>
      <c r="CF70" s="144">
        <v>9533</v>
      </c>
      <c r="CG70" s="144">
        <v>99.8</v>
      </c>
      <c r="CH70" s="144">
        <v>7426</v>
      </c>
      <c r="CI70" s="144">
        <v>95.1</v>
      </c>
      <c r="CJ70" s="144">
        <v>96.3</v>
      </c>
      <c r="CK70" s="144">
        <v>4548</v>
      </c>
      <c r="CL70" s="102">
        <f t="shared" ref="CL70:CL78" si="58">BX70/BZ70</f>
        <v>0.53146067415730336</v>
      </c>
      <c r="CZ70" s="175" t="s">
        <v>405</v>
      </c>
      <c r="DB70" s="156" t="s">
        <v>213</v>
      </c>
      <c r="DC70" s="183"/>
      <c r="DD70" s="195" t="s">
        <v>560</v>
      </c>
      <c r="DE70" s="214"/>
      <c r="DF70" s="214"/>
      <c r="DG70" s="214"/>
      <c r="DH70" s="214"/>
      <c r="DI70" s="86" t="s">
        <v>390</v>
      </c>
      <c r="DJ70" s="171" t="s">
        <v>417</v>
      </c>
      <c r="DK70" s="113">
        <v>2</v>
      </c>
      <c r="DL70" s="178" t="s">
        <v>825</v>
      </c>
      <c r="DM70" s="178" t="s">
        <v>783</v>
      </c>
      <c r="DN70" s="178"/>
      <c r="DO70" s="178"/>
      <c r="DP70" s="178"/>
      <c r="DQ70" s="178"/>
      <c r="DR70" s="176" t="s">
        <v>386</v>
      </c>
      <c r="DS70" s="172" t="s">
        <v>386</v>
      </c>
      <c r="DT70" s="172">
        <v>949</v>
      </c>
      <c r="DU70" s="172">
        <v>9.3000000000000007</v>
      </c>
      <c r="DV70" s="172">
        <v>90.7</v>
      </c>
      <c r="DW70" s="172" t="s">
        <v>386</v>
      </c>
      <c r="DX70" s="172" t="s">
        <v>386</v>
      </c>
      <c r="DY70" s="172" t="s">
        <v>386</v>
      </c>
      <c r="DZ70" s="172" t="s">
        <v>386</v>
      </c>
      <c r="EA70" s="172">
        <v>0</v>
      </c>
      <c r="EB70" s="294" t="s">
        <v>499</v>
      </c>
      <c r="EC70" s="293"/>
      <c r="ED70" s="293"/>
      <c r="EE70" s="293"/>
      <c r="EF70" s="293">
        <v>40</v>
      </c>
      <c r="EG70" s="178">
        <v>3</v>
      </c>
      <c r="EH70" s="293">
        <v>178</v>
      </c>
      <c r="EI70" s="293">
        <v>83</v>
      </c>
      <c r="EJ70" s="330">
        <f t="shared" si="43"/>
        <v>26.196187350082056</v>
      </c>
      <c r="EK70" s="293"/>
      <c r="EL70" s="293"/>
      <c r="EM70" s="293">
        <v>2</v>
      </c>
      <c r="EN70" s="293" t="s">
        <v>777</v>
      </c>
      <c r="EO70" s="293">
        <v>1</v>
      </c>
      <c r="EP70" s="293" t="s">
        <v>944</v>
      </c>
      <c r="EQ70" s="333">
        <v>43844</v>
      </c>
      <c r="ER70" s="252">
        <v>12416</v>
      </c>
      <c r="ES70" s="200">
        <v>75</v>
      </c>
      <c r="ET70" s="200">
        <v>11731</v>
      </c>
      <c r="EU70" s="200">
        <v>4000</v>
      </c>
      <c r="EV70" s="200">
        <v>40560</v>
      </c>
      <c r="EW70" s="200">
        <v>4493</v>
      </c>
      <c r="EX70" s="201">
        <f t="shared" ref="EX70:EX78" si="59">EW70/EU70*EV70/ES70</f>
        <v>607.45360000000005</v>
      </c>
      <c r="EY70" s="179">
        <f t="shared" ref="EY70:EY78" si="60">L70*EX70</f>
        <v>17008.700800000002</v>
      </c>
      <c r="EZ70" s="220"/>
      <c r="FA70" s="220"/>
      <c r="FB70" s="220"/>
      <c r="FC70" s="220"/>
      <c r="FD70" s="260"/>
      <c r="FE70" s="260"/>
      <c r="FF70" s="260"/>
      <c r="FG70" s="159"/>
      <c r="FH70" s="262"/>
      <c r="FI70" s="262"/>
      <c r="FJ70" s="264"/>
      <c r="FK70" s="231"/>
      <c r="FL70" s="95"/>
      <c r="FM70" s="85"/>
      <c r="FN70" s="174">
        <f t="shared" ref="FN70:FN78" si="61">AC70/1000</f>
        <v>0.623</v>
      </c>
      <c r="FP70" s="100">
        <f t="shared" ref="FP70:FP78" si="62">EW70*100/ET70</f>
        <v>38.300230159406702</v>
      </c>
      <c r="FQ70" s="202">
        <f t="shared" ref="FQ70:FQ78" si="63">EX70/1000</f>
        <v>0.60745360000000004</v>
      </c>
      <c r="FS70" s="128" t="s">
        <v>796</v>
      </c>
      <c r="FT70" s="128" t="s">
        <v>386</v>
      </c>
      <c r="FU70" s="128" t="s">
        <v>1023</v>
      </c>
      <c r="FV70" s="305">
        <v>0</v>
      </c>
      <c r="FW70" s="128" t="s">
        <v>782</v>
      </c>
      <c r="FX70" s="305">
        <v>1</v>
      </c>
      <c r="FY70" s="128" t="s">
        <v>792</v>
      </c>
      <c r="FZ70" s="305">
        <v>0</v>
      </c>
      <c r="GA70" s="305">
        <v>0</v>
      </c>
      <c r="GB70" s="305">
        <v>0</v>
      </c>
      <c r="GC70" s="305">
        <v>1</v>
      </c>
      <c r="GD70" s="128" t="s">
        <v>956</v>
      </c>
      <c r="GE70" s="128" t="s">
        <v>945</v>
      </c>
      <c r="GF70" s="128" t="s">
        <v>892</v>
      </c>
      <c r="GG70" s="220"/>
      <c r="GH70" s="268"/>
      <c r="GL70" s="230"/>
      <c r="GM70" s="230"/>
      <c r="GN70" s="230"/>
      <c r="GO70" s="230"/>
      <c r="GP70" s="230"/>
      <c r="GQ70" s="230"/>
      <c r="GR70" s="230"/>
      <c r="GS70" s="230"/>
      <c r="GT70" s="230"/>
      <c r="GU70" s="230"/>
      <c r="GV70" s="230"/>
      <c r="GW70" s="230"/>
      <c r="GX70" s="230"/>
      <c r="GY70" s="230"/>
      <c r="GZ70" s="230"/>
      <c r="HA70" s="230"/>
      <c r="HB70" s="230"/>
      <c r="HC70" s="230"/>
      <c r="HD70" s="230"/>
      <c r="HE70" s="230"/>
      <c r="HF70" s="230"/>
      <c r="HG70" s="230"/>
      <c r="HH70" s="230"/>
      <c r="HI70" s="230"/>
      <c r="HJ70" s="230"/>
      <c r="HK70" s="230"/>
      <c r="HL70" s="230"/>
      <c r="HM70" s="230"/>
      <c r="HN70" s="230"/>
      <c r="HO70" s="230"/>
      <c r="HP70" s="230"/>
      <c r="HQ70" s="230"/>
      <c r="HR70" s="230"/>
      <c r="HS70" s="230"/>
      <c r="HT70" s="230"/>
      <c r="HU70" s="230"/>
      <c r="HV70" s="230"/>
      <c r="HW70" s="230"/>
      <c r="HX70" s="230"/>
      <c r="HY70" s="230"/>
      <c r="HZ70" s="230"/>
      <c r="IA70" s="230"/>
      <c r="IB70" s="230"/>
      <c r="IC70" s="230"/>
      <c r="ID70" s="230"/>
      <c r="IE70" s="230"/>
      <c r="IF70" s="230"/>
    </row>
    <row r="71" spans="1:248" ht="15.6" customHeight="1" x14ac:dyDescent="0.25">
      <c r="A71" s="85">
        <v>180</v>
      </c>
      <c r="B71" s="85">
        <f>COUNTIFS($D$4:D71,D71,$F$4:F71,F71)</f>
        <v>1</v>
      </c>
      <c r="C71" s="136">
        <v>13093</v>
      </c>
      <c r="D71" s="186" t="s">
        <v>733</v>
      </c>
      <c r="E71" s="113" t="s">
        <v>422</v>
      </c>
      <c r="F71" s="89">
        <v>6308230852</v>
      </c>
      <c r="G71" s="86">
        <f t="shared" si="44"/>
        <v>57</v>
      </c>
      <c r="H71" s="89" t="s">
        <v>734</v>
      </c>
      <c r="I71" s="192" t="s">
        <v>393</v>
      </c>
      <c r="J71" s="141" t="s">
        <v>410</v>
      </c>
      <c r="K71" s="89" t="s">
        <v>385</v>
      </c>
      <c r="L71" s="86">
        <v>12</v>
      </c>
      <c r="M71" s="89">
        <v>1</v>
      </c>
      <c r="N71" s="89" t="s">
        <v>386</v>
      </c>
      <c r="O71" s="214"/>
      <c r="P71" s="86" t="s">
        <v>712</v>
      </c>
      <c r="Q71" s="217"/>
      <c r="R71" s="217"/>
      <c r="S71" s="89"/>
      <c r="T71" s="204" t="s">
        <v>536</v>
      </c>
      <c r="U71" s="204"/>
      <c r="V71" s="208" t="s">
        <v>630</v>
      </c>
      <c r="W71" s="269"/>
      <c r="X71" s="208"/>
      <c r="Y71" s="208"/>
      <c r="Z71" s="126"/>
      <c r="AA71" s="85" t="s">
        <v>507</v>
      </c>
      <c r="AC71" s="120">
        <v>664</v>
      </c>
      <c r="AD71" s="120">
        <v>7900</v>
      </c>
      <c r="AE71"/>
      <c r="AF71"/>
      <c r="AG71" t="s">
        <v>417</v>
      </c>
      <c r="AH71" s="120">
        <v>550</v>
      </c>
      <c r="AI71"/>
      <c r="AJ71"/>
      <c r="AM71"/>
      <c r="AO71" s="138">
        <v>27.4</v>
      </c>
      <c r="AP71" s="97">
        <v>61.2</v>
      </c>
      <c r="AQ71" s="130">
        <v>9.7200000000000006</v>
      </c>
      <c r="AR71" s="98">
        <f t="shared" si="45"/>
        <v>98.32</v>
      </c>
      <c r="AS71" s="99">
        <f t="shared" si="46"/>
        <v>0.44771241830065356</v>
      </c>
      <c r="AT71" s="100">
        <f t="shared" si="47"/>
        <v>4.3517647058823528</v>
      </c>
      <c r="AU71" s="101">
        <f t="shared" si="48"/>
        <v>0.38635081782289898</v>
      </c>
      <c r="AV71" s="102">
        <f t="shared" si="49"/>
        <v>22.052</v>
      </c>
      <c r="AW71" s="102">
        <f>98-AY71-(CD71*100/AO71)</f>
        <v>80.481751824817522</v>
      </c>
      <c r="AX71" s="103">
        <v>2.92</v>
      </c>
      <c r="AY71" s="102">
        <f>AX71*100/AO71</f>
        <v>10.656934306569344</v>
      </c>
      <c r="AZ71" s="85" t="s">
        <v>387</v>
      </c>
      <c r="BA71" s="173">
        <v>14.1</v>
      </c>
      <c r="BB71" s="109" t="s">
        <v>387</v>
      </c>
      <c r="BC71" s="105">
        <v>0.22</v>
      </c>
      <c r="BD71" s="105"/>
      <c r="BE71" s="102"/>
      <c r="BF71" s="102"/>
      <c r="BG71" s="102"/>
      <c r="BH71" s="102"/>
      <c r="BI71" s="106">
        <v>0.86</v>
      </c>
      <c r="BJ71" s="102">
        <v>66</v>
      </c>
      <c r="BK71" s="102">
        <f>100-BJ71</f>
        <v>34</v>
      </c>
      <c r="BL71" s="107">
        <f t="shared" si="50"/>
        <v>1.9411764705882353</v>
      </c>
      <c r="BM71" s="108">
        <v>1.74</v>
      </c>
      <c r="BN71" s="105">
        <f t="shared" si="51"/>
        <v>6.3503649635036501</v>
      </c>
      <c r="BO71" s="85" t="s">
        <v>387</v>
      </c>
      <c r="BP71" s="102">
        <v>31.5</v>
      </c>
      <c r="BQ71" s="106">
        <v>34.799999999999997</v>
      </c>
      <c r="BS71" s="105">
        <f t="shared" si="52"/>
        <v>67</v>
      </c>
      <c r="BT71" s="123">
        <v>86.9</v>
      </c>
      <c r="BU71" s="123">
        <v>15520</v>
      </c>
      <c r="BV71" s="105">
        <f t="shared" si="53"/>
        <v>13.099999999999994</v>
      </c>
      <c r="BW71" s="105">
        <f t="shared" si="54"/>
        <v>61.016400000000004</v>
      </c>
      <c r="BX71" s="111">
        <v>44</v>
      </c>
      <c r="BY71" s="96">
        <f t="shared" si="55"/>
        <v>26.928000000000001</v>
      </c>
      <c r="BZ71" s="123">
        <v>23</v>
      </c>
      <c r="CA71" s="96">
        <f t="shared" si="56"/>
        <v>14.076000000000001</v>
      </c>
      <c r="CB71" s="123">
        <v>32.700000000000003</v>
      </c>
      <c r="CC71" s="96">
        <f t="shared" si="57"/>
        <v>20.012400000000003</v>
      </c>
      <c r="CD71" s="96">
        <v>1.88</v>
      </c>
      <c r="CE71" s="144">
        <v>99.3</v>
      </c>
      <c r="CF71" s="144">
        <v>13615</v>
      </c>
      <c r="CG71" s="144">
        <v>99.1</v>
      </c>
      <c r="CH71" s="144">
        <v>8337</v>
      </c>
      <c r="CI71" s="144">
        <v>93</v>
      </c>
      <c r="CJ71" s="144">
        <v>97.2</v>
      </c>
      <c r="CK71" s="144">
        <v>8414</v>
      </c>
      <c r="CL71" s="102">
        <f t="shared" si="58"/>
        <v>1.9130434782608696</v>
      </c>
      <c r="CZ71" s="134"/>
      <c r="DB71" s="156" t="s">
        <v>392</v>
      </c>
      <c r="DC71" s="183"/>
      <c r="DD71" s="195" t="s">
        <v>569</v>
      </c>
      <c r="DE71" s="214"/>
      <c r="DF71" s="214"/>
      <c r="DG71" s="214"/>
      <c r="DH71" s="214"/>
      <c r="DI71" s="86" t="s">
        <v>389</v>
      </c>
      <c r="DJ71" s="171" t="s">
        <v>417</v>
      </c>
      <c r="DK71" s="113">
        <v>2</v>
      </c>
      <c r="DL71" s="178" t="s">
        <v>393</v>
      </c>
      <c r="DM71" s="178" t="s">
        <v>437</v>
      </c>
      <c r="DN71" s="178"/>
      <c r="DO71" s="178"/>
      <c r="DP71" s="178"/>
      <c r="DQ71" s="178"/>
      <c r="DR71" s="176"/>
      <c r="DS71" s="172"/>
      <c r="DT71" s="172"/>
      <c r="DU71" s="172"/>
      <c r="DV71" s="172"/>
      <c r="DW71" s="172"/>
      <c r="DX71" s="172"/>
      <c r="DY71" s="172"/>
      <c r="DZ71" s="172"/>
      <c r="EA71" s="172"/>
      <c r="EB71" s="294"/>
      <c r="EC71" s="293"/>
      <c r="ED71" s="293"/>
      <c r="EE71" s="293"/>
      <c r="EF71" s="293">
        <v>70</v>
      </c>
      <c r="EG71" s="293"/>
      <c r="EH71" s="293" t="s">
        <v>782</v>
      </c>
      <c r="EI71" s="293" t="s">
        <v>782</v>
      </c>
      <c r="EJ71" s="330" t="s">
        <v>782</v>
      </c>
      <c r="EK71" s="293"/>
      <c r="EL71" s="293"/>
      <c r="EM71" s="293">
        <v>4</v>
      </c>
      <c r="EN71" s="293" t="s">
        <v>864</v>
      </c>
      <c r="EO71" s="293">
        <v>3</v>
      </c>
      <c r="EP71" s="293">
        <v>0</v>
      </c>
      <c r="EQ71" s="178">
        <v>0</v>
      </c>
      <c r="ER71" s="252">
        <v>13093</v>
      </c>
      <c r="ES71" s="200">
        <v>75</v>
      </c>
      <c r="ET71" s="200">
        <v>8089</v>
      </c>
      <c r="EU71" s="200">
        <v>4000</v>
      </c>
      <c r="EV71" s="200">
        <v>40560</v>
      </c>
      <c r="EW71" s="200">
        <v>4570</v>
      </c>
      <c r="EX71" s="201">
        <f t="shared" si="59"/>
        <v>617.86400000000003</v>
      </c>
      <c r="EY71" s="179">
        <f t="shared" si="60"/>
        <v>7414.3680000000004</v>
      </c>
      <c r="EZ71" s="95"/>
      <c r="FD71" s="158"/>
      <c r="FE71" s="158"/>
      <c r="FG71" s="159"/>
      <c r="FH71" s="160"/>
      <c r="FI71" s="262"/>
      <c r="FJ71" s="264"/>
      <c r="FK71" s="94"/>
      <c r="FL71" s="95"/>
      <c r="FM71" s="85"/>
      <c r="FN71" s="174">
        <f t="shared" si="61"/>
        <v>0.66400000000000003</v>
      </c>
      <c r="FP71" s="100">
        <f t="shared" si="62"/>
        <v>56.496476696748672</v>
      </c>
      <c r="FQ71" s="202">
        <f t="shared" si="63"/>
        <v>0.61786400000000008</v>
      </c>
      <c r="FS71" s="128" t="s">
        <v>932</v>
      </c>
      <c r="FT71" s="128" t="s">
        <v>386</v>
      </c>
      <c r="FU71" s="128" t="s">
        <v>951</v>
      </c>
      <c r="FV71" s="305">
        <v>0</v>
      </c>
      <c r="FW71" s="128" t="s">
        <v>782</v>
      </c>
      <c r="FX71" s="305">
        <v>1</v>
      </c>
      <c r="FY71" s="128" t="s">
        <v>792</v>
      </c>
      <c r="FZ71" s="305">
        <v>0</v>
      </c>
      <c r="GA71" s="305">
        <v>0</v>
      </c>
      <c r="GB71" s="305">
        <v>0</v>
      </c>
      <c r="GC71" s="305">
        <v>1</v>
      </c>
      <c r="GD71" s="128" t="s">
        <v>955</v>
      </c>
      <c r="GE71" s="331" t="s">
        <v>790</v>
      </c>
      <c r="GF71" s="128" t="s">
        <v>794</v>
      </c>
    </row>
    <row r="72" spans="1:248" ht="15.6" customHeight="1" x14ac:dyDescent="0.25">
      <c r="A72" s="85">
        <v>133</v>
      </c>
      <c r="B72" s="85">
        <f>COUNTIFS($D$4:D72,D72,$F$4:F72,F72)</f>
        <v>1</v>
      </c>
      <c r="C72" s="136">
        <v>12782</v>
      </c>
      <c r="D72" s="186" t="s">
        <v>669</v>
      </c>
      <c r="E72" s="113" t="s">
        <v>436</v>
      </c>
      <c r="F72" s="89">
        <v>6110080823</v>
      </c>
      <c r="G72" s="86">
        <f t="shared" si="44"/>
        <v>59</v>
      </c>
      <c r="H72" s="89" t="s">
        <v>661</v>
      </c>
      <c r="I72" s="192" t="s">
        <v>670</v>
      </c>
      <c r="J72" s="141" t="s">
        <v>410</v>
      </c>
      <c r="K72" s="89" t="s">
        <v>385</v>
      </c>
      <c r="L72" s="86">
        <v>24</v>
      </c>
      <c r="M72" s="89" t="s">
        <v>473</v>
      </c>
      <c r="N72" s="89" t="s">
        <v>386</v>
      </c>
      <c r="O72" s="214"/>
      <c r="P72" s="86" t="s">
        <v>646</v>
      </c>
      <c r="Q72" s="217"/>
      <c r="R72" s="217"/>
      <c r="S72" s="89"/>
      <c r="T72" s="188"/>
      <c r="U72" s="188"/>
      <c r="V72" s="208" t="s">
        <v>630</v>
      </c>
      <c r="W72" s="269"/>
      <c r="X72" s="208"/>
      <c r="Y72" s="208"/>
      <c r="Z72" s="216" t="s">
        <v>530</v>
      </c>
      <c r="AA72" s="214" t="s">
        <v>507</v>
      </c>
      <c r="AC72" s="226">
        <v>385</v>
      </c>
      <c r="AD72" s="226">
        <v>9200</v>
      </c>
      <c r="AE72" s="230"/>
      <c r="AF72" s="230"/>
      <c r="AG72" s="230" t="s">
        <v>412</v>
      </c>
      <c r="AH72" s="120">
        <v>650</v>
      </c>
      <c r="AI72"/>
      <c r="AJ72"/>
      <c r="AM72"/>
      <c r="AO72" s="233">
        <v>13</v>
      </c>
      <c r="AP72" s="97">
        <v>15.4</v>
      </c>
      <c r="AQ72" s="130">
        <v>70.900000000000006</v>
      </c>
      <c r="AR72" s="98">
        <f t="shared" si="45"/>
        <v>99.300000000000011</v>
      </c>
      <c r="AS72" s="99">
        <f t="shared" si="46"/>
        <v>0.8441558441558441</v>
      </c>
      <c r="AT72" s="100">
        <f t="shared" si="47"/>
        <v>59.850649350649348</v>
      </c>
      <c r="AU72" s="101">
        <f t="shared" si="48"/>
        <v>0.15063731170336034</v>
      </c>
      <c r="AV72" s="102">
        <f t="shared" si="49"/>
        <v>9.7000000000000011</v>
      </c>
      <c r="AW72" s="102">
        <f>98-AY72-(CD72*100/AO72)</f>
        <v>74.615384615384627</v>
      </c>
      <c r="AX72" s="103">
        <v>2.58</v>
      </c>
      <c r="AY72" s="102">
        <f>AX72*100/AO72</f>
        <v>19.846153846153847</v>
      </c>
      <c r="AZ72" s="85" t="s">
        <v>387</v>
      </c>
      <c r="BA72" s="173">
        <v>20.7</v>
      </c>
      <c r="BB72" s="109" t="s">
        <v>387</v>
      </c>
      <c r="BC72" s="105">
        <v>5.49</v>
      </c>
      <c r="BD72" s="105"/>
      <c r="BE72" s="102"/>
      <c r="BF72" s="102"/>
      <c r="BG72" s="102"/>
      <c r="BH72" s="102"/>
      <c r="BI72" s="106">
        <v>0.54</v>
      </c>
      <c r="BJ72" s="102">
        <v>65.2</v>
      </c>
      <c r="BK72" s="102">
        <f>100-BJ72</f>
        <v>34.799999999999997</v>
      </c>
      <c r="BL72" s="107">
        <f t="shared" si="50"/>
        <v>1.8735632183908049</v>
      </c>
      <c r="BM72" s="108">
        <v>0.38</v>
      </c>
      <c r="BN72" s="105">
        <f t="shared" si="51"/>
        <v>2.9230769230769229</v>
      </c>
      <c r="BO72" s="85" t="s">
        <v>387</v>
      </c>
      <c r="BP72" s="102">
        <v>71.8</v>
      </c>
      <c r="BQ72" s="106">
        <v>64.400000000000006</v>
      </c>
      <c r="BS72" s="105">
        <f t="shared" si="52"/>
        <v>65.2</v>
      </c>
      <c r="BT72" s="123">
        <v>81</v>
      </c>
      <c r="BU72" s="123">
        <v>10319</v>
      </c>
      <c r="BV72" s="105">
        <f t="shared" si="53"/>
        <v>19</v>
      </c>
      <c r="BW72" s="105">
        <f t="shared" si="54"/>
        <v>15.169</v>
      </c>
      <c r="BX72" s="111">
        <v>12.7</v>
      </c>
      <c r="BY72" s="96">
        <f t="shared" si="55"/>
        <v>1.9557999999999998</v>
      </c>
      <c r="BZ72" s="123">
        <v>52.5</v>
      </c>
      <c r="CA72" s="96">
        <f t="shared" si="56"/>
        <v>8.0850000000000009</v>
      </c>
      <c r="CB72" s="123">
        <v>33.299999999999997</v>
      </c>
      <c r="CC72" s="96">
        <f t="shared" si="57"/>
        <v>5.1281999999999996</v>
      </c>
      <c r="CD72" s="96">
        <v>0.46</v>
      </c>
      <c r="CE72" s="144">
        <v>97.5</v>
      </c>
      <c r="CF72" s="144">
        <v>6111</v>
      </c>
      <c r="CG72" s="144">
        <v>87.8</v>
      </c>
      <c r="CH72" s="144">
        <v>4240</v>
      </c>
      <c r="CI72" s="144">
        <v>65.8</v>
      </c>
      <c r="CJ72" s="144">
        <v>81.3</v>
      </c>
      <c r="CK72" s="144">
        <v>3917</v>
      </c>
      <c r="CL72" s="102">
        <f t="shared" si="58"/>
        <v>0.2419047619047619</v>
      </c>
      <c r="CZ72" s="134"/>
      <c r="DB72" s="156" t="s">
        <v>440</v>
      </c>
      <c r="DC72" s="183"/>
      <c r="DD72" s="195" t="s">
        <v>567</v>
      </c>
      <c r="DE72" s="214"/>
      <c r="DF72" s="214"/>
      <c r="DG72" s="214"/>
      <c r="DH72" s="214"/>
      <c r="DI72" s="86" t="s">
        <v>389</v>
      </c>
      <c r="DJ72" s="170" t="s">
        <v>412</v>
      </c>
      <c r="DK72" s="113">
        <v>2</v>
      </c>
      <c r="DL72" s="178" t="s">
        <v>393</v>
      </c>
      <c r="DM72" s="178" t="s">
        <v>957</v>
      </c>
      <c r="DN72" s="178"/>
      <c r="DO72" s="178"/>
      <c r="DP72" s="178"/>
      <c r="DQ72" s="178"/>
      <c r="DR72" s="176" t="s">
        <v>386</v>
      </c>
      <c r="DS72" s="172" t="s">
        <v>386</v>
      </c>
      <c r="DT72" s="291">
        <v>491</v>
      </c>
      <c r="DU72" s="291">
        <v>64.599999999999994</v>
      </c>
      <c r="DV72" s="291">
        <v>35.4</v>
      </c>
      <c r="DW72" s="172" t="s">
        <v>386</v>
      </c>
      <c r="DX72" s="172" t="s">
        <v>386</v>
      </c>
      <c r="DY72" s="172" t="s">
        <v>386</v>
      </c>
      <c r="DZ72" s="172" t="s">
        <v>386</v>
      </c>
      <c r="EA72" s="172">
        <v>0</v>
      </c>
      <c r="EB72" s="297" t="s">
        <v>499</v>
      </c>
      <c r="EC72" s="293"/>
      <c r="ED72" s="293"/>
      <c r="EE72" s="293"/>
      <c r="EF72" s="293">
        <v>50</v>
      </c>
      <c r="EG72" s="293"/>
      <c r="EH72" s="293" t="s">
        <v>782</v>
      </c>
      <c r="EI72" s="293" t="s">
        <v>782</v>
      </c>
      <c r="EJ72" s="330" t="s">
        <v>782</v>
      </c>
      <c r="EK72" s="293"/>
      <c r="EL72" s="293"/>
      <c r="EM72" s="293">
        <v>3</v>
      </c>
      <c r="EN72" s="293" t="s">
        <v>791</v>
      </c>
      <c r="EO72" s="293">
        <v>3</v>
      </c>
      <c r="EP72" s="293">
        <v>0</v>
      </c>
      <c r="EQ72" s="178">
        <v>0</v>
      </c>
      <c r="ER72" s="252">
        <v>12782</v>
      </c>
      <c r="ES72" s="200">
        <v>75</v>
      </c>
      <c r="ET72" s="200">
        <v>4067</v>
      </c>
      <c r="EU72" s="200">
        <v>4000</v>
      </c>
      <c r="EV72" s="200">
        <v>40560</v>
      </c>
      <c r="EW72" s="200">
        <v>2847</v>
      </c>
      <c r="EX72" s="201">
        <f t="shared" si="59"/>
        <v>384.9144</v>
      </c>
      <c r="EY72" s="179">
        <f t="shared" si="60"/>
        <v>9237.9455999999991</v>
      </c>
      <c r="EZ72" s="220"/>
      <c r="FA72" s="220"/>
      <c r="FB72" s="220"/>
      <c r="FC72" s="220"/>
      <c r="FD72" s="260"/>
      <c r="FE72" s="260"/>
      <c r="FF72" s="260"/>
      <c r="FG72" s="159"/>
      <c r="FH72" s="262"/>
      <c r="FI72" s="262"/>
      <c r="FJ72" s="264"/>
      <c r="FK72" s="231"/>
      <c r="FL72" s="95"/>
      <c r="FM72" s="85"/>
      <c r="FN72" s="174">
        <f t="shared" si="61"/>
        <v>0.38500000000000001</v>
      </c>
      <c r="FP72" s="100">
        <f t="shared" si="62"/>
        <v>70.002458814851238</v>
      </c>
      <c r="FQ72" s="202">
        <f t="shared" si="63"/>
        <v>0.38491439999999999</v>
      </c>
      <c r="FS72" s="128" t="s">
        <v>386</v>
      </c>
      <c r="FT72" s="128" t="s">
        <v>756</v>
      </c>
      <c r="FU72" s="128" t="s">
        <v>862</v>
      </c>
      <c r="FV72" s="305">
        <v>0</v>
      </c>
      <c r="FW72" s="128" t="s">
        <v>782</v>
      </c>
      <c r="FX72" s="305">
        <v>1</v>
      </c>
      <c r="FY72" s="128" t="s">
        <v>958</v>
      </c>
      <c r="FZ72" s="305">
        <v>0</v>
      </c>
      <c r="GA72" s="305">
        <v>0</v>
      </c>
      <c r="GB72" s="305">
        <v>0</v>
      </c>
      <c r="GC72" s="305">
        <v>1</v>
      </c>
      <c r="GD72" s="128" t="s">
        <v>959</v>
      </c>
      <c r="GE72" s="331" t="s">
        <v>827</v>
      </c>
      <c r="GF72" s="128" t="s">
        <v>817</v>
      </c>
      <c r="GG72" s="220"/>
      <c r="GH72" s="268"/>
      <c r="GL72" s="230"/>
      <c r="GM72" s="230"/>
      <c r="GN72" s="230"/>
      <c r="GO72" s="230"/>
      <c r="GP72" s="230"/>
      <c r="GQ72" s="230"/>
      <c r="GR72" s="230"/>
      <c r="GS72" s="230"/>
      <c r="GT72" s="230"/>
      <c r="GU72" s="230"/>
      <c r="GV72" s="230"/>
      <c r="GW72" s="230"/>
      <c r="GX72" s="230"/>
      <c r="GY72" s="230"/>
      <c r="GZ72" s="230"/>
      <c r="HA72" s="230"/>
      <c r="HB72" s="230"/>
      <c r="HC72" s="230"/>
      <c r="HD72" s="230"/>
      <c r="HE72" s="230"/>
      <c r="HF72" s="230"/>
      <c r="HG72" s="230"/>
      <c r="HH72" s="230"/>
      <c r="HI72" s="230"/>
      <c r="HJ72" s="230"/>
      <c r="HK72" s="230"/>
      <c r="HL72" s="230"/>
      <c r="HM72" s="230"/>
      <c r="HN72" s="230"/>
      <c r="HO72" s="230"/>
      <c r="HP72" s="230"/>
      <c r="HQ72" s="230"/>
      <c r="HR72" s="230"/>
      <c r="HS72" s="230"/>
      <c r="HT72" s="230"/>
      <c r="HU72" s="230"/>
      <c r="HV72" s="230"/>
      <c r="HW72" s="230"/>
      <c r="HX72" s="230"/>
      <c r="HY72" s="230"/>
      <c r="HZ72" s="230"/>
      <c r="IA72" s="230"/>
      <c r="IB72" s="230"/>
      <c r="IC72" s="230"/>
      <c r="ID72" s="230"/>
      <c r="IE72" s="230"/>
      <c r="IF72" s="230"/>
    </row>
    <row r="73" spans="1:248" ht="15.6" customHeight="1" x14ac:dyDescent="0.25">
      <c r="A73" s="85">
        <v>170</v>
      </c>
      <c r="B73" s="85">
        <f>COUNTIFS($D$4:D73,D73,$F$4:F73,F73)</f>
        <v>1</v>
      </c>
      <c r="C73" s="136">
        <v>12977</v>
      </c>
      <c r="D73" s="186" t="s">
        <v>487</v>
      </c>
      <c r="E73" s="113" t="s">
        <v>431</v>
      </c>
      <c r="F73" s="89">
        <v>490126224</v>
      </c>
      <c r="G73" s="86">
        <f t="shared" si="44"/>
        <v>71</v>
      </c>
      <c r="H73" s="89" t="s">
        <v>711</v>
      </c>
      <c r="I73" s="192" t="s">
        <v>513</v>
      </c>
      <c r="J73" s="141" t="s">
        <v>410</v>
      </c>
      <c r="K73" s="89" t="s">
        <v>385</v>
      </c>
      <c r="L73" s="86">
        <v>24</v>
      </c>
      <c r="M73" s="89">
        <v>1</v>
      </c>
      <c r="N73" s="89" t="s">
        <v>386</v>
      </c>
      <c r="O73" s="214"/>
      <c r="P73" s="86" t="s">
        <v>712</v>
      </c>
      <c r="Q73" s="217"/>
      <c r="R73" s="217"/>
      <c r="S73" s="89"/>
      <c r="T73" s="204" t="s">
        <v>536</v>
      </c>
      <c r="U73" s="204"/>
      <c r="V73" s="208" t="s">
        <v>630</v>
      </c>
      <c r="W73" s="269"/>
      <c r="X73" s="208"/>
      <c r="Y73" s="208"/>
      <c r="Z73" s="126"/>
      <c r="AA73" s="85" t="s">
        <v>507</v>
      </c>
      <c r="AC73" s="120">
        <v>202</v>
      </c>
      <c r="AD73" s="120">
        <v>4800</v>
      </c>
      <c r="AE73"/>
      <c r="AF73"/>
      <c r="AG73" t="s">
        <v>417</v>
      </c>
      <c r="AH73" s="120">
        <v>350</v>
      </c>
      <c r="AI73"/>
      <c r="AJ73"/>
      <c r="AM73"/>
      <c r="AO73" s="138">
        <v>34.799999999999997</v>
      </c>
      <c r="AP73" s="97">
        <v>39</v>
      </c>
      <c r="AQ73" s="130">
        <v>24.9</v>
      </c>
      <c r="AR73" s="98">
        <f t="shared" si="45"/>
        <v>98.699999999999989</v>
      </c>
      <c r="AS73" s="99">
        <f t="shared" si="46"/>
        <v>0.89230769230769225</v>
      </c>
      <c r="AT73" s="100">
        <f t="shared" si="47"/>
        <v>22.218461538461536</v>
      </c>
      <c r="AU73" s="101">
        <f t="shared" si="48"/>
        <v>0.54460093896713613</v>
      </c>
      <c r="AV73" s="102">
        <f t="shared" si="49"/>
        <v>29.103999999999996</v>
      </c>
      <c r="AW73" s="102">
        <f>98-AY73-(CD73*100/AO73)</f>
        <v>83.632183908045974</v>
      </c>
      <c r="AX73" s="103">
        <v>2.96</v>
      </c>
      <c r="AY73" s="102">
        <f>AX73*100/AO73</f>
        <v>8.5057471264367823</v>
      </c>
      <c r="AZ73" s="85" t="s">
        <v>387</v>
      </c>
      <c r="BA73" s="173">
        <v>20.399999999999999</v>
      </c>
      <c r="BB73" s="109" t="s">
        <v>387</v>
      </c>
      <c r="BC73" s="105">
        <v>0.69</v>
      </c>
      <c r="BD73" s="105"/>
      <c r="BE73" s="102"/>
      <c r="BF73" s="102"/>
      <c r="BG73" s="102"/>
      <c r="BH73" s="102"/>
      <c r="BI73" s="106">
        <v>0.68</v>
      </c>
      <c r="BJ73" s="102">
        <v>35.1</v>
      </c>
      <c r="BK73" s="102">
        <f>100-BJ73</f>
        <v>64.900000000000006</v>
      </c>
      <c r="BL73" s="131">
        <f t="shared" si="50"/>
        <v>0.54083204930662554</v>
      </c>
      <c r="BM73" s="108">
        <v>0.53</v>
      </c>
      <c r="BN73" s="105">
        <f t="shared" si="51"/>
        <v>1.5229885057471266</v>
      </c>
      <c r="BO73" s="85" t="s">
        <v>387</v>
      </c>
      <c r="BP73" s="102">
        <v>94.6</v>
      </c>
      <c r="BQ73" s="106">
        <v>64.8</v>
      </c>
      <c r="BS73" s="105">
        <f t="shared" si="52"/>
        <v>38.200000000000003</v>
      </c>
      <c r="BT73" s="123">
        <v>84.4</v>
      </c>
      <c r="BU73" s="123">
        <v>13698</v>
      </c>
      <c r="BV73" s="105">
        <f t="shared" si="53"/>
        <v>15.599999999999994</v>
      </c>
      <c r="BW73" s="105">
        <f t="shared" si="54"/>
        <v>36.777000000000001</v>
      </c>
      <c r="BX73" s="111">
        <v>12</v>
      </c>
      <c r="BY73" s="96">
        <f t="shared" si="55"/>
        <v>4.68</v>
      </c>
      <c r="BZ73" s="123">
        <v>26.2</v>
      </c>
      <c r="CA73" s="96">
        <f t="shared" si="56"/>
        <v>10.218</v>
      </c>
      <c r="CB73" s="123">
        <v>56.1</v>
      </c>
      <c r="CC73" s="96">
        <f t="shared" si="57"/>
        <v>21.879000000000001</v>
      </c>
      <c r="CD73" s="96">
        <v>2.04</v>
      </c>
      <c r="CE73" s="144">
        <v>98.9</v>
      </c>
      <c r="CF73" s="144">
        <v>10895</v>
      </c>
      <c r="CG73" s="144">
        <v>91.7</v>
      </c>
      <c r="CH73" s="144">
        <v>5774</v>
      </c>
      <c r="CI73" s="144">
        <v>78.7</v>
      </c>
      <c r="CJ73" s="144">
        <v>85.3</v>
      </c>
      <c r="CK73" s="144">
        <v>5279</v>
      </c>
      <c r="CL73" s="102">
        <f t="shared" si="58"/>
        <v>0.4580152671755725</v>
      </c>
      <c r="CZ73" s="134"/>
      <c r="DB73" s="156" t="s">
        <v>392</v>
      </c>
      <c r="DC73" s="183"/>
      <c r="DD73" s="195" t="s">
        <v>714</v>
      </c>
      <c r="DE73" s="214"/>
      <c r="DF73" s="214"/>
      <c r="DG73" s="214"/>
      <c r="DH73" s="214"/>
      <c r="DI73" s="86" t="s">
        <v>389</v>
      </c>
      <c r="DJ73" s="171" t="s">
        <v>417</v>
      </c>
      <c r="DK73" s="113">
        <v>2</v>
      </c>
      <c r="DL73" s="178" t="s">
        <v>393</v>
      </c>
      <c r="DM73" s="178" t="s">
        <v>437</v>
      </c>
      <c r="DN73" s="178"/>
      <c r="DO73" s="178"/>
      <c r="DP73" s="178"/>
      <c r="DQ73" s="178"/>
      <c r="DR73" s="176"/>
      <c r="DS73" s="172"/>
      <c r="DT73" s="172"/>
      <c r="DU73" s="172"/>
      <c r="DV73" s="172"/>
      <c r="DW73" s="172"/>
      <c r="DX73" s="172"/>
      <c r="DY73" s="172"/>
      <c r="DZ73" s="172"/>
      <c r="EA73" s="172"/>
      <c r="EB73" s="294"/>
      <c r="EC73" s="293"/>
      <c r="ED73" s="293"/>
      <c r="EE73" s="293"/>
      <c r="EF73" s="293">
        <v>40</v>
      </c>
      <c r="EG73" s="293"/>
      <c r="EH73" s="293">
        <v>176</v>
      </c>
      <c r="EI73" s="293">
        <v>102</v>
      </c>
      <c r="EJ73" s="330">
        <f t="shared" si="43"/>
        <v>32.928719008264466</v>
      </c>
      <c r="EK73" s="293"/>
      <c r="EL73" s="293"/>
      <c r="EM73" s="293">
        <v>3</v>
      </c>
      <c r="EN73" s="293" t="s">
        <v>791</v>
      </c>
      <c r="EO73" s="293">
        <v>3</v>
      </c>
      <c r="EP73" s="293">
        <v>0</v>
      </c>
      <c r="EQ73" s="178">
        <v>0</v>
      </c>
      <c r="ER73" s="252">
        <v>12977</v>
      </c>
      <c r="ES73" s="200">
        <v>75</v>
      </c>
      <c r="ET73" s="200">
        <v>12283</v>
      </c>
      <c r="EU73" s="200">
        <v>8000</v>
      </c>
      <c r="EV73" s="200">
        <v>40560</v>
      </c>
      <c r="EW73" s="200">
        <v>2420</v>
      </c>
      <c r="EX73" s="201">
        <f t="shared" si="59"/>
        <v>163.59199999999998</v>
      </c>
      <c r="EY73" s="179">
        <f t="shared" si="60"/>
        <v>3926.2079999999996</v>
      </c>
      <c r="EZ73" s="95"/>
      <c r="FD73" s="158"/>
      <c r="FE73" s="158"/>
      <c r="FG73" s="159"/>
      <c r="FH73" s="160"/>
      <c r="FI73" s="262"/>
      <c r="FJ73" s="264"/>
      <c r="FK73" s="94"/>
      <c r="FL73" s="95"/>
      <c r="FM73" s="85"/>
      <c r="FN73" s="174">
        <f t="shared" si="61"/>
        <v>0.20200000000000001</v>
      </c>
      <c r="FP73" s="100">
        <f t="shared" si="62"/>
        <v>19.702027192054057</v>
      </c>
      <c r="FQ73" s="202">
        <f t="shared" si="63"/>
        <v>0.16359199999999999</v>
      </c>
      <c r="FS73" s="128" t="s">
        <v>796</v>
      </c>
      <c r="FT73" s="128" t="s">
        <v>756</v>
      </c>
      <c r="FU73" s="128" t="s">
        <v>851</v>
      </c>
      <c r="FV73" s="305">
        <v>0</v>
      </c>
      <c r="FW73" s="128" t="s">
        <v>782</v>
      </c>
      <c r="FX73" s="305">
        <v>1</v>
      </c>
      <c r="FY73" s="128" t="s">
        <v>792</v>
      </c>
      <c r="FZ73" s="305">
        <v>0</v>
      </c>
      <c r="GA73" s="305">
        <v>0</v>
      </c>
      <c r="GB73" s="305">
        <v>0</v>
      </c>
      <c r="GC73" s="305">
        <v>1</v>
      </c>
      <c r="GD73" s="341">
        <v>44000</v>
      </c>
      <c r="GE73" s="128" t="s">
        <v>775</v>
      </c>
      <c r="GF73" s="128" t="s">
        <v>794</v>
      </c>
      <c r="GG73" s="220"/>
      <c r="GH73" s="268"/>
      <c r="GL73" s="230"/>
      <c r="GM73" s="230"/>
      <c r="GN73" s="230"/>
      <c r="GO73" s="230"/>
      <c r="GP73" s="230"/>
      <c r="GQ73" s="230"/>
      <c r="GR73" s="230"/>
      <c r="GS73" s="230"/>
      <c r="GT73" s="230"/>
      <c r="GU73" s="230"/>
      <c r="GV73" s="230"/>
      <c r="GW73" s="230"/>
      <c r="GX73" s="230"/>
      <c r="GY73" s="230"/>
      <c r="GZ73" s="230"/>
      <c r="HA73" s="230"/>
      <c r="HB73" s="230"/>
      <c r="HC73" s="230"/>
      <c r="HD73" s="230"/>
      <c r="HE73" s="230"/>
      <c r="HF73" s="230"/>
      <c r="HG73" s="230"/>
      <c r="HH73" s="230"/>
      <c r="HI73" s="230"/>
      <c r="HJ73" s="230"/>
      <c r="HK73" s="230"/>
      <c r="HL73" s="230"/>
      <c r="HM73" s="230"/>
      <c r="HN73" s="230"/>
      <c r="HO73" s="230"/>
      <c r="HP73" s="230"/>
      <c r="HQ73" s="230"/>
      <c r="HR73" s="230"/>
      <c r="HS73" s="230"/>
      <c r="HT73" s="230"/>
      <c r="HU73" s="230"/>
      <c r="HV73" s="230"/>
      <c r="HW73" s="230"/>
      <c r="HX73" s="230"/>
      <c r="HY73" s="230"/>
      <c r="HZ73" s="230"/>
      <c r="IA73" s="230"/>
      <c r="IB73" s="230"/>
      <c r="IC73" s="230"/>
      <c r="ID73" s="230"/>
      <c r="IE73" s="230"/>
      <c r="IF73" s="230"/>
    </row>
    <row r="74" spans="1:248" ht="15.6" customHeight="1" x14ac:dyDescent="0.25">
      <c r="A74" s="85">
        <v>164</v>
      </c>
      <c r="B74" s="85">
        <f>COUNTIFS($D$4:D74,D74,$F$4:F74,F74)</f>
        <v>1</v>
      </c>
      <c r="C74" s="136">
        <v>12960</v>
      </c>
      <c r="D74" s="186" t="s">
        <v>456</v>
      </c>
      <c r="E74" s="113" t="s">
        <v>425</v>
      </c>
      <c r="F74" s="89">
        <v>466101434</v>
      </c>
      <c r="G74" s="86">
        <f t="shared" si="44"/>
        <v>74</v>
      </c>
      <c r="H74" s="89" t="s">
        <v>707</v>
      </c>
      <c r="I74" s="192" t="s">
        <v>708</v>
      </c>
      <c r="J74" s="141" t="s">
        <v>410</v>
      </c>
      <c r="K74" s="89" t="s">
        <v>385</v>
      </c>
      <c r="L74" s="86">
        <v>12</v>
      </c>
      <c r="M74" s="89" t="s">
        <v>438</v>
      </c>
      <c r="N74" s="89" t="s">
        <v>386</v>
      </c>
      <c r="O74" s="214"/>
      <c r="P74" s="86" t="s">
        <v>677</v>
      </c>
      <c r="Q74" s="217"/>
      <c r="R74" s="217"/>
      <c r="S74" s="89"/>
      <c r="T74" s="204" t="s">
        <v>536</v>
      </c>
      <c r="U74" s="204"/>
      <c r="V74" s="208" t="s">
        <v>630</v>
      </c>
      <c r="W74" s="269"/>
      <c r="X74" s="208"/>
      <c r="Y74" s="208"/>
      <c r="Z74" s="216"/>
      <c r="AA74" s="214" t="s">
        <v>507</v>
      </c>
      <c r="AC74" s="226">
        <v>1621</v>
      </c>
      <c r="AD74" s="226">
        <v>19500</v>
      </c>
      <c r="AE74" s="230"/>
      <c r="AF74" s="230"/>
      <c r="AG74" s="230" t="s">
        <v>417</v>
      </c>
      <c r="AH74" s="120">
        <v>1500</v>
      </c>
      <c r="AI74"/>
      <c r="AJ74"/>
      <c r="AM74"/>
      <c r="AO74" s="138">
        <v>6.87</v>
      </c>
      <c r="AP74" s="97">
        <v>80.5</v>
      </c>
      <c r="AQ74" s="130">
        <v>11.1</v>
      </c>
      <c r="AR74" s="98">
        <f t="shared" si="45"/>
        <v>98.47</v>
      </c>
      <c r="AS74" s="99">
        <f t="shared" si="46"/>
        <v>8.53416149068323E-2</v>
      </c>
      <c r="AT74" s="100">
        <f t="shared" si="47"/>
        <v>0.94729192546583851</v>
      </c>
      <c r="AU74" s="101">
        <f t="shared" si="48"/>
        <v>7.5000000000000011E-2</v>
      </c>
      <c r="AV74" s="102">
        <f t="shared" si="49"/>
        <v>6.4935400000000003</v>
      </c>
      <c r="AW74" s="102">
        <f>98-AY74-(CD74*100/AO74)</f>
        <v>94.520232896652118</v>
      </c>
      <c r="AX74" s="103">
        <v>0.23</v>
      </c>
      <c r="AY74" s="102">
        <f>AX74*100/AO74</f>
        <v>3.3478893740902476</v>
      </c>
      <c r="AZ74" s="85" t="s">
        <v>387</v>
      </c>
      <c r="BA74" s="173">
        <v>34</v>
      </c>
      <c r="BB74" s="109" t="s">
        <v>387</v>
      </c>
      <c r="BC74" s="105">
        <v>1.85</v>
      </c>
      <c r="BD74" s="105"/>
      <c r="BE74" s="102"/>
      <c r="BF74" s="102"/>
      <c r="BG74" s="102"/>
      <c r="BH74" s="102"/>
      <c r="BI74" s="106" t="s">
        <v>387</v>
      </c>
      <c r="BJ74" s="102">
        <v>87.5</v>
      </c>
      <c r="BK74" s="102">
        <f>100-BJ74</f>
        <v>12.5</v>
      </c>
      <c r="BL74" s="131">
        <f t="shared" si="50"/>
        <v>7</v>
      </c>
      <c r="BM74" s="108">
        <v>0</v>
      </c>
      <c r="BN74" s="105">
        <f t="shared" si="51"/>
        <v>0</v>
      </c>
      <c r="BO74" s="85" t="s">
        <v>387</v>
      </c>
      <c r="BP74" s="102">
        <v>71.400000000000006</v>
      </c>
      <c r="BQ74" s="106">
        <v>0</v>
      </c>
      <c r="BS74" s="105">
        <f t="shared" si="52"/>
        <v>105.6</v>
      </c>
      <c r="BT74" s="123">
        <v>99.6</v>
      </c>
      <c r="BU74" s="123">
        <v>40762</v>
      </c>
      <c r="BV74" s="105">
        <f t="shared" si="53"/>
        <v>0.40000000000000568</v>
      </c>
      <c r="BW74" s="238">
        <f t="shared" si="54"/>
        <v>88.55</v>
      </c>
      <c r="BX74" s="111">
        <v>84.5</v>
      </c>
      <c r="BY74" s="96">
        <f t="shared" si="55"/>
        <v>68.022499999999994</v>
      </c>
      <c r="BZ74" s="123">
        <v>21.1</v>
      </c>
      <c r="CA74" s="96">
        <f t="shared" si="56"/>
        <v>16.985500000000002</v>
      </c>
      <c r="CB74" s="123">
        <v>4.4000000000000004</v>
      </c>
      <c r="CC74" s="96">
        <f t="shared" si="57"/>
        <v>3.5420000000000003</v>
      </c>
      <c r="CD74" s="96">
        <v>9.0600000000000003E-3</v>
      </c>
      <c r="CE74" s="144">
        <v>99.9</v>
      </c>
      <c r="CF74" s="144">
        <v>12496</v>
      </c>
      <c r="CG74" s="144">
        <v>100</v>
      </c>
      <c r="CH74" s="144">
        <v>9795</v>
      </c>
      <c r="CI74" s="144">
        <v>98.8</v>
      </c>
      <c r="CJ74" s="144">
        <v>99.7</v>
      </c>
      <c r="CK74" s="144">
        <v>12553</v>
      </c>
      <c r="CL74" s="102">
        <f t="shared" si="58"/>
        <v>4.0047393364928912</v>
      </c>
      <c r="CZ74" s="134"/>
      <c r="DB74" s="156" t="s">
        <v>212</v>
      </c>
      <c r="DC74" s="183"/>
      <c r="DD74" s="195" t="s">
        <v>709</v>
      </c>
      <c r="DE74" s="214"/>
      <c r="DF74" s="214"/>
      <c r="DG74" s="214"/>
      <c r="DH74" s="214"/>
      <c r="DI74" s="86" t="s">
        <v>390</v>
      </c>
      <c r="DJ74" s="171" t="s">
        <v>417</v>
      </c>
      <c r="DK74" s="113">
        <v>2</v>
      </c>
      <c r="DL74" s="178" t="s">
        <v>1028</v>
      </c>
      <c r="DM74" s="178" t="s">
        <v>1029</v>
      </c>
      <c r="DN74" s="178"/>
      <c r="DO74" s="178"/>
      <c r="DP74" s="178"/>
      <c r="DQ74" s="178"/>
      <c r="DR74" s="176"/>
      <c r="DS74" s="172"/>
      <c r="DT74" s="172"/>
      <c r="DU74" s="172"/>
      <c r="DV74" s="172"/>
      <c r="DW74" s="172"/>
      <c r="DX74" s="172"/>
      <c r="DY74" s="172"/>
      <c r="DZ74" s="172"/>
      <c r="EA74" s="172"/>
      <c r="EB74" s="294"/>
      <c r="EC74" s="293"/>
      <c r="ED74" s="293"/>
      <c r="EE74" s="293"/>
      <c r="EF74" s="293">
        <v>20</v>
      </c>
      <c r="EG74" s="293"/>
      <c r="EH74" s="293" t="s">
        <v>782</v>
      </c>
      <c r="EI74" s="293" t="s">
        <v>782</v>
      </c>
      <c r="EJ74" s="330" t="s">
        <v>782</v>
      </c>
      <c r="EK74" s="293"/>
      <c r="EL74" s="293"/>
      <c r="EM74" s="293" t="s">
        <v>782</v>
      </c>
      <c r="EN74" s="293" t="s">
        <v>782</v>
      </c>
      <c r="EO74" s="293" t="s">
        <v>782</v>
      </c>
      <c r="EP74" s="293">
        <v>0</v>
      </c>
      <c r="EQ74" s="178">
        <v>0</v>
      </c>
      <c r="ER74" s="252">
        <v>12960</v>
      </c>
      <c r="ES74" s="200">
        <v>75</v>
      </c>
      <c r="ET74" s="200">
        <v>16693</v>
      </c>
      <c r="EU74" s="200">
        <v>4000</v>
      </c>
      <c r="EV74" s="200">
        <v>40560</v>
      </c>
      <c r="EW74" s="200">
        <v>11090</v>
      </c>
      <c r="EX74" s="201">
        <f t="shared" si="59"/>
        <v>1499.3680000000002</v>
      </c>
      <c r="EY74" s="179">
        <f t="shared" si="60"/>
        <v>17992.416000000001</v>
      </c>
      <c r="EZ74" s="220"/>
      <c r="FA74" s="220"/>
      <c r="FB74" s="220"/>
      <c r="FC74" s="220"/>
      <c r="FD74" s="260"/>
      <c r="FE74" s="158"/>
      <c r="FG74" s="159"/>
      <c r="FH74" s="160"/>
      <c r="FI74" s="262"/>
      <c r="FJ74" s="264"/>
      <c r="FK74" s="231"/>
      <c r="FL74" s="95"/>
      <c r="FM74" s="85"/>
      <c r="FN74" s="174">
        <f t="shared" si="61"/>
        <v>1.621</v>
      </c>
      <c r="FP74" s="100">
        <f t="shared" si="62"/>
        <v>66.4350326484155</v>
      </c>
      <c r="FQ74" s="202">
        <f t="shared" si="63"/>
        <v>1.4993680000000003</v>
      </c>
      <c r="FS74" s="128" t="s">
        <v>820</v>
      </c>
      <c r="FT74" s="128" t="s">
        <v>386</v>
      </c>
      <c r="FU74" s="128" t="s">
        <v>851</v>
      </c>
      <c r="FV74" s="305">
        <v>0</v>
      </c>
      <c r="FW74" s="128">
        <v>3</v>
      </c>
      <c r="FX74" s="305">
        <v>1</v>
      </c>
      <c r="FY74" s="128" t="s">
        <v>792</v>
      </c>
      <c r="FZ74" s="305">
        <v>0</v>
      </c>
      <c r="GA74" s="305">
        <v>0</v>
      </c>
      <c r="GB74" s="305">
        <v>0</v>
      </c>
      <c r="GC74" s="305">
        <v>1</v>
      </c>
      <c r="GD74" s="334">
        <v>43998</v>
      </c>
      <c r="GE74" s="128" t="s">
        <v>790</v>
      </c>
      <c r="GF74" s="128" t="s">
        <v>817</v>
      </c>
    </row>
    <row r="75" spans="1:248" ht="15.6" customHeight="1" x14ac:dyDescent="0.25">
      <c r="A75" s="85">
        <v>89</v>
      </c>
      <c r="B75" s="85">
        <f>COUNTIFS($D$4:D75,D75,$F$4:F75,F75)</f>
        <v>1</v>
      </c>
      <c r="C75" s="136">
        <v>12497</v>
      </c>
      <c r="D75" s="186" t="s">
        <v>602</v>
      </c>
      <c r="E75" s="113" t="s">
        <v>415</v>
      </c>
      <c r="F75" s="89" t="s">
        <v>603</v>
      </c>
      <c r="G75" s="86">
        <f t="shared" si="44"/>
        <v>45</v>
      </c>
      <c r="H75" s="89" t="s">
        <v>588</v>
      </c>
      <c r="I75" s="192" t="s">
        <v>391</v>
      </c>
      <c r="J75" s="141" t="s">
        <v>410</v>
      </c>
      <c r="K75" s="89" t="s">
        <v>385</v>
      </c>
      <c r="L75" s="86">
        <v>24</v>
      </c>
      <c r="M75" s="89" t="s">
        <v>511</v>
      </c>
      <c r="N75" s="89" t="s">
        <v>386</v>
      </c>
      <c r="O75" s="214"/>
      <c r="P75" s="86" t="s">
        <v>596</v>
      </c>
      <c r="Q75" s="217"/>
      <c r="R75" s="217"/>
      <c r="S75" s="89"/>
      <c r="T75" s="204" t="s">
        <v>536</v>
      </c>
      <c r="U75" s="204"/>
      <c r="V75" s="205" t="s">
        <v>537</v>
      </c>
      <c r="W75" s="286"/>
      <c r="X75" s="205"/>
      <c r="Y75" s="205"/>
      <c r="Z75" s="216"/>
      <c r="AA75" s="214" t="s">
        <v>508</v>
      </c>
      <c r="AC75" s="226">
        <v>212</v>
      </c>
      <c r="AD75" s="226">
        <v>5000</v>
      </c>
      <c r="AE75" s="230"/>
      <c r="AF75" s="230"/>
      <c r="AG75" s="230" t="s">
        <v>417</v>
      </c>
      <c r="AH75" s="120">
        <v>350</v>
      </c>
      <c r="AI75"/>
      <c r="AJ75"/>
      <c r="AM75"/>
      <c r="AO75" s="138">
        <v>43.9</v>
      </c>
      <c r="AP75" s="97">
        <v>43.2</v>
      </c>
      <c r="AQ75" s="130">
        <v>11.5</v>
      </c>
      <c r="AR75" s="98">
        <f t="shared" si="45"/>
        <v>98.6</v>
      </c>
      <c r="AS75" s="99">
        <f t="shared" si="46"/>
        <v>1.0162037037037035</v>
      </c>
      <c r="AT75" s="100">
        <f t="shared" si="47"/>
        <v>11.68634259259259</v>
      </c>
      <c r="AU75" s="101">
        <f t="shared" si="48"/>
        <v>0.80255941499085914</v>
      </c>
      <c r="AV75" s="102">
        <f t="shared" si="49"/>
        <v>38.960979999999992</v>
      </c>
      <c r="AW75" s="102">
        <f>97-AY75-(CD75*100/AO75)</f>
        <v>88.749384965831425</v>
      </c>
      <c r="AX75" s="103">
        <v>3.1520199999999998</v>
      </c>
      <c r="AY75" s="102">
        <v>7.18</v>
      </c>
      <c r="AZ75" s="85" t="s">
        <v>387</v>
      </c>
      <c r="BA75" s="173">
        <v>23</v>
      </c>
      <c r="BB75" s="109" t="s">
        <v>387</v>
      </c>
      <c r="BC75" s="105">
        <v>0.43</v>
      </c>
      <c r="BD75" s="105"/>
      <c r="BE75" s="102"/>
      <c r="BF75" s="102"/>
      <c r="BG75" s="102"/>
      <c r="BH75" s="102"/>
      <c r="BI75" s="106">
        <v>0.53</v>
      </c>
      <c r="BJ75" s="102">
        <v>37.799999999999997</v>
      </c>
      <c r="BK75" s="85">
        <v>62.2</v>
      </c>
      <c r="BL75" s="107">
        <f t="shared" si="50"/>
        <v>0.60771704180064301</v>
      </c>
      <c r="BM75" s="108">
        <v>0.82</v>
      </c>
      <c r="BN75" s="105">
        <f t="shared" si="51"/>
        <v>1.8678815489749432</v>
      </c>
      <c r="BO75" s="85" t="s">
        <v>387</v>
      </c>
      <c r="BP75" s="85">
        <v>63.4</v>
      </c>
      <c r="BQ75" s="109">
        <v>54.4</v>
      </c>
      <c r="BS75" s="105">
        <f t="shared" si="52"/>
        <v>77.599999999999994</v>
      </c>
      <c r="BT75" s="123">
        <v>85</v>
      </c>
      <c r="BU75" s="123">
        <v>11727</v>
      </c>
      <c r="BV75" s="105">
        <f t="shared" si="53"/>
        <v>15</v>
      </c>
      <c r="BW75" s="105">
        <f t="shared" si="54"/>
        <v>42.638400000000004</v>
      </c>
      <c r="BX75" s="123">
        <v>57</v>
      </c>
      <c r="BY75" s="96">
        <f t="shared" si="55"/>
        <v>24.624000000000002</v>
      </c>
      <c r="BZ75" s="123">
        <v>20.6</v>
      </c>
      <c r="CA75" s="96">
        <f t="shared" si="56"/>
        <v>8.8992000000000004</v>
      </c>
      <c r="CB75" s="123">
        <v>21.1</v>
      </c>
      <c r="CC75" s="96">
        <f t="shared" si="57"/>
        <v>9.1152000000000015</v>
      </c>
      <c r="CD75" s="96">
        <v>0.47</v>
      </c>
      <c r="CE75" s="144">
        <v>98.2</v>
      </c>
      <c r="CF75" s="144">
        <v>5732</v>
      </c>
      <c r="CG75" s="144">
        <v>95.7</v>
      </c>
      <c r="CH75" s="144">
        <v>3742</v>
      </c>
      <c r="CI75" s="144">
        <v>72.2</v>
      </c>
      <c r="CJ75" s="144">
        <v>91.4</v>
      </c>
      <c r="CK75" s="144">
        <v>4358</v>
      </c>
      <c r="CL75" s="102">
        <f t="shared" si="58"/>
        <v>2.7669902912621356</v>
      </c>
      <c r="DB75" s="156" t="s">
        <v>392</v>
      </c>
      <c r="DC75" s="183"/>
      <c r="DD75" s="195" t="s">
        <v>604</v>
      </c>
      <c r="DE75" s="214"/>
      <c r="DF75" s="214"/>
      <c r="DG75" s="214"/>
      <c r="DH75" s="214"/>
      <c r="DI75" s="86" t="s">
        <v>389</v>
      </c>
      <c r="DJ75" s="171" t="s">
        <v>417</v>
      </c>
      <c r="DK75" s="113">
        <v>2</v>
      </c>
      <c r="DL75" s="178" t="s">
        <v>399</v>
      </c>
      <c r="DM75" s="178" t="s">
        <v>393</v>
      </c>
      <c r="DN75" s="178"/>
      <c r="DO75" s="178"/>
      <c r="DP75" s="178"/>
      <c r="DQ75" s="178"/>
      <c r="DR75" s="176" t="s">
        <v>386</v>
      </c>
      <c r="DS75" s="172" t="s">
        <v>386</v>
      </c>
      <c r="DT75" s="172">
        <v>609</v>
      </c>
      <c r="DU75" s="172">
        <v>17.399999999999999</v>
      </c>
      <c r="DV75" s="172">
        <v>82.6</v>
      </c>
      <c r="DW75" s="172" t="s">
        <v>386</v>
      </c>
      <c r="DX75" s="172" t="s">
        <v>386</v>
      </c>
      <c r="DY75" s="172" t="s">
        <v>386</v>
      </c>
      <c r="DZ75" s="172" t="s">
        <v>386</v>
      </c>
      <c r="EA75" s="172">
        <v>0</v>
      </c>
      <c r="EB75" s="294" t="s">
        <v>499</v>
      </c>
      <c r="EC75" s="293"/>
      <c r="ED75" s="293"/>
      <c r="EE75" s="293"/>
      <c r="EF75" s="293">
        <v>35</v>
      </c>
      <c r="EG75" s="293"/>
      <c r="EH75" s="293" t="s">
        <v>782</v>
      </c>
      <c r="EI75" s="293" t="s">
        <v>782</v>
      </c>
      <c r="EJ75" s="330" t="s">
        <v>782</v>
      </c>
      <c r="EK75" s="293"/>
      <c r="EL75" s="293"/>
      <c r="EM75" s="293">
        <v>3</v>
      </c>
      <c r="EN75" s="293" t="s">
        <v>777</v>
      </c>
      <c r="EO75" s="293">
        <v>3</v>
      </c>
      <c r="EP75" s="293">
        <v>0</v>
      </c>
      <c r="EQ75" s="178">
        <v>0</v>
      </c>
      <c r="ER75" s="252">
        <v>12497</v>
      </c>
      <c r="ES75" s="200">
        <v>75</v>
      </c>
      <c r="ET75" s="200">
        <v>36216</v>
      </c>
      <c r="EU75" s="200">
        <v>8000</v>
      </c>
      <c r="EV75" s="200">
        <v>40560</v>
      </c>
      <c r="EW75" s="200">
        <v>3785</v>
      </c>
      <c r="EX75" s="201">
        <f t="shared" si="59"/>
        <v>255.86600000000001</v>
      </c>
      <c r="EY75" s="179">
        <f t="shared" si="60"/>
        <v>6140.7840000000006</v>
      </c>
      <c r="EZ75" s="220"/>
      <c r="FA75" s="220"/>
      <c r="FB75" s="220"/>
      <c r="FC75" s="220"/>
      <c r="FD75" s="260"/>
      <c r="FE75" s="260"/>
      <c r="FF75" s="260"/>
      <c r="FG75" s="159"/>
      <c r="FH75" s="262"/>
      <c r="FI75" s="262"/>
      <c r="FJ75" s="264"/>
      <c r="FK75" s="231"/>
      <c r="FL75" s="95"/>
      <c r="FM75" s="85"/>
      <c r="FN75" s="174">
        <f t="shared" si="61"/>
        <v>0.21199999999999999</v>
      </c>
      <c r="FP75" s="100">
        <f t="shared" si="62"/>
        <v>10.451181798100286</v>
      </c>
      <c r="FQ75" s="202">
        <f t="shared" si="63"/>
        <v>0.25586600000000004</v>
      </c>
      <c r="FS75" s="128" t="s">
        <v>796</v>
      </c>
      <c r="FT75" s="128" t="s">
        <v>386</v>
      </c>
      <c r="FU75" s="128" t="s">
        <v>862</v>
      </c>
      <c r="FV75" s="305">
        <v>0</v>
      </c>
      <c r="FW75" s="128" t="s">
        <v>782</v>
      </c>
      <c r="FX75" s="305">
        <v>1</v>
      </c>
      <c r="FY75" s="128" t="s">
        <v>792</v>
      </c>
      <c r="FZ75" s="305">
        <v>0</v>
      </c>
      <c r="GA75" s="305">
        <v>0</v>
      </c>
      <c r="GB75" s="305">
        <v>0</v>
      </c>
      <c r="GC75" s="305">
        <v>1</v>
      </c>
      <c r="GD75" s="128" t="s">
        <v>960</v>
      </c>
      <c r="GE75" s="331" t="s">
        <v>827</v>
      </c>
      <c r="GF75" s="128" t="s">
        <v>817</v>
      </c>
    </row>
    <row r="76" spans="1:248" ht="15.6" customHeight="1" x14ac:dyDescent="0.25">
      <c r="A76" s="85">
        <v>123</v>
      </c>
      <c r="B76" s="85">
        <f>COUNTIFS($D$4:D76,D76,$F$4:F76,F76)</f>
        <v>1</v>
      </c>
      <c r="C76" s="136">
        <v>12742</v>
      </c>
      <c r="D76" s="186" t="s">
        <v>429</v>
      </c>
      <c r="E76" s="113" t="s">
        <v>430</v>
      </c>
      <c r="F76" s="89">
        <v>7303063713</v>
      </c>
      <c r="G76" s="86">
        <f t="shared" si="44"/>
        <v>47</v>
      </c>
      <c r="H76" s="89" t="s">
        <v>655</v>
      </c>
      <c r="I76" s="192" t="s">
        <v>480</v>
      </c>
      <c r="J76" s="141" t="s">
        <v>410</v>
      </c>
      <c r="K76" s="89" t="s">
        <v>385</v>
      </c>
      <c r="L76" s="86">
        <v>13</v>
      </c>
      <c r="M76" s="89" t="s">
        <v>438</v>
      </c>
      <c r="N76" s="89" t="s">
        <v>386</v>
      </c>
      <c r="O76" s="214"/>
      <c r="P76" s="86" t="s">
        <v>646</v>
      </c>
      <c r="Q76" s="217"/>
      <c r="R76" s="217"/>
      <c r="S76" s="89"/>
      <c r="T76" s="204" t="s">
        <v>536</v>
      </c>
      <c r="U76" s="204"/>
      <c r="V76" s="208" t="s">
        <v>630</v>
      </c>
      <c r="W76" s="269"/>
      <c r="X76" s="208"/>
      <c r="Y76" s="208"/>
      <c r="Z76" s="126"/>
      <c r="AA76" s="85" t="s">
        <v>507</v>
      </c>
      <c r="AC76" s="120">
        <v>157</v>
      </c>
      <c r="AD76" s="120">
        <v>2000</v>
      </c>
      <c r="AE76"/>
      <c r="AF76"/>
      <c r="AG76" t="s">
        <v>417</v>
      </c>
      <c r="AH76" s="120">
        <v>150</v>
      </c>
      <c r="AI76"/>
      <c r="AJ76"/>
      <c r="AM76"/>
      <c r="AO76" s="138">
        <v>34.6</v>
      </c>
      <c r="AP76" s="97">
        <v>53.1</v>
      </c>
      <c r="AQ76" s="130">
        <v>11.6</v>
      </c>
      <c r="AR76" s="98">
        <f t="shared" si="45"/>
        <v>99.3</v>
      </c>
      <c r="AS76" s="99">
        <f t="shared" si="46"/>
        <v>0.65160075329566858</v>
      </c>
      <c r="AT76" s="100">
        <f t="shared" si="47"/>
        <v>7.5585687382297548</v>
      </c>
      <c r="AU76" s="101">
        <f t="shared" si="48"/>
        <v>0.53477588871715609</v>
      </c>
      <c r="AV76" s="102">
        <f t="shared" si="49"/>
        <v>31.907999999999998</v>
      </c>
      <c r="AW76" s="102">
        <f>98-AY76-(CD76*100/AO76)</f>
        <v>92.219653179190743</v>
      </c>
      <c r="AX76" s="103">
        <v>1.26</v>
      </c>
      <c r="AY76" s="102">
        <f>AX76*100/AO76</f>
        <v>3.6416184971098264</v>
      </c>
      <c r="AZ76" s="85" t="s">
        <v>387</v>
      </c>
      <c r="BA76" s="173">
        <v>54.4</v>
      </c>
      <c r="BB76" s="109" t="s">
        <v>387</v>
      </c>
      <c r="BC76" s="105">
        <v>0.2</v>
      </c>
      <c r="BD76" s="105"/>
      <c r="BE76" s="102"/>
      <c r="BF76" s="102"/>
      <c r="BG76" s="102"/>
      <c r="BH76" s="102"/>
      <c r="BI76" s="106">
        <v>2.9000000000000001E-2</v>
      </c>
      <c r="BJ76" s="102">
        <v>34.299999999999997</v>
      </c>
      <c r="BK76" s="85">
        <v>65.7</v>
      </c>
      <c r="BL76" s="131">
        <f t="shared" si="50"/>
        <v>0.52207001522070007</v>
      </c>
      <c r="BM76" s="108">
        <v>0.78</v>
      </c>
      <c r="BN76" s="105">
        <f t="shared" si="51"/>
        <v>2.254335260115607</v>
      </c>
      <c r="BO76" s="85" t="s">
        <v>387</v>
      </c>
      <c r="BP76" s="85">
        <v>38.6</v>
      </c>
      <c r="BQ76" s="109">
        <v>52.1</v>
      </c>
      <c r="BS76" s="105">
        <f t="shared" si="52"/>
        <v>60.2</v>
      </c>
      <c r="BT76" s="123">
        <v>91.7</v>
      </c>
      <c r="BU76" s="123">
        <v>7225</v>
      </c>
      <c r="BV76" s="105">
        <f t="shared" si="53"/>
        <v>8.2999999999999972</v>
      </c>
      <c r="BW76" s="105">
        <f t="shared" si="54"/>
        <v>52.462800000000001</v>
      </c>
      <c r="BX76" s="111">
        <v>28.6</v>
      </c>
      <c r="BY76" s="96">
        <f t="shared" si="55"/>
        <v>15.1866</v>
      </c>
      <c r="BZ76" s="123">
        <v>31.6</v>
      </c>
      <c r="CA76" s="96">
        <f t="shared" si="56"/>
        <v>16.779600000000002</v>
      </c>
      <c r="CB76" s="123">
        <v>38.6</v>
      </c>
      <c r="CC76" s="96">
        <f t="shared" si="57"/>
        <v>20.496600000000004</v>
      </c>
      <c r="CD76" s="96">
        <v>0.74</v>
      </c>
      <c r="CE76" s="144">
        <v>90.5</v>
      </c>
      <c r="CF76" s="144">
        <v>2236</v>
      </c>
      <c r="CG76" s="144">
        <v>84.7</v>
      </c>
      <c r="CH76" s="144">
        <v>1664</v>
      </c>
      <c r="CI76" s="144">
        <v>54.6</v>
      </c>
      <c r="CJ76" s="144">
        <v>75.400000000000006</v>
      </c>
      <c r="CK76" s="144">
        <v>1420</v>
      </c>
      <c r="CL76" s="102">
        <f t="shared" si="58"/>
        <v>0.90506329113924056</v>
      </c>
      <c r="CZ76" s="134">
        <v>3</v>
      </c>
      <c r="DB76" s="156" t="s">
        <v>392</v>
      </c>
      <c r="DC76" s="183"/>
      <c r="DD76" s="195" t="s">
        <v>658</v>
      </c>
      <c r="DE76" s="214"/>
      <c r="DF76" s="214"/>
      <c r="DG76" s="214"/>
      <c r="DH76" s="214"/>
      <c r="DI76" s="86" t="s">
        <v>389</v>
      </c>
      <c r="DJ76" s="171" t="s">
        <v>417</v>
      </c>
      <c r="DK76" s="113">
        <v>2</v>
      </c>
      <c r="DL76" s="178" t="s">
        <v>393</v>
      </c>
      <c r="DM76" s="178" t="s">
        <v>437</v>
      </c>
      <c r="DN76" s="178"/>
      <c r="DO76" s="178"/>
      <c r="DP76" s="178"/>
      <c r="DQ76" s="178"/>
      <c r="DR76" s="176" t="s">
        <v>386</v>
      </c>
      <c r="DS76" s="172" t="s">
        <v>386</v>
      </c>
      <c r="DT76" s="291">
        <v>416</v>
      </c>
      <c r="DU76" s="291">
        <v>14.4</v>
      </c>
      <c r="DV76" s="291">
        <v>85.6</v>
      </c>
      <c r="DW76" s="172" t="s">
        <v>386</v>
      </c>
      <c r="DX76" s="172" t="s">
        <v>386</v>
      </c>
      <c r="DY76" s="172" t="s">
        <v>386</v>
      </c>
      <c r="DZ76" s="172" t="s">
        <v>386</v>
      </c>
      <c r="EA76" s="128" t="s">
        <v>659</v>
      </c>
      <c r="EB76" s="297" t="s">
        <v>499</v>
      </c>
      <c r="EC76" s="293"/>
      <c r="ED76" s="293"/>
      <c r="EE76" s="293"/>
      <c r="EF76" s="293" t="s">
        <v>782</v>
      </c>
      <c r="EG76" s="293"/>
      <c r="EH76" s="293">
        <v>178</v>
      </c>
      <c r="EI76" s="293">
        <v>93</v>
      </c>
      <c r="EJ76" s="330">
        <f t="shared" si="43"/>
        <v>29.35235450069435</v>
      </c>
      <c r="EK76" s="293"/>
      <c r="EL76" s="293"/>
      <c r="EM76" s="293">
        <v>2</v>
      </c>
      <c r="EN76" s="293" t="s">
        <v>777</v>
      </c>
      <c r="EO76" s="293">
        <v>1</v>
      </c>
      <c r="EP76" s="293" t="s">
        <v>961</v>
      </c>
      <c r="EQ76" s="333">
        <v>43840</v>
      </c>
      <c r="ER76" s="252">
        <v>12742</v>
      </c>
      <c r="ES76" s="200">
        <v>75</v>
      </c>
      <c r="ET76" s="200">
        <v>14138</v>
      </c>
      <c r="EU76" s="200">
        <v>8000</v>
      </c>
      <c r="EV76" s="200">
        <v>40560</v>
      </c>
      <c r="EW76" s="200">
        <v>2434</v>
      </c>
      <c r="EX76" s="201">
        <f t="shared" si="59"/>
        <v>164.53840000000002</v>
      </c>
      <c r="EY76" s="179">
        <f t="shared" si="60"/>
        <v>2138.9992000000002</v>
      </c>
      <c r="EZ76" s="95"/>
      <c r="FD76" s="158"/>
      <c r="FE76" s="158"/>
      <c r="FG76" s="159"/>
      <c r="FH76" s="160"/>
      <c r="FI76" s="262"/>
      <c r="FJ76" s="264"/>
      <c r="FK76" s="94"/>
      <c r="FL76" s="95"/>
      <c r="FM76" s="85"/>
      <c r="FN76" s="174">
        <f t="shared" si="61"/>
        <v>0.157</v>
      </c>
      <c r="FP76" s="100">
        <f t="shared" si="62"/>
        <v>17.21601358042156</v>
      </c>
      <c r="FQ76" s="202">
        <f t="shared" si="63"/>
        <v>0.16453840000000003</v>
      </c>
      <c r="FS76" s="128" t="s">
        <v>914</v>
      </c>
      <c r="FT76" s="128" t="s">
        <v>386</v>
      </c>
      <c r="FU76" s="128" t="s">
        <v>1030</v>
      </c>
      <c r="FV76" s="305">
        <v>0</v>
      </c>
      <c r="FW76" s="128" t="s">
        <v>782</v>
      </c>
      <c r="FX76" s="305">
        <v>1</v>
      </c>
      <c r="FY76" s="128" t="s">
        <v>792</v>
      </c>
      <c r="FZ76" s="305">
        <v>0</v>
      </c>
      <c r="GA76" s="305">
        <v>0</v>
      </c>
      <c r="GB76" s="305">
        <v>0</v>
      </c>
      <c r="GC76" s="305">
        <v>1</v>
      </c>
      <c r="GD76" s="334">
        <v>43965</v>
      </c>
      <c r="GE76" s="128" t="s">
        <v>790</v>
      </c>
      <c r="GF76" s="128" t="s">
        <v>817</v>
      </c>
    </row>
    <row r="77" spans="1:248" ht="15.6" customHeight="1" x14ac:dyDescent="0.25">
      <c r="A77" s="85">
        <v>148</v>
      </c>
      <c r="B77" s="85">
        <f>COUNTIFS($D$4:D77,D77,$F$4:F77,F77)</f>
        <v>1</v>
      </c>
      <c r="C77" s="136">
        <v>12842</v>
      </c>
      <c r="D77" s="186" t="s">
        <v>556</v>
      </c>
      <c r="E77" s="113" t="s">
        <v>447</v>
      </c>
      <c r="F77" s="89">
        <v>461113172</v>
      </c>
      <c r="G77" s="86">
        <v>74</v>
      </c>
      <c r="H77" s="89" t="s">
        <v>678</v>
      </c>
      <c r="I77" s="192" t="s">
        <v>679</v>
      </c>
      <c r="J77" s="141" t="s">
        <v>410</v>
      </c>
      <c r="K77" s="89" t="s">
        <v>385</v>
      </c>
      <c r="L77" s="86">
        <v>36</v>
      </c>
      <c r="M77" s="89">
        <v>1</v>
      </c>
      <c r="N77" s="89" t="s">
        <v>386</v>
      </c>
      <c r="O77" s="214"/>
      <c r="P77" s="86" t="s">
        <v>677</v>
      </c>
      <c r="Q77" s="217"/>
      <c r="R77" s="217"/>
      <c r="S77" s="89"/>
      <c r="T77" s="204" t="s">
        <v>536</v>
      </c>
      <c r="U77" s="204"/>
      <c r="V77" s="208" t="s">
        <v>676</v>
      </c>
      <c r="W77" s="269"/>
      <c r="X77" s="208"/>
      <c r="Y77" s="208"/>
      <c r="Z77" s="216"/>
      <c r="AA77" s="214" t="s">
        <v>507</v>
      </c>
      <c r="AC77" s="226">
        <v>74</v>
      </c>
      <c r="AD77" s="226">
        <v>2600</v>
      </c>
      <c r="AE77" s="230"/>
      <c r="AF77" s="230"/>
      <c r="AG77" s="230" t="s">
        <v>412</v>
      </c>
      <c r="AH77" s="120">
        <v>150</v>
      </c>
      <c r="AI77"/>
      <c r="AJ77"/>
      <c r="AM77"/>
      <c r="AO77" s="138">
        <v>55.3</v>
      </c>
      <c r="AP77" s="97">
        <v>42.3</v>
      </c>
      <c r="AQ77" s="130">
        <v>1.62</v>
      </c>
      <c r="AR77" s="98">
        <f t="shared" si="45"/>
        <v>99.22</v>
      </c>
      <c r="AS77" s="99">
        <f t="shared" si="46"/>
        <v>1.3073286052009456</v>
      </c>
      <c r="AT77" s="100">
        <f t="shared" si="47"/>
        <v>2.117872340425532</v>
      </c>
      <c r="AU77" s="101">
        <f t="shared" si="48"/>
        <v>1.2591074681238617</v>
      </c>
      <c r="AV77" s="102">
        <f t="shared" si="49"/>
        <v>45.503999999999998</v>
      </c>
      <c r="AW77" s="102">
        <f>98-AY77-(CD77*100/AO77)</f>
        <v>82.285714285714278</v>
      </c>
      <c r="AX77" s="132">
        <v>7.33</v>
      </c>
      <c r="AY77" s="102">
        <f>AX77*100/AO77</f>
        <v>13.25497287522604</v>
      </c>
      <c r="AZ77" s="85" t="s">
        <v>387</v>
      </c>
      <c r="BA77" s="173">
        <v>13.5</v>
      </c>
      <c r="BB77" s="109" t="s">
        <v>387</v>
      </c>
      <c r="BC77" s="105">
        <v>8.7999999999999995E-2</v>
      </c>
      <c r="BD77" s="105"/>
      <c r="BE77" s="102"/>
      <c r="BF77" s="102"/>
      <c r="BG77" s="102"/>
      <c r="BH77" s="102"/>
      <c r="BI77" s="106">
        <v>1.64</v>
      </c>
      <c r="BJ77" s="102">
        <v>46.8</v>
      </c>
      <c r="BK77" s="102">
        <f>100-BJ77</f>
        <v>53.2</v>
      </c>
      <c r="BL77" s="107">
        <f t="shared" si="50"/>
        <v>0.87969924812030065</v>
      </c>
      <c r="BM77" s="108">
        <v>0.3</v>
      </c>
      <c r="BN77" s="105">
        <f t="shared" si="51"/>
        <v>0.54249547920433994</v>
      </c>
      <c r="BO77" s="85" t="s">
        <v>387</v>
      </c>
      <c r="BP77" s="102">
        <v>42.5</v>
      </c>
      <c r="BQ77" s="106">
        <v>26.1</v>
      </c>
      <c r="BS77" s="105">
        <f t="shared" si="52"/>
        <v>69.2</v>
      </c>
      <c r="BT77" s="123">
        <v>84.5</v>
      </c>
      <c r="BU77" s="123">
        <v>11272</v>
      </c>
      <c r="BV77" s="105">
        <f t="shared" si="53"/>
        <v>15.5</v>
      </c>
      <c r="BW77" s="105">
        <f t="shared" si="54"/>
        <v>42.173099999999991</v>
      </c>
      <c r="BX77" s="111">
        <v>25.2</v>
      </c>
      <c r="BY77" s="96">
        <f t="shared" si="55"/>
        <v>10.659599999999998</v>
      </c>
      <c r="BZ77" s="123">
        <v>44</v>
      </c>
      <c r="CA77" s="96">
        <f t="shared" si="56"/>
        <v>18.611999999999998</v>
      </c>
      <c r="CB77" s="123">
        <v>30.5</v>
      </c>
      <c r="CC77" s="96">
        <f t="shared" si="57"/>
        <v>12.901499999999999</v>
      </c>
      <c r="CD77" s="96">
        <v>1.36</v>
      </c>
      <c r="CE77" s="144">
        <v>99.7</v>
      </c>
      <c r="CF77" s="144">
        <v>7449</v>
      </c>
      <c r="CG77" s="144">
        <v>96.8</v>
      </c>
      <c r="CH77" s="144">
        <v>4760</v>
      </c>
      <c r="CI77" s="144">
        <v>59.2</v>
      </c>
      <c r="CJ77" s="144">
        <v>86</v>
      </c>
      <c r="CK77" s="144">
        <v>4819</v>
      </c>
      <c r="CL77" s="102">
        <f t="shared" si="58"/>
        <v>0.57272727272727275</v>
      </c>
      <c r="CZ77" s="134"/>
      <c r="DB77" s="156" t="s">
        <v>394</v>
      </c>
      <c r="DC77" s="183"/>
      <c r="DD77" s="195" t="s">
        <v>680</v>
      </c>
      <c r="DE77" s="214"/>
      <c r="DF77" s="214"/>
      <c r="DG77" s="214"/>
      <c r="DH77" s="214"/>
      <c r="DI77" s="86" t="s">
        <v>389</v>
      </c>
      <c r="DJ77" s="170" t="s">
        <v>412</v>
      </c>
      <c r="DK77" s="113">
        <v>2</v>
      </c>
      <c r="DL77" s="178" t="s">
        <v>393</v>
      </c>
      <c r="DM77" s="178" t="s">
        <v>797</v>
      </c>
      <c r="DN77" s="178"/>
      <c r="DO77" s="178"/>
      <c r="DP77" s="178"/>
      <c r="DQ77" s="178"/>
      <c r="DR77" s="176" t="s">
        <v>386</v>
      </c>
      <c r="DS77" s="172" t="s">
        <v>386</v>
      </c>
      <c r="DT77" s="291">
        <v>144</v>
      </c>
      <c r="DU77" s="291">
        <v>18.100000000000001</v>
      </c>
      <c r="DV77" s="291">
        <v>81.900000000000006</v>
      </c>
      <c r="DW77" s="172" t="s">
        <v>386</v>
      </c>
      <c r="DX77" s="172" t="s">
        <v>386</v>
      </c>
      <c r="DY77" s="172" t="s">
        <v>386</v>
      </c>
      <c r="DZ77" s="172" t="s">
        <v>386</v>
      </c>
      <c r="EA77" s="172">
        <v>0</v>
      </c>
      <c r="EB77" s="297" t="s">
        <v>499</v>
      </c>
      <c r="EC77" s="293"/>
      <c r="ED77" s="293"/>
      <c r="EE77" s="293"/>
      <c r="EF77" s="293">
        <v>40</v>
      </c>
      <c r="EG77" s="293"/>
      <c r="EH77" s="293" t="s">
        <v>782</v>
      </c>
      <c r="EI77" s="293">
        <v>105</v>
      </c>
      <c r="EJ77" s="330" t="s">
        <v>782</v>
      </c>
      <c r="EK77" s="293"/>
      <c r="EL77" s="293"/>
      <c r="EM77" s="293">
        <v>2</v>
      </c>
      <c r="EN77" s="293" t="s">
        <v>777</v>
      </c>
      <c r="EO77" s="293">
        <v>1</v>
      </c>
      <c r="EP77" s="293">
        <v>0</v>
      </c>
      <c r="EQ77" s="178">
        <v>0</v>
      </c>
      <c r="ER77" s="252">
        <v>12842</v>
      </c>
      <c r="ES77" s="200">
        <v>75</v>
      </c>
      <c r="ET77" s="200">
        <v>8120</v>
      </c>
      <c r="EU77" s="200">
        <v>16000</v>
      </c>
      <c r="EV77" s="200">
        <v>40560</v>
      </c>
      <c r="EW77" s="200">
        <v>2066</v>
      </c>
      <c r="EX77" s="201">
        <f t="shared" si="59"/>
        <v>69.830799999999996</v>
      </c>
      <c r="EY77" s="179">
        <f t="shared" si="60"/>
        <v>2513.9087999999997</v>
      </c>
      <c r="EZ77" s="220"/>
      <c r="FA77" s="220"/>
      <c r="FB77" s="220"/>
      <c r="FC77" s="220"/>
      <c r="FD77" s="260"/>
      <c r="FE77" s="260"/>
      <c r="FF77" s="260"/>
      <c r="FG77" s="159"/>
      <c r="FH77" s="262"/>
      <c r="FI77" s="262"/>
      <c r="FJ77" s="264"/>
      <c r="FK77" s="231"/>
      <c r="FL77" s="95"/>
      <c r="FM77" s="85"/>
      <c r="FN77" s="174">
        <f t="shared" si="61"/>
        <v>7.3999999999999996E-2</v>
      </c>
      <c r="FP77" s="100">
        <f t="shared" si="62"/>
        <v>25.44334975369458</v>
      </c>
      <c r="FQ77" s="202">
        <f t="shared" si="63"/>
        <v>6.9830799999999998E-2</v>
      </c>
      <c r="FS77" s="128" t="s">
        <v>386</v>
      </c>
      <c r="FT77" s="128" t="s">
        <v>796</v>
      </c>
      <c r="FU77" s="128" t="s">
        <v>851</v>
      </c>
      <c r="FV77" s="305">
        <v>0</v>
      </c>
      <c r="FW77" s="128" t="s">
        <v>782</v>
      </c>
      <c r="FX77" s="305">
        <v>1</v>
      </c>
      <c r="FY77" s="128" t="s">
        <v>962</v>
      </c>
      <c r="FZ77" s="305">
        <v>0</v>
      </c>
      <c r="GA77" s="305">
        <v>0</v>
      </c>
      <c r="GB77" s="305">
        <v>0</v>
      </c>
      <c r="GC77" s="305">
        <v>1</v>
      </c>
      <c r="GD77" s="128" t="s">
        <v>963</v>
      </c>
      <c r="GE77" s="305" t="s">
        <v>790</v>
      </c>
      <c r="GF77" s="128" t="s">
        <v>817</v>
      </c>
    </row>
    <row r="78" spans="1:248" ht="15.6" customHeight="1" x14ac:dyDescent="0.25">
      <c r="A78" s="85">
        <v>163</v>
      </c>
      <c r="B78" s="85">
        <f>COUNTIFS($D$4:D78,D78,$F$4:F78,F78)</f>
        <v>1</v>
      </c>
      <c r="C78" s="136">
        <v>12955</v>
      </c>
      <c r="D78" s="186" t="s">
        <v>704</v>
      </c>
      <c r="E78" s="113" t="s">
        <v>431</v>
      </c>
      <c r="F78" s="89">
        <v>460131957</v>
      </c>
      <c r="G78" s="86">
        <f>LEFT(H78,4)-CONCATENATE(IF(LEFT(F78, 2)&lt;MID(H78, 3, 4), 20, 19),LEFT(F78,2))</f>
        <v>74</v>
      </c>
      <c r="H78" s="89" t="s">
        <v>705</v>
      </c>
      <c r="I78" s="192" t="s">
        <v>465</v>
      </c>
      <c r="J78" s="141" t="s">
        <v>410</v>
      </c>
      <c r="K78" s="89" t="s">
        <v>385</v>
      </c>
      <c r="L78" s="86">
        <v>24</v>
      </c>
      <c r="M78" s="89" t="s">
        <v>464</v>
      </c>
      <c r="N78" s="89" t="s">
        <v>386</v>
      </c>
      <c r="O78" s="214"/>
      <c r="P78" s="86" t="s">
        <v>677</v>
      </c>
      <c r="Q78" s="217"/>
      <c r="R78" s="217"/>
      <c r="S78" s="89"/>
      <c r="T78" s="204" t="s">
        <v>536</v>
      </c>
      <c r="U78" s="204"/>
      <c r="V78" s="208" t="s">
        <v>630</v>
      </c>
      <c r="W78" s="269"/>
      <c r="X78" s="208"/>
      <c r="Y78" s="208"/>
      <c r="Z78" s="216" t="s">
        <v>530</v>
      </c>
      <c r="AA78" s="214" t="s">
        <v>507</v>
      </c>
      <c r="AC78" s="226">
        <v>521</v>
      </c>
      <c r="AD78" s="226">
        <v>12500</v>
      </c>
      <c r="AE78" s="230"/>
      <c r="AF78" s="230"/>
      <c r="AG78" s="230" t="s">
        <v>412</v>
      </c>
      <c r="AH78" s="226">
        <v>1000</v>
      </c>
      <c r="AI78"/>
      <c r="AJ78"/>
      <c r="AM78"/>
      <c r="AO78" s="233">
        <v>6.09</v>
      </c>
      <c r="AP78" s="97">
        <v>90.5</v>
      </c>
      <c r="AQ78" s="130">
        <v>2.5499999999999998</v>
      </c>
      <c r="AR78" s="98">
        <f t="shared" si="45"/>
        <v>99.14</v>
      </c>
      <c r="AS78" s="99">
        <f t="shared" si="46"/>
        <v>6.7292817679558012E-2</v>
      </c>
      <c r="AT78" s="100">
        <f t="shared" si="47"/>
        <v>0.17159668508287293</v>
      </c>
      <c r="AU78" s="101">
        <f t="shared" si="48"/>
        <v>6.5448683503492741E-2</v>
      </c>
      <c r="AV78" s="102">
        <f t="shared" si="49"/>
        <v>4.6182000000000007</v>
      </c>
      <c r="AW78" s="102">
        <f>98-AY78-(CD78*100/AO78)</f>
        <v>75.832512315270947</v>
      </c>
      <c r="AX78" s="103">
        <v>0.44</v>
      </c>
      <c r="AY78" s="102">
        <f>AX78*100/AO78</f>
        <v>7.2249589490968802</v>
      </c>
      <c r="AZ78" s="85" t="s">
        <v>387</v>
      </c>
      <c r="BA78" s="173">
        <v>62.9</v>
      </c>
      <c r="BB78" s="109" t="s">
        <v>387</v>
      </c>
      <c r="BC78" s="105">
        <v>0.19</v>
      </c>
      <c r="BD78" s="105"/>
      <c r="BE78" s="102"/>
      <c r="BF78" s="102"/>
      <c r="BG78" s="102"/>
      <c r="BH78" s="102"/>
      <c r="BI78" s="106">
        <v>4.97</v>
      </c>
      <c r="BJ78" s="102">
        <v>68.5</v>
      </c>
      <c r="BK78" s="102">
        <f>100-BJ78</f>
        <v>31.5</v>
      </c>
      <c r="BL78" s="107">
        <f t="shared" si="50"/>
        <v>2.1746031746031744</v>
      </c>
      <c r="BM78" s="108">
        <v>0.24</v>
      </c>
      <c r="BN78" s="105">
        <f t="shared" si="51"/>
        <v>3.9408866995073892</v>
      </c>
      <c r="BO78" s="85" t="s">
        <v>387</v>
      </c>
      <c r="BP78" s="102">
        <v>69.099999999999994</v>
      </c>
      <c r="BQ78" s="106">
        <v>60.1</v>
      </c>
      <c r="BS78" s="105">
        <f t="shared" si="52"/>
        <v>77.8</v>
      </c>
      <c r="BT78" s="123">
        <v>95.6</v>
      </c>
      <c r="BU78" s="123">
        <v>13908</v>
      </c>
      <c r="BV78" s="105">
        <f t="shared" si="53"/>
        <v>4.4000000000000057</v>
      </c>
      <c r="BW78" s="238">
        <f t="shared" si="54"/>
        <v>90.228499999999997</v>
      </c>
      <c r="BX78" s="111">
        <v>49.3</v>
      </c>
      <c r="BY78" s="96">
        <f t="shared" si="55"/>
        <v>44.616499999999995</v>
      </c>
      <c r="BZ78" s="123">
        <v>28.5</v>
      </c>
      <c r="CA78" s="96">
        <f t="shared" si="56"/>
        <v>25.7925</v>
      </c>
      <c r="CB78" s="123">
        <v>21.9</v>
      </c>
      <c r="CC78" s="96">
        <f t="shared" si="57"/>
        <v>19.819499999999998</v>
      </c>
      <c r="CD78" s="96">
        <v>0.91</v>
      </c>
      <c r="CE78" s="144">
        <v>100</v>
      </c>
      <c r="CF78" s="144">
        <v>13235</v>
      </c>
      <c r="CG78" s="144">
        <v>99.8</v>
      </c>
      <c r="CH78" s="144">
        <v>7126</v>
      </c>
      <c r="CI78" s="144">
        <v>98.3</v>
      </c>
      <c r="CJ78" s="144">
        <v>99.6</v>
      </c>
      <c r="CK78" s="144">
        <v>9034</v>
      </c>
      <c r="CL78" s="102">
        <f t="shared" si="58"/>
        <v>1.7298245614035086</v>
      </c>
      <c r="CZ78" s="134"/>
      <c r="DB78" s="156" t="s">
        <v>392</v>
      </c>
      <c r="DC78" s="183"/>
      <c r="DD78" s="195" t="s">
        <v>706</v>
      </c>
      <c r="DE78" s="214"/>
      <c r="DF78" s="214"/>
      <c r="DG78" s="214"/>
      <c r="DH78" s="214"/>
      <c r="DI78" s="86" t="s">
        <v>389</v>
      </c>
      <c r="DJ78" s="170" t="s">
        <v>412</v>
      </c>
      <c r="DK78" s="113">
        <v>2</v>
      </c>
      <c r="DL78" s="178" t="s">
        <v>393</v>
      </c>
      <c r="DM78" s="178" t="s">
        <v>848</v>
      </c>
      <c r="DN78" s="178"/>
      <c r="DO78" s="178"/>
      <c r="DP78" s="178"/>
      <c r="DQ78" s="178"/>
      <c r="DR78" s="176"/>
      <c r="DS78" s="172"/>
      <c r="DT78" s="172"/>
      <c r="DU78" s="172"/>
      <c r="DV78" s="172"/>
      <c r="DW78" s="172"/>
      <c r="DX78" s="172"/>
      <c r="DY78" s="172"/>
      <c r="DZ78" s="172"/>
      <c r="EA78" s="172"/>
      <c r="EB78" s="294"/>
      <c r="EC78" s="293"/>
      <c r="ED78" s="293"/>
      <c r="EE78" s="293"/>
      <c r="EF78" s="293">
        <v>60</v>
      </c>
      <c r="EG78" s="293"/>
      <c r="EH78" s="293">
        <v>185</v>
      </c>
      <c r="EI78" s="293">
        <v>103</v>
      </c>
      <c r="EJ78" s="330">
        <f t="shared" si="43"/>
        <v>30.094959824689557</v>
      </c>
      <c r="EK78" s="293"/>
      <c r="EL78" s="293"/>
      <c r="EM78" s="293">
        <v>2</v>
      </c>
      <c r="EN78" s="293" t="s">
        <v>777</v>
      </c>
      <c r="EO78" s="293">
        <v>1</v>
      </c>
      <c r="EP78" s="293">
        <v>0</v>
      </c>
      <c r="EQ78" s="178">
        <v>0</v>
      </c>
      <c r="ER78" s="252">
        <v>12955</v>
      </c>
      <c r="ES78" s="200">
        <v>75</v>
      </c>
      <c r="ET78" s="200">
        <v>18100</v>
      </c>
      <c r="EU78" s="200">
        <v>4000</v>
      </c>
      <c r="EV78" s="200">
        <v>40560</v>
      </c>
      <c r="EW78" s="200">
        <v>3808</v>
      </c>
      <c r="EX78" s="201">
        <f t="shared" si="59"/>
        <v>514.84159999999997</v>
      </c>
      <c r="EY78" s="179">
        <f t="shared" si="60"/>
        <v>12356.198399999999</v>
      </c>
      <c r="EZ78" s="95"/>
      <c r="FD78" s="158"/>
      <c r="FE78" s="158"/>
      <c r="FG78" s="159"/>
      <c r="FH78" s="160"/>
      <c r="FI78" s="262"/>
      <c r="FJ78" s="264"/>
      <c r="FK78" s="94"/>
      <c r="FL78" s="95"/>
      <c r="FM78" s="85"/>
      <c r="FN78" s="174">
        <f t="shared" si="61"/>
        <v>0.52100000000000002</v>
      </c>
      <c r="FP78" s="100">
        <f t="shared" si="62"/>
        <v>21.038674033149171</v>
      </c>
      <c r="FQ78" s="202">
        <f t="shared" si="63"/>
        <v>0.51484160000000001</v>
      </c>
      <c r="FS78" s="128" t="s">
        <v>386</v>
      </c>
      <c r="FT78" s="128" t="s">
        <v>964</v>
      </c>
      <c r="FU78" s="128" t="s">
        <v>386</v>
      </c>
      <c r="FV78" s="305">
        <v>0</v>
      </c>
      <c r="FW78" s="128" t="s">
        <v>782</v>
      </c>
      <c r="FX78" s="305">
        <v>1</v>
      </c>
      <c r="FY78" s="128" t="s">
        <v>954</v>
      </c>
      <c r="FZ78" s="305">
        <v>0</v>
      </c>
      <c r="GA78" s="305">
        <v>0</v>
      </c>
      <c r="GB78" s="305">
        <v>0</v>
      </c>
      <c r="GC78" s="305">
        <v>1</v>
      </c>
      <c r="GD78" s="128" t="s">
        <v>965</v>
      </c>
      <c r="GE78" s="331" t="s">
        <v>827</v>
      </c>
      <c r="GF78" s="128" t="s">
        <v>817</v>
      </c>
      <c r="GG78" s="220"/>
      <c r="GH78" s="268"/>
      <c r="GL78" s="230"/>
      <c r="GM78" s="230"/>
      <c r="GN78" s="230"/>
      <c r="GO78" s="230"/>
      <c r="GP78" s="230"/>
      <c r="GQ78" s="230"/>
      <c r="GR78" s="230"/>
      <c r="GS78" s="230"/>
      <c r="GT78" s="230"/>
      <c r="GU78" s="230"/>
      <c r="GV78" s="230"/>
      <c r="GW78" s="230"/>
      <c r="GX78" s="230"/>
      <c r="GY78" s="230"/>
      <c r="GZ78" s="230"/>
      <c r="HA78" s="230"/>
      <c r="HB78" s="230"/>
      <c r="HC78" s="230"/>
      <c r="HD78" s="230"/>
      <c r="HE78" s="230"/>
      <c r="HF78" s="230"/>
      <c r="HG78" s="230"/>
      <c r="HH78" s="230"/>
      <c r="HI78" s="230"/>
      <c r="HJ78" s="230"/>
      <c r="HK78" s="230"/>
      <c r="HL78" s="230"/>
      <c r="HM78" s="230"/>
      <c r="HN78" s="230"/>
      <c r="HO78" s="230"/>
      <c r="HP78" s="230"/>
      <c r="HQ78" s="230"/>
      <c r="HR78" s="230"/>
      <c r="HS78" s="230"/>
      <c r="HT78" s="230"/>
      <c r="HU78" s="230"/>
      <c r="HV78" s="230"/>
      <c r="HW78" s="230"/>
      <c r="HX78" s="230"/>
      <c r="HY78" s="230"/>
      <c r="HZ78" s="230"/>
      <c r="IA78" s="230"/>
      <c r="IB78" s="230"/>
      <c r="IC78" s="230"/>
      <c r="ID78" s="230"/>
      <c r="IE78" s="230"/>
      <c r="IF78" s="230"/>
    </row>
    <row r="79" spans="1:248" s="114" customFormat="1" x14ac:dyDescent="0.25">
      <c r="A79" s="85"/>
      <c r="B79" s="85"/>
      <c r="C79" s="140"/>
      <c r="D79" s="139"/>
      <c r="E79" s="85"/>
      <c r="F79" s="111"/>
      <c r="G79" s="85"/>
      <c r="H79" s="85"/>
      <c r="I79" s="87"/>
      <c r="J79" s="88"/>
      <c r="K79" s="95"/>
      <c r="L79" s="85"/>
      <c r="M79" s="85"/>
      <c r="N79" s="85"/>
      <c r="O79" s="85"/>
      <c r="P79" s="90"/>
      <c r="Q79" s="90"/>
      <c r="R79" s="90"/>
      <c r="S79" s="210"/>
      <c r="T79" s="210"/>
      <c r="U79" s="210"/>
      <c r="V79" s="210"/>
      <c r="W79" s="210"/>
      <c r="X79" s="210"/>
      <c r="Y79" s="91"/>
      <c r="Z79" s="92"/>
      <c r="AA79" s="85"/>
      <c r="AB79" s="93"/>
      <c r="AC79" s="85"/>
      <c r="AD79" s="85"/>
      <c r="AE79" s="85"/>
      <c r="AF79" s="85"/>
      <c r="AG79" s="94"/>
      <c r="AH79" s="95"/>
      <c r="AI79" s="85"/>
      <c r="AJ79" s="85"/>
      <c r="AK79" s="120"/>
      <c r="AL79" s="85"/>
      <c r="AM79" s="85"/>
      <c r="AN79" s="85"/>
      <c r="AO79" s="155"/>
      <c r="AP79" s="129"/>
      <c r="AQ79" s="185"/>
      <c r="AR79" s="211"/>
      <c r="AS79" s="184"/>
      <c r="AT79" s="139"/>
      <c r="AU79" s="212"/>
      <c r="AV79" s="85"/>
      <c r="AW79" s="85"/>
      <c r="AX79" s="121"/>
      <c r="AY79" s="85"/>
      <c r="AZ79" s="85"/>
      <c r="BA79" s="104"/>
      <c r="BB79" s="109"/>
      <c r="BC79" s="187"/>
      <c r="BD79" s="123"/>
      <c r="BE79" s="85"/>
      <c r="BF79" s="85"/>
      <c r="BG79" s="85"/>
      <c r="BH79" s="85"/>
      <c r="BI79" s="109"/>
      <c r="BJ79" s="85"/>
      <c r="BK79" s="85"/>
      <c r="BL79" s="143"/>
      <c r="BM79" s="144"/>
      <c r="BN79" s="123"/>
      <c r="BO79" s="85"/>
      <c r="BP79" s="85"/>
      <c r="BQ79" s="109"/>
      <c r="BR79" s="122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110"/>
      <c r="CP79" s="90"/>
      <c r="CQ79" s="90"/>
      <c r="CR79" s="90"/>
      <c r="CS79" s="90"/>
      <c r="CT79" s="90"/>
      <c r="CU79" s="90"/>
      <c r="CV79" s="125"/>
      <c r="CW79" s="93"/>
      <c r="CX79" s="85"/>
      <c r="CY79" s="85"/>
      <c r="CZ79" s="85"/>
      <c r="DA79" s="112"/>
      <c r="DB79" s="156"/>
      <c r="DC79" s="92"/>
      <c r="DD79" s="92"/>
      <c r="DE79" s="85"/>
      <c r="DF79" s="85"/>
      <c r="DG79" s="85"/>
      <c r="DH79" s="85"/>
      <c r="DI79" s="111"/>
      <c r="DJ79" s="92"/>
      <c r="DK79" s="123"/>
      <c r="DL79" s="123"/>
      <c r="DM79" s="123"/>
      <c r="DN79" s="123"/>
      <c r="DO79" s="123"/>
      <c r="DP79" s="123"/>
      <c r="DQ79" s="123"/>
      <c r="DR79" s="85"/>
      <c r="DS79" s="85"/>
      <c r="DT79" s="111"/>
      <c r="DU79" s="111"/>
      <c r="DV79" s="111"/>
      <c r="DW79" s="111"/>
      <c r="DX79" s="111"/>
      <c r="DY79" s="111"/>
      <c r="DZ79" s="111"/>
      <c r="EA79" s="111"/>
      <c r="EB79" s="8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85"/>
      <c r="ER79" s="213"/>
      <c r="ES79" s="95"/>
      <c r="ET79" s="95"/>
      <c r="EU79" s="95"/>
      <c r="EV79" s="95"/>
      <c r="EW79" s="95"/>
      <c r="EX79" s="157"/>
      <c r="EY79" s="158"/>
      <c r="EZ79" s="95"/>
      <c r="FA79" s="95"/>
      <c r="FB79" s="95"/>
      <c r="FC79" s="95"/>
      <c r="FD79" s="158"/>
      <c r="FE79" s="158"/>
      <c r="FF79" s="158"/>
      <c r="FG79" s="159"/>
      <c r="FH79" s="160"/>
      <c r="FI79" s="160"/>
      <c r="FJ79" s="184"/>
      <c r="FK79" s="94"/>
      <c r="FL79" s="95"/>
      <c r="FM79" s="85"/>
      <c r="FO79" s="95"/>
      <c r="FP79" s="158"/>
      <c r="FQ79" s="158"/>
      <c r="FR79" s="9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24"/>
      <c r="GF79" s="115"/>
      <c r="GG79" s="95"/>
      <c r="GH79" s="169"/>
      <c r="GI79" s="86"/>
      <c r="GJ79" s="86"/>
      <c r="GK79" s="86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 s="95"/>
      <c r="IH79" s="95"/>
      <c r="II79" s="95"/>
      <c r="IJ79" s="95"/>
      <c r="IK79" s="95"/>
      <c r="IL79" s="95"/>
      <c r="IM79" s="95"/>
      <c r="IN79" s="95"/>
    </row>
    <row r="80" spans="1:248" s="114" customFormat="1" x14ac:dyDescent="0.25">
      <c r="A80" s="85"/>
      <c r="B80" s="85"/>
      <c r="C80" s="140"/>
      <c r="D80" s="139"/>
      <c r="E80" s="85"/>
      <c r="F80" s="111"/>
      <c r="G80" s="85"/>
      <c r="H80" s="85"/>
      <c r="I80" s="87"/>
      <c r="J80" s="88"/>
      <c r="K80" s="95"/>
      <c r="L80" s="85"/>
      <c r="M80" s="85"/>
      <c r="N80" s="85"/>
      <c r="O80" s="85"/>
      <c r="P80" s="90"/>
      <c r="Q80" s="90"/>
      <c r="R80" s="90"/>
      <c r="S80" s="210"/>
      <c r="T80" s="210"/>
      <c r="U80" s="210"/>
      <c r="V80" s="210"/>
      <c r="W80" s="210"/>
      <c r="X80" s="210"/>
      <c r="Y80" s="91"/>
      <c r="Z80" s="92"/>
      <c r="AA80" s="85"/>
      <c r="AB80" s="93"/>
      <c r="AC80" s="85"/>
      <c r="AD80" s="85"/>
      <c r="AE80" s="85"/>
      <c r="AF80" s="85"/>
      <c r="AG80" s="94"/>
      <c r="AH80" s="95"/>
      <c r="AI80" s="85"/>
      <c r="AJ80" s="85"/>
      <c r="AK80" s="120"/>
      <c r="AL80" s="85"/>
      <c r="AM80" s="85"/>
      <c r="AN80" s="85"/>
      <c r="AO80" s="155"/>
      <c r="AP80" s="129"/>
      <c r="AQ80" s="185"/>
      <c r="AR80" s="211"/>
      <c r="AS80" s="184"/>
      <c r="AT80" s="139"/>
      <c r="AU80" s="212"/>
      <c r="AV80" s="85"/>
      <c r="AW80" s="85"/>
      <c r="AX80" s="121"/>
      <c r="AY80" s="85"/>
      <c r="AZ80" s="85"/>
      <c r="BA80" s="104"/>
      <c r="BB80" s="109"/>
      <c r="BC80" s="187"/>
      <c r="BD80" s="123"/>
      <c r="BE80" s="85"/>
      <c r="BF80" s="85"/>
      <c r="BG80" s="85"/>
      <c r="BH80" s="85"/>
      <c r="BI80" s="109"/>
      <c r="BJ80" s="85"/>
      <c r="BK80" s="85"/>
      <c r="BL80" s="143"/>
      <c r="BM80" s="144"/>
      <c r="BN80" s="123"/>
      <c r="BO80" s="85"/>
      <c r="BP80" s="85"/>
      <c r="BQ80" s="109"/>
      <c r="BR80" s="122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110"/>
      <c r="CP80" s="90"/>
      <c r="CQ80" s="90"/>
      <c r="CR80" s="90"/>
      <c r="CS80" s="90"/>
      <c r="CT80" s="90"/>
      <c r="CU80" s="90"/>
      <c r="CV80" s="125"/>
      <c r="CW80" s="93"/>
      <c r="CX80" s="85"/>
      <c r="CY80" s="85"/>
      <c r="CZ80" s="85"/>
      <c r="DA80" s="112"/>
      <c r="DB80" s="156"/>
      <c r="DC80" s="92"/>
      <c r="DD80" s="92"/>
      <c r="DE80" s="85"/>
      <c r="DF80" s="85"/>
      <c r="DG80" s="85"/>
      <c r="DH80" s="85"/>
      <c r="DI80" s="111"/>
      <c r="DJ80" s="92"/>
      <c r="DK80" s="123"/>
      <c r="DL80" s="123"/>
      <c r="DM80" s="123"/>
      <c r="DN80" s="123"/>
      <c r="DO80" s="123"/>
      <c r="DP80" s="123"/>
      <c r="DQ80" s="123"/>
      <c r="DR80" s="85"/>
      <c r="DS80" s="85"/>
      <c r="DT80" s="111"/>
      <c r="DU80" s="111"/>
      <c r="DV80" s="111"/>
      <c r="DW80" s="111"/>
      <c r="DX80" s="111"/>
      <c r="DY80" s="111"/>
      <c r="DZ80" s="111"/>
      <c r="EA80" s="111"/>
      <c r="EB80" s="85"/>
      <c r="EC80" s="95"/>
      <c r="ED80" s="95"/>
      <c r="EE80" s="95"/>
      <c r="EF80" s="95"/>
      <c r="EG80" s="95"/>
      <c r="EH80" s="95"/>
      <c r="EI80" s="95"/>
      <c r="EJ80" s="95"/>
      <c r="EK80" s="95"/>
      <c r="EL80" s="95"/>
      <c r="EM80" s="95"/>
      <c r="EN80" s="95"/>
      <c r="EO80" s="95"/>
      <c r="EP80" s="95"/>
      <c r="EQ80" s="85"/>
      <c r="ER80" s="213"/>
      <c r="ES80" s="95"/>
      <c r="ET80" s="95"/>
      <c r="EU80" s="95"/>
      <c r="EV80" s="95"/>
      <c r="EW80" s="95"/>
      <c r="EX80" s="157"/>
      <c r="EY80" s="158"/>
      <c r="EZ80" s="95"/>
      <c r="FA80" s="95"/>
      <c r="FB80" s="95"/>
      <c r="FC80" s="95"/>
      <c r="FD80" s="158"/>
      <c r="FE80" s="158"/>
      <c r="FF80" s="158"/>
      <c r="FG80" s="159"/>
      <c r="FH80" s="160"/>
      <c r="FI80" s="160"/>
      <c r="FJ80" s="184"/>
      <c r="FK80" s="94"/>
      <c r="FL80" s="95"/>
      <c r="FM80" s="85"/>
      <c r="FO80" s="95"/>
      <c r="FP80" s="158"/>
      <c r="FQ80" s="158"/>
      <c r="FR80" s="9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24"/>
      <c r="GF80" s="115"/>
      <c r="GG80" s="95"/>
      <c r="GH80" s="169"/>
      <c r="GI80" s="86"/>
      <c r="GJ80" s="86"/>
      <c r="GK80" s="86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 s="95"/>
      <c r="IH80" s="95"/>
      <c r="II80" s="95"/>
      <c r="IJ80" s="95"/>
      <c r="IK80" s="95"/>
      <c r="IL80" s="95"/>
      <c r="IM80" s="95"/>
      <c r="IN80" s="95"/>
    </row>
    <row r="81" spans="1:248" s="114" customFormat="1" x14ac:dyDescent="0.25">
      <c r="A81" s="85"/>
      <c r="B81" s="85"/>
      <c r="C81" s="140"/>
      <c r="D81" s="139"/>
      <c r="E81" s="85"/>
      <c r="F81" s="111"/>
      <c r="G81" s="85"/>
      <c r="H81" s="85"/>
      <c r="I81" s="87"/>
      <c r="J81" s="88"/>
      <c r="K81" s="95"/>
      <c r="L81" s="85"/>
      <c r="M81" s="85"/>
      <c r="N81" s="85"/>
      <c r="O81" s="85"/>
      <c r="P81" s="90"/>
      <c r="Q81" s="90"/>
      <c r="R81" s="90"/>
      <c r="S81" s="210"/>
      <c r="T81" s="210"/>
      <c r="U81" s="210"/>
      <c r="V81" s="210"/>
      <c r="W81" s="210"/>
      <c r="X81" s="210"/>
      <c r="Y81" s="91"/>
      <c r="Z81" s="92"/>
      <c r="AA81" s="85"/>
      <c r="AB81" s="93"/>
      <c r="AC81" s="85"/>
      <c r="AD81" s="85"/>
      <c r="AE81" s="85"/>
      <c r="AF81" s="85"/>
      <c r="AG81" s="94"/>
      <c r="AH81" s="95"/>
      <c r="AI81" s="85"/>
      <c r="AJ81" s="85"/>
      <c r="AK81" s="120"/>
      <c r="AL81" s="85"/>
      <c r="AM81" s="85"/>
      <c r="AN81" s="85"/>
      <c r="AO81" s="155"/>
      <c r="AP81" s="129"/>
      <c r="AQ81" s="185"/>
      <c r="AR81" s="211"/>
      <c r="AS81" s="184"/>
      <c r="AT81" s="139"/>
      <c r="AU81" s="212"/>
      <c r="AV81" s="85"/>
      <c r="AW81" s="85"/>
      <c r="AX81" s="121"/>
      <c r="AY81" s="85"/>
      <c r="AZ81" s="85"/>
      <c r="BA81" s="104"/>
      <c r="BB81" s="109"/>
      <c r="BC81" s="187"/>
      <c r="BD81" s="123"/>
      <c r="BE81" s="85"/>
      <c r="BF81" s="85"/>
      <c r="BG81" s="85"/>
      <c r="BH81" s="85"/>
      <c r="BI81" s="109"/>
      <c r="BJ81" s="85"/>
      <c r="BK81" s="85"/>
      <c r="BL81" s="143"/>
      <c r="BM81" s="144"/>
      <c r="BN81" s="123"/>
      <c r="BO81" s="85"/>
      <c r="BP81" s="85"/>
      <c r="BQ81" s="109"/>
      <c r="BR81" s="122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110"/>
      <c r="CP81" s="90"/>
      <c r="CQ81" s="90"/>
      <c r="CR81" s="90"/>
      <c r="CS81" s="90"/>
      <c r="CT81" s="90"/>
      <c r="CU81" s="90"/>
      <c r="CV81" s="125"/>
      <c r="CW81" s="93"/>
      <c r="CX81" s="85"/>
      <c r="CY81" s="85"/>
      <c r="CZ81" s="85"/>
      <c r="DA81" s="112"/>
      <c r="DB81" s="156"/>
      <c r="DC81" s="92"/>
      <c r="DD81" s="92"/>
      <c r="DE81" s="85"/>
      <c r="DF81" s="85"/>
      <c r="DG81" s="85"/>
      <c r="DH81" s="85"/>
      <c r="DI81" s="111"/>
      <c r="DJ81" s="92"/>
      <c r="DK81" s="123"/>
      <c r="DL81" s="123"/>
      <c r="DM81" s="123"/>
      <c r="DN81" s="123"/>
      <c r="DO81" s="123"/>
      <c r="DP81" s="123"/>
      <c r="DQ81" s="123"/>
      <c r="DR81" s="85"/>
      <c r="DS81" s="85"/>
      <c r="DT81" s="111"/>
      <c r="DU81" s="111"/>
      <c r="DV81" s="111"/>
      <c r="DW81" s="111"/>
      <c r="DX81" s="111"/>
      <c r="DY81" s="111"/>
      <c r="DZ81" s="111"/>
      <c r="EA81" s="111"/>
      <c r="EB81" s="85"/>
      <c r="EC81" s="95"/>
      <c r="ED81" s="95"/>
      <c r="EE81" s="95"/>
      <c r="EF81" s="95"/>
      <c r="EG81" s="95"/>
      <c r="EH81" s="95"/>
      <c r="EI81" s="95"/>
      <c r="EJ81" s="95"/>
      <c r="EK81" s="95"/>
      <c r="EL81" s="95"/>
      <c r="EM81" s="95"/>
      <c r="EN81" s="95"/>
      <c r="EO81" s="95"/>
      <c r="EP81" s="95"/>
      <c r="EQ81" s="85"/>
      <c r="ER81" s="213"/>
      <c r="ES81" s="95"/>
      <c r="ET81" s="95"/>
      <c r="EU81" s="95"/>
      <c r="EV81" s="95"/>
      <c r="EW81" s="95"/>
      <c r="EX81" s="157"/>
      <c r="EY81" s="158"/>
      <c r="EZ81" s="95"/>
      <c r="FA81" s="95"/>
      <c r="FB81" s="95"/>
      <c r="FC81" s="95"/>
      <c r="FD81" s="158"/>
      <c r="FE81" s="158"/>
      <c r="FF81" s="158"/>
      <c r="FG81" s="159"/>
      <c r="FH81" s="160"/>
      <c r="FI81" s="160"/>
      <c r="FJ81" s="184"/>
      <c r="FK81" s="94"/>
      <c r="FL81" s="95"/>
      <c r="FM81" s="85"/>
      <c r="FO81" s="95"/>
      <c r="FP81" s="158"/>
      <c r="FQ81" s="158"/>
      <c r="FR81" s="9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24"/>
      <c r="GF81" s="115"/>
      <c r="GG81" s="95"/>
      <c r="GH81" s="169"/>
      <c r="GI81" s="86"/>
      <c r="GJ81" s="86"/>
      <c r="GK81" s="86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 s="95"/>
      <c r="IH81" s="95"/>
      <c r="II81" s="95"/>
      <c r="IJ81" s="95"/>
      <c r="IK81" s="95"/>
      <c r="IL81" s="95"/>
      <c r="IM81" s="95"/>
      <c r="IN81" s="95"/>
    </row>
    <row r="82" spans="1:248" s="114" customFormat="1" x14ac:dyDescent="0.25">
      <c r="A82" s="85"/>
      <c r="B82" s="85"/>
      <c r="C82" s="140"/>
      <c r="D82" s="139"/>
      <c r="E82" s="85"/>
      <c r="F82" s="111"/>
      <c r="G82" s="85"/>
      <c r="H82" s="85"/>
      <c r="I82" s="87"/>
      <c r="J82" s="88"/>
      <c r="K82" s="95"/>
      <c r="L82" s="85"/>
      <c r="M82" s="85"/>
      <c r="N82" s="85"/>
      <c r="O82" s="85"/>
      <c r="P82" s="90"/>
      <c r="Q82" s="90"/>
      <c r="R82" s="90"/>
      <c r="S82" s="210"/>
      <c r="T82" s="210"/>
      <c r="U82" s="210"/>
      <c r="V82" s="210"/>
      <c r="W82" s="210"/>
      <c r="X82" s="210"/>
      <c r="Y82" s="91"/>
      <c r="Z82" s="92"/>
      <c r="AA82" s="85"/>
      <c r="AB82" s="93"/>
      <c r="AC82" s="85"/>
      <c r="AD82" s="85"/>
      <c r="AE82" s="85"/>
      <c r="AF82" s="85"/>
      <c r="AG82" s="94"/>
      <c r="AH82" s="95"/>
      <c r="AI82" s="85"/>
      <c r="AJ82" s="85"/>
      <c r="AK82" s="120"/>
      <c r="AL82" s="85"/>
      <c r="AM82" s="85"/>
      <c r="AN82" s="85"/>
      <c r="AO82" s="155"/>
      <c r="AP82" s="129"/>
      <c r="AQ82" s="185"/>
      <c r="AR82" s="211"/>
      <c r="AS82" s="184"/>
      <c r="AT82" s="139"/>
      <c r="AU82" s="212"/>
      <c r="AV82" s="85"/>
      <c r="AW82" s="85"/>
      <c r="AX82" s="121"/>
      <c r="AY82" s="85"/>
      <c r="AZ82" s="85"/>
      <c r="BA82" s="104"/>
      <c r="BB82" s="109"/>
      <c r="BC82" s="187"/>
      <c r="BD82" s="123"/>
      <c r="BE82" s="85"/>
      <c r="BF82" s="85"/>
      <c r="BG82" s="85"/>
      <c r="BH82" s="85"/>
      <c r="BI82" s="109"/>
      <c r="BJ82" s="85"/>
      <c r="BK82" s="85"/>
      <c r="BL82" s="143"/>
      <c r="BM82" s="144"/>
      <c r="BN82" s="123"/>
      <c r="BO82" s="85"/>
      <c r="BP82" s="85"/>
      <c r="BQ82" s="109"/>
      <c r="BR82" s="122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110"/>
      <c r="CP82" s="90"/>
      <c r="CQ82" s="90"/>
      <c r="CR82" s="90"/>
      <c r="CS82" s="90"/>
      <c r="CT82" s="90"/>
      <c r="CU82" s="90"/>
      <c r="CV82" s="125"/>
      <c r="CW82" s="93"/>
      <c r="CX82" s="85"/>
      <c r="CY82" s="85"/>
      <c r="CZ82" s="85"/>
      <c r="DA82" s="112"/>
      <c r="DB82" s="156"/>
      <c r="DC82" s="92"/>
      <c r="DD82" s="92"/>
      <c r="DE82" s="85"/>
      <c r="DF82" s="85"/>
      <c r="DG82" s="85"/>
      <c r="DH82" s="85"/>
      <c r="DI82" s="111"/>
      <c r="DJ82" s="92"/>
      <c r="DK82" s="123"/>
      <c r="DL82" s="123"/>
      <c r="DM82" s="123"/>
      <c r="DN82" s="123"/>
      <c r="DO82" s="123"/>
      <c r="DP82" s="123"/>
      <c r="DQ82" s="123"/>
      <c r="DR82" s="85"/>
      <c r="DS82" s="85"/>
      <c r="DT82" s="111"/>
      <c r="DU82" s="111"/>
      <c r="DV82" s="111"/>
      <c r="DW82" s="111"/>
      <c r="DX82" s="111"/>
      <c r="DY82" s="111"/>
      <c r="DZ82" s="111"/>
      <c r="EA82" s="111"/>
      <c r="EB82" s="85"/>
      <c r="EC82" s="95"/>
      <c r="ED82" s="95"/>
      <c r="EE82" s="95"/>
      <c r="EF82" s="95"/>
      <c r="EG82" s="95"/>
      <c r="EH82" s="95"/>
      <c r="EI82" s="95"/>
      <c r="EJ82" s="95"/>
      <c r="EK82" s="95"/>
      <c r="EL82" s="95"/>
      <c r="EM82" s="95"/>
      <c r="EN82" s="95"/>
      <c r="EO82" s="95"/>
      <c r="EP82" s="95"/>
      <c r="EQ82" s="85"/>
      <c r="ER82" s="213"/>
      <c r="ES82" s="95"/>
      <c r="ET82" s="95"/>
      <c r="EU82" s="95"/>
      <c r="EV82" s="95"/>
      <c r="EW82" s="95"/>
      <c r="EX82" s="157"/>
      <c r="EY82" s="158"/>
      <c r="EZ82" s="95"/>
      <c r="FA82" s="95"/>
      <c r="FB82" s="95"/>
      <c r="FC82" s="95"/>
      <c r="FD82" s="158"/>
      <c r="FE82" s="158"/>
      <c r="FF82" s="158"/>
      <c r="FG82" s="159"/>
      <c r="FH82" s="160"/>
      <c r="FI82" s="160"/>
      <c r="FJ82" s="184"/>
      <c r="FK82" s="94"/>
      <c r="FL82" s="95"/>
      <c r="FM82" s="85"/>
      <c r="FO82" s="95"/>
      <c r="FP82" s="158"/>
      <c r="FQ82" s="158"/>
      <c r="FR82" s="9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24"/>
      <c r="GF82" s="115"/>
      <c r="GG82" s="95"/>
      <c r="GH82" s="169"/>
      <c r="GI82" s="86"/>
      <c r="GJ82" s="86"/>
      <c r="GK82" s="86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 s="95"/>
      <c r="IH82" s="95"/>
      <c r="II82" s="95"/>
      <c r="IJ82" s="95"/>
      <c r="IK82" s="95"/>
      <c r="IL82" s="95"/>
      <c r="IM82" s="95"/>
      <c r="IN82" s="95"/>
    </row>
    <row r="83" spans="1:248" s="114" customFormat="1" x14ac:dyDescent="0.25">
      <c r="A83" s="85"/>
      <c r="B83" s="85"/>
      <c r="C83" s="140"/>
      <c r="D83" s="139"/>
      <c r="E83" s="85"/>
      <c r="F83" s="111"/>
      <c r="G83" s="85"/>
      <c r="H83" s="85"/>
      <c r="I83" s="87"/>
      <c r="J83" s="88"/>
      <c r="K83" s="95"/>
      <c r="L83" s="85"/>
      <c r="M83" s="85"/>
      <c r="N83" s="85"/>
      <c r="O83" s="85"/>
      <c r="P83" s="90"/>
      <c r="Q83" s="90"/>
      <c r="R83" s="90"/>
      <c r="S83" s="210"/>
      <c r="T83" s="210"/>
      <c r="U83" s="210"/>
      <c r="V83" s="210"/>
      <c r="W83" s="210"/>
      <c r="X83" s="210"/>
      <c r="Y83" s="91"/>
      <c r="Z83" s="92"/>
      <c r="AA83" s="85"/>
      <c r="AB83" s="93"/>
      <c r="AC83" s="85"/>
      <c r="AD83" s="85"/>
      <c r="AE83" s="85"/>
      <c r="AF83" s="85"/>
      <c r="AG83" s="94"/>
      <c r="AH83" s="95"/>
      <c r="AI83" s="85"/>
      <c r="AJ83" s="85"/>
      <c r="AK83" s="120"/>
      <c r="AL83" s="85"/>
      <c r="AM83" s="85"/>
      <c r="AN83" s="85"/>
      <c r="AO83" s="155"/>
      <c r="AP83" s="129"/>
      <c r="AQ83" s="185"/>
      <c r="AR83" s="211"/>
      <c r="AS83" s="184"/>
      <c r="AT83" s="139"/>
      <c r="AU83" s="212"/>
      <c r="AV83" s="85"/>
      <c r="AW83" s="85"/>
      <c r="AX83" s="121"/>
      <c r="AY83" s="85"/>
      <c r="AZ83" s="85"/>
      <c r="BA83" s="104"/>
      <c r="BB83" s="109"/>
      <c r="BC83" s="187"/>
      <c r="BD83" s="123"/>
      <c r="BE83" s="85"/>
      <c r="BF83" s="85"/>
      <c r="BG83" s="85"/>
      <c r="BH83" s="85"/>
      <c r="BI83" s="109"/>
      <c r="BJ83" s="85"/>
      <c r="BK83" s="85"/>
      <c r="BL83" s="143"/>
      <c r="BM83" s="144"/>
      <c r="BN83" s="123"/>
      <c r="BO83" s="85"/>
      <c r="BP83" s="85"/>
      <c r="BQ83" s="109"/>
      <c r="BR83" s="122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110"/>
      <c r="CP83" s="90"/>
      <c r="CQ83" s="90"/>
      <c r="CR83" s="90"/>
      <c r="CS83" s="90"/>
      <c r="CT83" s="90"/>
      <c r="CU83" s="90"/>
      <c r="CV83" s="125"/>
      <c r="CW83" s="93"/>
      <c r="CX83" s="85"/>
      <c r="CY83" s="85"/>
      <c r="CZ83" s="85"/>
      <c r="DA83" s="112"/>
      <c r="DB83" s="156"/>
      <c r="DC83" s="92"/>
      <c r="DD83" s="92"/>
      <c r="DE83" s="85"/>
      <c r="DF83" s="85"/>
      <c r="DG83" s="85"/>
      <c r="DH83" s="85"/>
      <c r="DI83" s="111"/>
      <c r="DJ83" s="92"/>
      <c r="DK83" s="123"/>
      <c r="DL83" s="123"/>
      <c r="DM83" s="123"/>
      <c r="DN83" s="123"/>
      <c r="DO83" s="123"/>
      <c r="DP83" s="123"/>
      <c r="DQ83" s="123"/>
      <c r="DR83" s="85"/>
      <c r="DS83" s="85"/>
      <c r="DT83" s="111"/>
      <c r="DU83" s="111"/>
      <c r="DV83" s="111"/>
      <c r="DW83" s="111"/>
      <c r="DX83" s="111"/>
      <c r="DY83" s="111"/>
      <c r="DZ83" s="111"/>
      <c r="EA83" s="111"/>
      <c r="EB83" s="85"/>
      <c r="EC83" s="95"/>
      <c r="ED83" s="95"/>
      <c r="EE83" s="95"/>
      <c r="EF83" s="95"/>
      <c r="EG83" s="95"/>
      <c r="EH83" s="95"/>
      <c r="EI83" s="95"/>
      <c r="EJ83" s="95"/>
      <c r="EK83" s="95"/>
      <c r="EL83" s="95"/>
      <c r="EM83" s="95"/>
      <c r="EN83" s="95"/>
      <c r="EO83" s="95"/>
      <c r="EP83" s="95"/>
      <c r="EQ83" s="85"/>
      <c r="ER83" s="213"/>
      <c r="ES83" s="95"/>
      <c r="ET83" s="95"/>
      <c r="EU83" s="95"/>
      <c r="EV83" s="95"/>
      <c r="EW83" s="95"/>
      <c r="EX83" s="157"/>
      <c r="EY83" s="158"/>
      <c r="EZ83" s="95"/>
      <c r="FA83" s="95"/>
      <c r="FB83" s="95"/>
      <c r="FC83" s="95"/>
      <c r="FD83" s="158"/>
      <c r="FE83" s="158"/>
      <c r="FF83" s="158"/>
      <c r="FG83" s="159"/>
      <c r="FH83" s="160"/>
      <c r="FI83" s="160"/>
      <c r="FJ83" s="184"/>
      <c r="FK83" s="94"/>
      <c r="FL83" s="95"/>
      <c r="FM83" s="85"/>
      <c r="FO83" s="95"/>
      <c r="FP83" s="158"/>
      <c r="FQ83" s="158"/>
      <c r="FR83" s="9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24"/>
      <c r="GF83" s="115"/>
      <c r="GG83" s="95"/>
      <c r="GH83" s="169"/>
      <c r="GI83" s="86"/>
      <c r="GJ83" s="86"/>
      <c r="GK83" s="86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 s="95"/>
      <c r="IH83" s="95"/>
      <c r="II83" s="95"/>
      <c r="IJ83" s="95"/>
      <c r="IK83" s="95"/>
      <c r="IL83" s="95"/>
      <c r="IM83" s="95"/>
      <c r="IN83" s="95"/>
    </row>
    <row r="84" spans="1:248" s="114" customFormat="1" x14ac:dyDescent="0.25">
      <c r="A84" s="85"/>
      <c r="B84" s="85"/>
      <c r="C84" s="140"/>
      <c r="D84" s="139"/>
      <c r="E84" s="85"/>
      <c r="F84" s="111"/>
      <c r="G84" s="85"/>
      <c r="H84" s="85"/>
      <c r="I84" s="87"/>
      <c r="J84" s="88"/>
      <c r="K84" s="95"/>
      <c r="L84" s="85"/>
      <c r="M84" s="85"/>
      <c r="N84" s="85"/>
      <c r="O84" s="85"/>
      <c r="P84" s="90"/>
      <c r="Q84" s="90"/>
      <c r="R84" s="90"/>
      <c r="S84" s="210"/>
      <c r="T84" s="210"/>
      <c r="U84" s="210"/>
      <c r="V84" s="210"/>
      <c r="W84" s="210"/>
      <c r="X84" s="210"/>
      <c r="Y84" s="91"/>
      <c r="Z84" s="92"/>
      <c r="AA84" s="85"/>
      <c r="AB84" s="93"/>
      <c r="AC84" s="85"/>
      <c r="AD84" s="85"/>
      <c r="AE84" s="85"/>
      <c r="AF84" s="85"/>
      <c r="AG84" s="94"/>
      <c r="AH84" s="95"/>
      <c r="AI84" s="85"/>
      <c r="AJ84" s="85"/>
      <c r="AK84" s="120"/>
      <c r="AL84" s="85"/>
      <c r="AM84" s="85"/>
      <c r="AN84" s="85"/>
      <c r="AO84" s="155"/>
      <c r="AP84" s="129"/>
      <c r="AQ84" s="185"/>
      <c r="AR84" s="211"/>
      <c r="AS84" s="184"/>
      <c r="AT84" s="139"/>
      <c r="AU84" s="212"/>
      <c r="AV84" s="85"/>
      <c r="AW84" s="85"/>
      <c r="AX84" s="121"/>
      <c r="AY84" s="85"/>
      <c r="AZ84" s="85"/>
      <c r="BA84" s="104"/>
      <c r="BB84" s="109"/>
      <c r="BC84" s="187"/>
      <c r="BD84" s="123"/>
      <c r="BE84" s="85"/>
      <c r="BF84" s="85"/>
      <c r="BG84" s="85"/>
      <c r="BH84" s="85"/>
      <c r="BI84" s="109"/>
      <c r="BJ84" s="85"/>
      <c r="BK84" s="85"/>
      <c r="BL84" s="143"/>
      <c r="BM84" s="144"/>
      <c r="BN84" s="123"/>
      <c r="BO84" s="85"/>
      <c r="BP84" s="85"/>
      <c r="BQ84" s="109"/>
      <c r="BR84" s="122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110"/>
      <c r="CP84" s="90"/>
      <c r="CQ84" s="90"/>
      <c r="CR84" s="90"/>
      <c r="CS84" s="90"/>
      <c r="CT84" s="90"/>
      <c r="CU84" s="90"/>
      <c r="CV84" s="125"/>
      <c r="CW84" s="93"/>
      <c r="CX84" s="85"/>
      <c r="CY84" s="85"/>
      <c r="CZ84" s="85"/>
      <c r="DA84" s="112"/>
      <c r="DB84" s="156"/>
      <c r="DC84" s="92"/>
      <c r="DD84" s="92"/>
      <c r="DE84" s="85"/>
      <c r="DF84" s="85"/>
      <c r="DG84" s="85"/>
      <c r="DH84" s="85"/>
      <c r="DI84" s="111"/>
      <c r="DJ84" s="92"/>
      <c r="DK84" s="123"/>
      <c r="DL84" s="123"/>
      <c r="DM84" s="123"/>
      <c r="DN84" s="123"/>
      <c r="DO84" s="123"/>
      <c r="DP84" s="123"/>
      <c r="DQ84" s="123"/>
      <c r="DR84" s="85"/>
      <c r="DS84" s="85"/>
      <c r="DT84" s="111"/>
      <c r="DU84" s="111"/>
      <c r="DV84" s="111"/>
      <c r="DW84" s="111"/>
      <c r="DX84" s="111"/>
      <c r="DY84" s="111"/>
      <c r="DZ84" s="111"/>
      <c r="EA84" s="111"/>
      <c r="EB84" s="85"/>
      <c r="EC84" s="95"/>
      <c r="ED84" s="95"/>
      <c r="EE84" s="95"/>
      <c r="EF84" s="95"/>
      <c r="EG84" s="95"/>
      <c r="EH84" s="95"/>
      <c r="EI84" s="95"/>
      <c r="EJ84" s="95"/>
      <c r="EK84" s="95"/>
      <c r="EL84" s="95"/>
      <c r="EM84" s="95"/>
      <c r="EN84" s="95"/>
      <c r="EO84" s="95"/>
      <c r="EP84" s="95"/>
      <c r="EQ84" s="85"/>
      <c r="ER84" s="213"/>
      <c r="ES84" s="95"/>
      <c r="ET84" s="95"/>
      <c r="EU84" s="95"/>
      <c r="EV84" s="95"/>
      <c r="EW84" s="95"/>
      <c r="EX84" s="157"/>
      <c r="EY84" s="158"/>
      <c r="EZ84" s="95"/>
      <c r="FA84" s="95"/>
      <c r="FB84" s="95"/>
      <c r="FC84" s="95"/>
      <c r="FD84" s="158"/>
      <c r="FE84" s="158"/>
      <c r="FF84" s="158"/>
      <c r="FG84" s="159"/>
      <c r="FH84" s="160"/>
      <c r="FI84" s="160"/>
      <c r="FJ84" s="184"/>
      <c r="FK84" s="94"/>
      <c r="FL84" s="95"/>
      <c r="FM84" s="85"/>
      <c r="FO84" s="95"/>
      <c r="FP84" s="158"/>
      <c r="FQ84" s="158"/>
      <c r="FR84" s="9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24"/>
      <c r="GF84" s="115"/>
      <c r="GG84" s="95"/>
      <c r="GH84" s="169"/>
      <c r="GI84" s="86"/>
      <c r="GJ84" s="86"/>
      <c r="GK84" s="86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 s="95"/>
      <c r="IH84" s="95"/>
      <c r="II84" s="95"/>
      <c r="IJ84" s="95"/>
      <c r="IK84" s="95"/>
      <c r="IL84" s="95"/>
      <c r="IM84" s="95"/>
      <c r="IN84" s="95"/>
    </row>
    <row r="85" spans="1:248" s="114" customFormat="1" x14ac:dyDescent="0.25">
      <c r="A85" s="85"/>
      <c r="B85" s="85"/>
      <c r="C85" s="140"/>
      <c r="D85" s="139"/>
      <c r="E85" s="85"/>
      <c r="F85" s="111"/>
      <c r="G85" s="85"/>
      <c r="H85" s="85"/>
      <c r="I85" s="87"/>
      <c r="J85" s="88"/>
      <c r="K85" s="95"/>
      <c r="L85" s="85"/>
      <c r="M85" s="85"/>
      <c r="N85" s="85"/>
      <c r="O85" s="85"/>
      <c r="P85" s="90"/>
      <c r="Q85" s="90"/>
      <c r="R85" s="90"/>
      <c r="S85" s="210"/>
      <c r="T85" s="210"/>
      <c r="U85" s="210"/>
      <c r="V85" s="210"/>
      <c r="W85" s="210"/>
      <c r="X85" s="210"/>
      <c r="Y85" s="91"/>
      <c r="Z85" s="92"/>
      <c r="AA85" s="85"/>
      <c r="AB85" s="93"/>
      <c r="AC85" s="85"/>
      <c r="AD85" s="85"/>
      <c r="AE85" s="85"/>
      <c r="AF85" s="85"/>
      <c r="AG85" s="94"/>
      <c r="AH85" s="95"/>
      <c r="AI85" s="85"/>
      <c r="AJ85" s="85"/>
      <c r="AK85" s="120"/>
      <c r="AL85" s="85"/>
      <c r="AM85" s="85"/>
      <c r="AN85" s="85"/>
      <c r="AO85" s="155"/>
      <c r="AP85" s="129"/>
      <c r="AQ85" s="185"/>
      <c r="AR85" s="211"/>
      <c r="AS85" s="184"/>
      <c r="AT85" s="139"/>
      <c r="AU85" s="212"/>
      <c r="AV85" s="85"/>
      <c r="AW85" s="85"/>
      <c r="AX85" s="121"/>
      <c r="AY85" s="85"/>
      <c r="AZ85" s="85"/>
      <c r="BA85" s="104"/>
      <c r="BB85" s="109"/>
      <c r="BC85" s="187"/>
      <c r="BD85" s="123"/>
      <c r="BE85" s="85"/>
      <c r="BF85" s="85"/>
      <c r="BG85" s="85"/>
      <c r="BH85" s="85"/>
      <c r="BI85" s="109"/>
      <c r="BJ85" s="85"/>
      <c r="BK85" s="85"/>
      <c r="BL85" s="143"/>
      <c r="BM85" s="144"/>
      <c r="BN85" s="123"/>
      <c r="BO85" s="85"/>
      <c r="BP85" s="85"/>
      <c r="BQ85" s="109"/>
      <c r="BR85" s="122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110"/>
      <c r="CP85" s="90"/>
      <c r="CQ85" s="90"/>
      <c r="CR85" s="90"/>
      <c r="CS85" s="90"/>
      <c r="CT85" s="90"/>
      <c r="CU85" s="90"/>
      <c r="CV85" s="125"/>
      <c r="CW85" s="93"/>
      <c r="CX85" s="85"/>
      <c r="CY85" s="85"/>
      <c r="CZ85" s="85"/>
      <c r="DA85" s="112"/>
      <c r="DB85" s="156"/>
      <c r="DC85" s="92"/>
      <c r="DD85" s="92"/>
      <c r="DE85" s="85"/>
      <c r="DF85" s="85"/>
      <c r="DG85" s="85"/>
      <c r="DH85" s="85"/>
      <c r="DI85" s="111"/>
      <c r="DJ85" s="92"/>
      <c r="DK85" s="123"/>
      <c r="DL85" s="123"/>
      <c r="DM85" s="123"/>
      <c r="DN85" s="123"/>
      <c r="DO85" s="123"/>
      <c r="DP85" s="123"/>
      <c r="DQ85" s="123"/>
      <c r="DR85" s="85"/>
      <c r="DS85" s="85"/>
      <c r="DT85" s="111"/>
      <c r="DU85" s="111"/>
      <c r="DV85" s="111"/>
      <c r="DW85" s="111"/>
      <c r="DX85" s="111"/>
      <c r="DY85" s="111"/>
      <c r="DZ85" s="111"/>
      <c r="EA85" s="111"/>
      <c r="EB85" s="85"/>
      <c r="EC85" s="95"/>
      <c r="ED85" s="95"/>
      <c r="EE85" s="95"/>
      <c r="EF85" s="95"/>
      <c r="EG85" s="95"/>
      <c r="EH85" s="95"/>
      <c r="EI85" s="95"/>
      <c r="EJ85" s="95"/>
      <c r="EK85" s="95"/>
      <c r="EL85" s="95"/>
      <c r="EM85" s="95"/>
      <c r="EN85" s="95"/>
      <c r="EO85" s="95"/>
      <c r="EP85" s="95"/>
      <c r="EQ85" s="85"/>
      <c r="ER85" s="213"/>
      <c r="ES85" s="95"/>
      <c r="ET85" s="95"/>
      <c r="EU85" s="95"/>
      <c r="EV85" s="95"/>
      <c r="EW85" s="95"/>
      <c r="EX85" s="157"/>
      <c r="EY85" s="158"/>
      <c r="EZ85" s="95"/>
      <c r="FA85" s="95"/>
      <c r="FB85" s="95"/>
      <c r="FC85" s="95"/>
      <c r="FD85" s="158"/>
      <c r="FE85" s="158"/>
      <c r="FF85" s="158"/>
      <c r="FG85" s="159"/>
      <c r="FH85" s="160"/>
      <c r="FI85" s="160"/>
      <c r="FJ85" s="184"/>
      <c r="FK85" s="94"/>
      <c r="FL85" s="95"/>
      <c r="FM85" s="85"/>
      <c r="FO85" s="95"/>
      <c r="FP85" s="158"/>
      <c r="FQ85" s="158"/>
      <c r="FR85" s="9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24"/>
      <c r="GF85" s="115"/>
      <c r="GG85" s="95"/>
      <c r="GH85" s="169"/>
      <c r="GI85" s="86"/>
      <c r="GJ85" s="86"/>
      <c r="GK85" s="86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 s="95"/>
      <c r="IH85" s="95"/>
      <c r="II85" s="95"/>
      <c r="IJ85" s="95"/>
      <c r="IK85" s="95"/>
      <c r="IL85" s="95"/>
      <c r="IM85" s="95"/>
      <c r="IN85" s="95"/>
    </row>
    <row r="86" spans="1:248" s="114" customFormat="1" x14ac:dyDescent="0.25">
      <c r="A86" s="85"/>
      <c r="B86" s="85"/>
      <c r="C86" s="140"/>
      <c r="D86" s="139"/>
      <c r="E86" s="85"/>
      <c r="F86" s="111"/>
      <c r="G86" s="85"/>
      <c r="H86" s="85"/>
      <c r="I86" s="87"/>
      <c r="J86" s="88"/>
      <c r="K86" s="95"/>
      <c r="L86" s="85"/>
      <c r="M86" s="85"/>
      <c r="N86" s="85"/>
      <c r="O86" s="85"/>
      <c r="P86" s="90"/>
      <c r="Q86" s="90"/>
      <c r="R86" s="90"/>
      <c r="S86" s="210"/>
      <c r="T86" s="210"/>
      <c r="U86" s="210"/>
      <c r="V86" s="210"/>
      <c r="W86" s="210"/>
      <c r="X86" s="210"/>
      <c r="Y86" s="91"/>
      <c r="Z86" s="92"/>
      <c r="AA86" s="85"/>
      <c r="AB86" s="93"/>
      <c r="AC86" s="85"/>
      <c r="AD86" s="85"/>
      <c r="AE86" s="85"/>
      <c r="AF86" s="85"/>
      <c r="AG86" s="94"/>
      <c r="AH86" s="95"/>
      <c r="AI86" s="85"/>
      <c r="AJ86" s="85"/>
      <c r="AK86" s="120"/>
      <c r="AL86" s="85"/>
      <c r="AM86" s="85"/>
      <c r="AN86" s="85"/>
      <c r="AO86" s="155"/>
      <c r="AP86" s="129"/>
      <c r="AQ86" s="185"/>
      <c r="AR86" s="211"/>
      <c r="AS86" s="184"/>
      <c r="AT86" s="139"/>
      <c r="AU86" s="212"/>
      <c r="AV86" s="85"/>
      <c r="AW86" s="85"/>
      <c r="AX86" s="121"/>
      <c r="AY86" s="85"/>
      <c r="AZ86" s="85"/>
      <c r="BA86" s="104"/>
      <c r="BB86" s="109"/>
      <c r="BC86" s="187"/>
      <c r="BD86" s="123"/>
      <c r="BE86" s="85"/>
      <c r="BF86" s="85"/>
      <c r="BG86" s="85"/>
      <c r="BH86" s="85"/>
      <c r="BI86" s="109"/>
      <c r="BJ86" s="85"/>
      <c r="BK86" s="85"/>
      <c r="BL86" s="143"/>
      <c r="BM86" s="144"/>
      <c r="BN86" s="123"/>
      <c r="BO86" s="85"/>
      <c r="BP86" s="85"/>
      <c r="BQ86" s="109"/>
      <c r="BR86" s="122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110"/>
      <c r="CP86" s="90"/>
      <c r="CQ86" s="90"/>
      <c r="CR86" s="90"/>
      <c r="CS86" s="90"/>
      <c r="CT86" s="90"/>
      <c r="CU86" s="90"/>
      <c r="CV86" s="125"/>
      <c r="CW86" s="93"/>
      <c r="CX86" s="85"/>
      <c r="CY86" s="85"/>
      <c r="CZ86" s="85"/>
      <c r="DA86" s="112"/>
      <c r="DB86" s="156"/>
      <c r="DC86" s="92"/>
      <c r="DD86" s="92"/>
      <c r="DE86" s="85"/>
      <c r="DF86" s="85"/>
      <c r="DG86" s="85"/>
      <c r="DH86" s="85"/>
      <c r="DI86" s="111"/>
      <c r="DJ86" s="92"/>
      <c r="DK86" s="123"/>
      <c r="DL86" s="123"/>
      <c r="DM86" s="123"/>
      <c r="DN86" s="123"/>
      <c r="DO86" s="123"/>
      <c r="DP86" s="123"/>
      <c r="DQ86" s="123"/>
      <c r="DR86" s="85"/>
      <c r="DS86" s="85"/>
      <c r="DT86" s="111"/>
      <c r="DU86" s="111"/>
      <c r="DV86" s="111"/>
      <c r="DW86" s="111"/>
      <c r="DX86" s="111"/>
      <c r="DY86" s="111"/>
      <c r="DZ86" s="111"/>
      <c r="EA86" s="111"/>
      <c r="EB86" s="85"/>
      <c r="EC86" s="95"/>
      <c r="ED86" s="95"/>
      <c r="EE86" s="95"/>
      <c r="EF86" s="95"/>
      <c r="EG86" s="95"/>
      <c r="EH86" s="95"/>
      <c r="EI86" s="95"/>
      <c r="EJ86" s="95"/>
      <c r="EK86" s="95"/>
      <c r="EL86" s="95"/>
      <c r="EM86" s="95"/>
      <c r="EN86" s="95"/>
      <c r="EO86" s="95"/>
      <c r="EP86" s="95"/>
      <c r="EQ86" s="85"/>
      <c r="ER86" s="213"/>
      <c r="ES86" s="95"/>
      <c r="ET86" s="95"/>
      <c r="EU86" s="95"/>
      <c r="EV86" s="95"/>
      <c r="EW86" s="95"/>
      <c r="EX86" s="157"/>
      <c r="EY86" s="158"/>
      <c r="EZ86" s="95"/>
      <c r="FA86" s="95"/>
      <c r="FB86" s="95"/>
      <c r="FC86" s="95"/>
      <c r="FD86" s="158"/>
      <c r="FE86" s="158"/>
      <c r="FF86" s="158"/>
      <c r="FG86" s="159"/>
      <c r="FH86" s="160"/>
      <c r="FI86" s="160"/>
      <c r="FJ86" s="184"/>
      <c r="FK86" s="94"/>
      <c r="FL86" s="95"/>
      <c r="FM86" s="85"/>
      <c r="FO86" s="95"/>
      <c r="FP86" s="158"/>
      <c r="FQ86" s="158"/>
      <c r="FR86" s="95"/>
      <c r="FS86" s="115"/>
      <c r="FT86" s="115"/>
      <c r="FU86" s="115"/>
      <c r="FV86" s="115"/>
      <c r="FW86" s="115"/>
      <c r="FX86" s="115"/>
      <c r="FY86" s="115"/>
      <c r="FZ86" s="115"/>
      <c r="GA86" s="115"/>
      <c r="GB86" s="115"/>
      <c r="GC86" s="115"/>
      <c r="GD86" s="115"/>
      <c r="GE86" s="124"/>
      <c r="GF86" s="115"/>
      <c r="GG86" s="95"/>
      <c r="GH86" s="169"/>
      <c r="GI86" s="86"/>
      <c r="GJ86" s="86"/>
      <c r="GK86" s="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 s="95"/>
      <c r="IH86" s="95"/>
      <c r="II86" s="95"/>
      <c r="IJ86" s="95"/>
      <c r="IK86" s="95"/>
      <c r="IL86" s="95"/>
      <c r="IM86" s="95"/>
      <c r="IN86" s="95"/>
    </row>
    <row r="87" spans="1:248" s="114" customFormat="1" x14ac:dyDescent="0.25">
      <c r="A87" s="85"/>
      <c r="B87" s="85"/>
      <c r="C87" s="140"/>
      <c r="D87" s="139"/>
      <c r="E87" s="85"/>
      <c r="F87" s="111"/>
      <c r="G87" s="85"/>
      <c r="H87" s="85"/>
      <c r="I87" s="87"/>
      <c r="J87" s="88"/>
      <c r="K87" s="95"/>
      <c r="L87" s="85"/>
      <c r="M87" s="85"/>
      <c r="N87" s="85"/>
      <c r="O87" s="85"/>
      <c r="P87" s="90"/>
      <c r="Q87" s="90"/>
      <c r="R87" s="90"/>
      <c r="S87" s="210"/>
      <c r="T87" s="210"/>
      <c r="U87" s="210"/>
      <c r="V87" s="210"/>
      <c r="W87" s="210"/>
      <c r="X87" s="210"/>
      <c r="Y87" s="91"/>
      <c r="Z87" s="92"/>
      <c r="AA87" s="85"/>
      <c r="AB87" s="93"/>
      <c r="AC87" s="85"/>
      <c r="AD87" s="85"/>
      <c r="AE87" s="85"/>
      <c r="AF87" s="85"/>
      <c r="AG87" s="94"/>
      <c r="AH87" s="95"/>
      <c r="AI87" s="85"/>
      <c r="AJ87" s="85"/>
      <c r="AK87" s="120"/>
      <c r="AL87" s="85"/>
      <c r="AM87" s="85"/>
      <c r="AN87" s="85"/>
      <c r="AO87" s="155"/>
      <c r="AP87" s="129"/>
      <c r="AQ87" s="185"/>
      <c r="AR87" s="211"/>
      <c r="AS87" s="184"/>
      <c r="AT87" s="139"/>
      <c r="AU87" s="212"/>
      <c r="AV87" s="85"/>
      <c r="AW87" s="85"/>
      <c r="AX87" s="121"/>
      <c r="AY87" s="85"/>
      <c r="AZ87" s="85"/>
      <c r="BA87" s="104"/>
      <c r="BB87" s="109"/>
      <c r="BC87" s="187"/>
      <c r="BD87" s="123"/>
      <c r="BE87" s="85"/>
      <c r="BF87" s="85"/>
      <c r="BG87" s="85"/>
      <c r="BH87" s="85"/>
      <c r="BI87" s="109"/>
      <c r="BJ87" s="85"/>
      <c r="BK87" s="85"/>
      <c r="BL87" s="143"/>
      <c r="BM87" s="144"/>
      <c r="BN87" s="123"/>
      <c r="BO87" s="85"/>
      <c r="BP87" s="85"/>
      <c r="BQ87" s="109"/>
      <c r="BR87" s="122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110"/>
      <c r="CP87" s="90"/>
      <c r="CQ87" s="90"/>
      <c r="CR87" s="90"/>
      <c r="CS87" s="90"/>
      <c r="CT87" s="90"/>
      <c r="CU87" s="90"/>
      <c r="CV87" s="125"/>
      <c r="CW87" s="93"/>
      <c r="CX87" s="85"/>
      <c r="CY87" s="85"/>
      <c r="CZ87" s="85"/>
      <c r="DA87" s="112"/>
      <c r="DB87" s="156"/>
      <c r="DC87" s="92"/>
      <c r="DD87" s="92"/>
      <c r="DE87" s="85"/>
      <c r="DF87" s="85"/>
      <c r="DG87" s="85"/>
      <c r="DH87" s="85"/>
      <c r="DI87" s="111"/>
      <c r="DJ87" s="92"/>
      <c r="DK87" s="123"/>
      <c r="DL87" s="123"/>
      <c r="DM87" s="123"/>
      <c r="DN87" s="123"/>
      <c r="DO87" s="123"/>
      <c r="DP87" s="123"/>
      <c r="DQ87" s="123"/>
      <c r="DR87" s="85"/>
      <c r="DS87" s="85"/>
      <c r="DT87" s="111"/>
      <c r="DU87" s="111"/>
      <c r="DV87" s="111"/>
      <c r="DW87" s="111"/>
      <c r="DX87" s="111"/>
      <c r="DY87" s="111"/>
      <c r="DZ87" s="111"/>
      <c r="EA87" s="111"/>
      <c r="EB87" s="85"/>
      <c r="EC87" s="95"/>
      <c r="ED87" s="95"/>
      <c r="EE87" s="95"/>
      <c r="EF87" s="95"/>
      <c r="EG87" s="95"/>
      <c r="EH87" s="95"/>
      <c r="EI87" s="95"/>
      <c r="EJ87" s="95"/>
      <c r="EK87" s="95"/>
      <c r="EL87" s="95"/>
      <c r="EM87" s="95"/>
      <c r="EN87" s="95"/>
      <c r="EO87" s="95"/>
      <c r="EP87" s="95"/>
      <c r="EQ87" s="85"/>
      <c r="ER87" s="213"/>
      <c r="ES87" s="95"/>
      <c r="ET87" s="95"/>
      <c r="EU87" s="95"/>
      <c r="EV87" s="95"/>
      <c r="EW87" s="95"/>
      <c r="EX87" s="157"/>
      <c r="EY87" s="158"/>
      <c r="EZ87" s="95"/>
      <c r="FA87" s="95"/>
      <c r="FB87" s="95"/>
      <c r="FC87" s="95"/>
      <c r="FD87" s="158"/>
      <c r="FE87" s="158"/>
      <c r="FF87" s="158"/>
      <c r="FG87" s="159"/>
      <c r="FH87" s="160"/>
      <c r="FI87" s="160"/>
      <c r="FJ87" s="184"/>
      <c r="FK87" s="94"/>
      <c r="FL87" s="95"/>
      <c r="FM87" s="85"/>
      <c r="FO87" s="95"/>
      <c r="FP87" s="158"/>
      <c r="FQ87" s="158"/>
      <c r="FR87" s="95"/>
      <c r="FS87" s="115"/>
      <c r="FT87" s="115"/>
      <c r="FU87" s="115"/>
      <c r="FV87" s="115"/>
      <c r="FW87" s="115"/>
      <c r="FX87" s="115"/>
      <c r="FY87" s="115"/>
      <c r="FZ87" s="115"/>
      <c r="GA87" s="115"/>
      <c r="GB87" s="115"/>
      <c r="GC87" s="115"/>
      <c r="GD87" s="115"/>
      <c r="GE87" s="124"/>
      <c r="GF87" s="115"/>
      <c r="GG87" s="95"/>
      <c r="GH87" s="169"/>
      <c r="GI87" s="86"/>
      <c r="GJ87" s="86"/>
      <c r="GK87" s="86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 s="95"/>
      <c r="IH87" s="95"/>
      <c r="II87" s="95"/>
      <c r="IJ87" s="95"/>
      <c r="IK87" s="95"/>
      <c r="IL87" s="95"/>
      <c r="IM87" s="95"/>
      <c r="IN87" s="95"/>
    </row>
    <row r="88" spans="1:248" s="114" customFormat="1" x14ac:dyDescent="0.25">
      <c r="A88" s="85"/>
      <c r="B88" s="85"/>
      <c r="C88" s="140"/>
      <c r="D88" s="139"/>
      <c r="E88" s="85"/>
      <c r="F88" s="111"/>
      <c r="G88" s="85"/>
      <c r="H88" s="85"/>
      <c r="I88" s="87"/>
      <c r="J88" s="88"/>
      <c r="K88" s="95"/>
      <c r="L88" s="85"/>
      <c r="M88" s="85"/>
      <c r="N88" s="85"/>
      <c r="O88" s="85"/>
      <c r="P88" s="90"/>
      <c r="Q88" s="90"/>
      <c r="R88" s="90"/>
      <c r="S88" s="210"/>
      <c r="T88" s="210"/>
      <c r="U88" s="210"/>
      <c r="V88" s="210"/>
      <c r="W88" s="210"/>
      <c r="X88" s="210"/>
      <c r="Y88" s="91"/>
      <c r="Z88" s="92"/>
      <c r="AA88" s="85"/>
      <c r="AB88" s="93"/>
      <c r="AC88" s="85"/>
      <c r="AD88" s="85"/>
      <c r="AE88" s="85"/>
      <c r="AF88" s="85"/>
      <c r="AG88" s="94"/>
      <c r="AH88" s="95"/>
      <c r="AI88" s="85"/>
      <c r="AJ88" s="85"/>
      <c r="AK88" s="120"/>
      <c r="AL88" s="85"/>
      <c r="AM88" s="85"/>
      <c r="AN88" s="85"/>
      <c r="AO88" s="155"/>
      <c r="AP88" s="129"/>
      <c r="AQ88" s="185"/>
      <c r="AR88" s="211"/>
      <c r="AS88" s="184"/>
      <c r="AT88" s="139"/>
      <c r="AU88" s="212"/>
      <c r="AV88" s="85"/>
      <c r="AW88" s="85"/>
      <c r="AX88" s="121"/>
      <c r="AY88" s="85"/>
      <c r="AZ88" s="85"/>
      <c r="BA88" s="104"/>
      <c r="BB88" s="109"/>
      <c r="BC88" s="187"/>
      <c r="BD88" s="123"/>
      <c r="BE88" s="85"/>
      <c r="BF88" s="85"/>
      <c r="BG88" s="85"/>
      <c r="BH88" s="85"/>
      <c r="BI88" s="109"/>
      <c r="BJ88" s="85"/>
      <c r="BK88" s="85"/>
      <c r="BL88" s="143"/>
      <c r="BM88" s="144"/>
      <c r="BN88" s="123"/>
      <c r="BO88" s="85"/>
      <c r="BP88" s="85"/>
      <c r="BQ88" s="109"/>
      <c r="BR88" s="122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110"/>
      <c r="CP88" s="90"/>
      <c r="CQ88" s="90"/>
      <c r="CR88" s="90"/>
      <c r="CS88" s="90"/>
      <c r="CT88" s="90"/>
      <c r="CU88" s="90"/>
      <c r="CV88" s="125"/>
      <c r="CW88" s="93"/>
      <c r="CX88" s="85"/>
      <c r="CY88" s="85"/>
      <c r="CZ88" s="85"/>
      <c r="DA88" s="112"/>
      <c r="DB88" s="156"/>
      <c r="DC88" s="92"/>
      <c r="DD88" s="92"/>
      <c r="DE88" s="85"/>
      <c r="DF88" s="85"/>
      <c r="DG88" s="85"/>
      <c r="DH88" s="85"/>
      <c r="DI88" s="111"/>
      <c r="DJ88" s="92"/>
      <c r="DK88" s="123"/>
      <c r="DL88" s="123"/>
      <c r="DM88" s="123"/>
      <c r="DN88" s="123"/>
      <c r="DO88" s="123"/>
      <c r="DP88" s="123"/>
      <c r="DQ88" s="123"/>
      <c r="DR88" s="85"/>
      <c r="DS88" s="85"/>
      <c r="DT88" s="111"/>
      <c r="DU88" s="111"/>
      <c r="DV88" s="111"/>
      <c r="DW88" s="111"/>
      <c r="DX88" s="111"/>
      <c r="DY88" s="111"/>
      <c r="DZ88" s="111"/>
      <c r="EA88" s="111"/>
      <c r="EB88" s="85"/>
      <c r="EC88" s="95"/>
      <c r="ED88" s="95"/>
      <c r="EE88" s="95"/>
      <c r="EF88" s="95"/>
      <c r="EG88" s="95"/>
      <c r="EH88" s="95"/>
      <c r="EI88" s="95"/>
      <c r="EJ88" s="95"/>
      <c r="EK88" s="95"/>
      <c r="EL88" s="95"/>
      <c r="EM88" s="95"/>
      <c r="EN88" s="95"/>
      <c r="EO88" s="95"/>
      <c r="EP88" s="95"/>
      <c r="EQ88" s="85"/>
      <c r="ER88" s="213"/>
      <c r="ES88" s="95"/>
      <c r="ET88" s="95"/>
      <c r="EU88" s="95"/>
      <c r="EV88" s="95"/>
      <c r="EW88" s="95"/>
      <c r="EX88" s="157"/>
      <c r="EY88" s="158"/>
      <c r="EZ88" s="95"/>
      <c r="FA88" s="95"/>
      <c r="FB88" s="95"/>
      <c r="FC88" s="95"/>
      <c r="FD88" s="158"/>
      <c r="FE88" s="158"/>
      <c r="FF88" s="158"/>
      <c r="FG88" s="159"/>
      <c r="FH88" s="160"/>
      <c r="FI88" s="160"/>
      <c r="FJ88" s="184"/>
      <c r="FK88" s="94"/>
      <c r="FL88" s="95"/>
      <c r="FM88" s="85"/>
      <c r="FO88" s="95"/>
      <c r="FP88" s="158"/>
      <c r="FQ88" s="158"/>
      <c r="FR88" s="95"/>
      <c r="FS88" s="115"/>
      <c r="FT88" s="115"/>
      <c r="FU88" s="115"/>
      <c r="FV88" s="115"/>
      <c r="FW88" s="115"/>
      <c r="FX88" s="115"/>
      <c r="FY88" s="115"/>
      <c r="FZ88" s="115"/>
      <c r="GA88" s="115"/>
      <c r="GB88" s="115"/>
      <c r="GC88" s="115"/>
      <c r="GD88" s="115"/>
      <c r="GE88" s="124"/>
      <c r="GF88" s="115"/>
      <c r="GG88" s="95"/>
      <c r="GH88" s="169"/>
      <c r="GI88" s="86"/>
      <c r="GJ88" s="86"/>
      <c r="GK88" s="86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 s="95"/>
      <c r="IH88" s="95"/>
      <c r="II88" s="95"/>
      <c r="IJ88" s="95"/>
      <c r="IK88" s="95"/>
      <c r="IL88" s="95"/>
      <c r="IM88" s="95"/>
      <c r="IN88" s="95"/>
    </row>
    <row r="89" spans="1:248" s="114" customFormat="1" x14ac:dyDescent="0.25">
      <c r="A89" s="85"/>
      <c r="B89" s="85"/>
      <c r="C89" s="140"/>
      <c r="D89" s="139"/>
      <c r="E89" s="85"/>
      <c r="F89" s="111"/>
      <c r="G89" s="85"/>
      <c r="H89" s="85"/>
      <c r="I89" s="87"/>
      <c r="J89" s="88"/>
      <c r="K89" s="95"/>
      <c r="L89" s="85"/>
      <c r="M89" s="85"/>
      <c r="N89" s="85"/>
      <c r="O89" s="85"/>
      <c r="P89" s="90"/>
      <c r="Q89" s="90"/>
      <c r="R89" s="90"/>
      <c r="S89" s="210"/>
      <c r="T89" s="210"/>
      <c r="U89" s="210"/>
      <c r="V89" s="210"/>
      <c r="W89" s="210"/>
      <c r="X89" s="210"/>
      <c r="Y89" s="91"/>
      <c r="Z89" s="92"/>
      <c r="AA89" s="85"/>
      <c r="AB89" s="93"/>
      <c r="AC89" s="85"/>
      <c r="AD89" s="85"/>
      <c r="AE89" s="85"/>
      <c r="AF89" s="85"/>
      <c r="AG89" s="94"/>
      <c r="AH89" s="95"/>
      <c r="AI89" s="85"/>
      <c r="AJ89" s="85"/>
      <c r="AK89" s="120"/>
      <c r="AL89" s="85"/>
      <c r="AM89" s="85"/>
      <c r="AN89" s="85"/>
      <c r="AO89" s="155"/>
      <c r="AP89" s="129"/>
      <c r="AQ89" s="185"/>
      <c r="AR89" s="211"/>
      <c r="AS89" s="184"/>
      <c r="AT89" s="139"/>
      <c r="AU89" s="212"/>
      <c r="AV89" s="85"/>
      <c r="AW89" s="85"/>
      <c r="AX89" s="121"/>
      <c r="AY89" s="85"/>
      <c r="AZ89" s="85"/>
      <c r="BA89" s="104"/>
      <c r="BB89" s="109"/>
      <c r="BC89" s="187"/>
      <c r="BD89" s="123"/>
      <c r="BE89" s="85"/>
      <c r="BF89" s="85"/>
      <c r="BG89" s="85"/>
      <c r="BH89" s="85"/>
      <c r="BI89" s="109"/>
      <c r="BJ89" s="85"/>
      <c r="BK89" s="85"/>
      <c r="BL89" s="143"/>
      <c r="BM89" s="144"/>
      <c r="BN89" s="123"/>
      <c r="BO89" s="85"/>
      <c r="BP89" s="85"/>
      <c r="BQ89" s="109"/>
      <c r="BR89" s="122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110"/>
      <c r="CP89" s="90"/>
      <c r="CQ89" s="90"/>
      <c r="CR89" s="90"/>
      <c r="CS89" s="90"/>
      <c r="CT89" s="90"/>
      <c r="CU89" s="90"/>
      <c r="CV89" s="125"/>
      <c r="CW89" s="93"/>
      <c r="CX89" s="85"/>
      <c r="CY89" s="85"/>
      <c r="CZ89" s="85"/>
      <c r="DA89" s="112"/>
      <c r="DB89" s="156"/>
      <c r="DC89" s="92"/>
      <c r="DD89" s="92"/>
      <c r="DE89" s="85"/>
      <c r="DF89" s="85"/>
      <c r="DG89" s="85"/>
      <c r="DH89" s="85"/>
      <c r="DI89" s="111"/>
      <c r="DJ89" s="92"/>
      <c r="DK89" s="123"/>
      <c r="DL89" s="123"/>
      <c r="DM89" s="123"/>
      <c r="DN89" s="123"/>
      <c r="DO89" s="123"/>
      <c r="DP89" s="123"/>
      <c r="DQ89" s="123"/>
      <c r="DR89" s="85"/>
      <c r="DS89" s="85"/>
      <c r="DT89" s="111"/>
      <c r="DU89" s="111"/>
      <c r="DV89" s="111"/>
      <c r="DW89" s="111"/>
      <c r="DX89" s="111"/>
      <c r="DY89" s="111"/>
      <c r="DZ89" s="111"/>
      <c r="EA89" s="111"/>
      <c r="EB89" s="85"/>
      <c r="EC89" s="95"/>
      <c r="ED89" s="95"/>
      <c r="EE89" s="95"/>
      <c r="EF89" s="95"/>
      <c r="EG89" s="95"/>
      <c r="EH89" s="95"/>
      <c r="EI89" s="95"/>
      <c r="EJ89" s="95"/>
      <c r="EK89" s="95"/>
      <c r="EL89" s="95"/>
      <c r="EM89" s="95"/>
      <c r="EN89" s="95"/>
      <c r="EO89" s="95"/>
      <c r="EP89" s="95"/>
      <c r="EQ89" s="85"/>
      <c r="ER89" s="213"/>
      <c r="ES89" s="95"/>
      <c r="ET89" s="95"/>
      <c r="EU89" s="95"/>
      <c r="EV89" s="95"/>
      <c r="EW89" s="95"/>
      <c r="EX89" s="157"/>
      <c r="EY89" s="158"/>
      <c r="EZ89" s="95"/>
      <c r="FA89" s="95"/>
      <c r="FB89" s="95"/>
      <c r="FC89" s="95"/>
      <c r="FD89" s="158"/>
      <c r="FE89" s="158"/>
      <c r="FF89" s="158"/>
      <c r="FG89" s="159"/>
      <c r="FH89" s="160"/>
      <c r="FI89" s="160"/>
      <c r="FJ89" s="184"/>
      <c r="FK89" s="94"/>
      <c r="FL89" s="95"/>
      <c r="FM89" s="85"/>
      <c r="FO89" s="95"/>
      <c r="FP89" s="158"/>
      <c r="FQ89" s="158"/>
      <c r="FR89" s="95"/>
      <c r="FS89" s="115"/>
      <c r="FT89" s="115"/>
      <c r="FU89" s="115"/>
      <c r="FV89" s="115"/>
      <c r="FW89" s="115"/>
      <c r="FX89" s="115"/>
      <c r="FY89" s="115"/>
      <c r="FZ89" s="115"/>
      <c r="GA89" s="115"/>
      <c r="GB89" s="115"/>
      <c r="GC89" s="115"/>
      <c r="GD89" s="115"/>
      <c r="GE89" s="124"/>
      <c r="GF89" s="115"/>
      <c r="GG89" s="95"/>
      <c r="GH89" s="169"/>
      <c r="GI89" s="86"/>
      <c r="GJ89" s="86"/>
      <c r="GK89" s="86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 s="95"/>
      <c r="IH89" s="95"/>
      <c r="II89" s="95"/>
      <c r="IJ89" s="95"/>
      <c r="IK89" s="95"/>
      <c r="IL89" s="95"/>
      <c r="IM89" s="95"/>
      <c r="IN89" s="95"/>
    </row>
    <row r="90" spans="1:248" s="114" customFormat="1" x14ac:dyDescent="0.25">
      <c r="A90" s="85"/>
      <c r="B90" s="85"/>
      <c r="C90" s="140"/>
      <c r="D90" s="139"/>
      <c r="E90" s="85"/>
      <c r="F90" s="111"/>
      <c r="G90" s="85"/>
      <c r="H90" s="85"/>
      <c r="I90" s="87"/>
      <c r="J90" s="88"/>
      <c r="K90" s="95"/>
      <c r="L90" s="85"/>
      <c r="M90" s="85"/>
      <c r="N90" s="85"/>
      <c r="O90" s="85"/>
      <c r="P90" s="90"/>
      <c r="Q90" s="90"/>
      <c r="R90" s="90"/>
      <c r="S90" s="210"/>
      <c r="T90" s="210"/>
      <c r="U90" s="210"/>
      <c r="V90" s="210"/>
      <c r="W90" s="210"/>
      <c r="X90" s="210"/>
      <c r="Y90" s="91"/>
      <c r="Z90" s="92"/>
      <c r="AA90" s="85"/>
      <c r="AB90" s="93"/>
      <c r="AC90" s="85"/>
      <c r="AD90" s="85"/>
      <c r="AE90" s="85"/>
      <c r="AF90" s="85"/>
      <c r="AG90" s="94"/>
      <c r="AH90" s="95"/>
      <c r="AI90" s="85"/>
      <c r="AJ90" s="85"/>
      <c r="AK90" s="120"/>
      <c r="AL90" s="85"/>
      <c r="AM90" s="85"/>
      <c r="AN90" s="85"/>
      <c r="AO90" s="155"/>
      <c r="AP90" s="129"/>
      <c r="AQ90" s="185"/>
      <c r="AR90" s="211"/>
      <c r="AS90" s="184"/>
      <c r="AT90" s="139"/>
      <c r="AU90" s="212"/>
      <c r="AV90" s="85"/>
      <c r="AW90" s="85"/>
      <c r="AX90" s="121"/>
      <c r="AY90" s="85"/>
      <c r="AZ90" s="85"/>
      <c r="BA90" s="104"/>
      <c r="BB90" s="109"/>
      <c r="BC90" s="187"/>
      <c r="BD90" s="123"/>
      <c r="BE90" s="85"/>
      <c r="BF90" s="85"/>
      <c r="BG90" s="85"/>
      <c r="BH90" s="85"/>
      <c r="BI90" s="109"/>
      <c r="BJ90" s="85"/>
      <c r="BK90" s="85"/>
      <c r="BL90" s="143"/>
      <c r="BM90" s="144"/>
      <c r="BN90" s="123"/>
      <c r="BO90" s="85"/>
      <c r="BP90" s="85"/>
      <c r="BQ90" s="109"/>
      <c r="BR90" s="122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110"/>
      <c r="CP90" s="90"/>
      <c r="CQ90" s="90"/>
      <c r="CR90" s="90"/>
      <c r="CS90" s="90"/>
      <c r="CT90" s="90"/>
      <c r="CU90" s="90"/>
      <c r="CV90" s="125"/>
      <c r="CW90" s="93"/>
      <c r="CX90" s="85"/>
      <c r="CY90" s="85"/>
      <c r="CZ90" s="85"/>
      <c r="DA90" s="112"/>
      <c r="DB90" s="156"/>
      <c r="DC90" s="92"/>
      <c r="DD90" s="92"/>
      <c r="DE90" s="85"/>
      <c r="DF90" s="85"/>
      <c r="DG90" s="85"/>
      <c r="DH90" s="85"/>
      <c r="DI90" s="111"/>
      <c r="DJ90" s="92"/>
      <c r="DK90" s="123"/>
      <c r="DL90" s="123"/>
      <c r="DM90" s="123"/>
      <c r="DN90" s="123"/>
      <c r="DO90" s="123"/>
      <c r="DP90" s="123"/>
      <c r="DQ90" s="123"/>
      <c r="DR90" s="85"/>
      <c r="DS90" s="85"/>
      <c r="DT90" s="111"/>
      <c r="DU90" s="111"/>
      <c r="DV90" s="111"/>
      <c r="DW90" s="111"/>
      <c r="DX90" s="111"/>
      <c r="DY90" s="111"/>
      <c r="DZ90" s="111"/>
      <c r="EA90" s="111"/>
      <c r="EB90" s="85"/>
      <c r="EC90" s="95"/>
      <c r="ED90" s="95"/>
      <c r="EE90" s="95"/>
      <c r="EF90" s="95"/>
      <c r="EG90" s="95"/>
      <c r="EH90" s="95"/>
      <c r="EI90" s="95"/>
      <c r="EJ90" s="95"/>
      <c r="EK90" s="95"/>
      <c r="EL90" s="95"/>
      <c r="EM90" s="95"/>
      <c r="EN90" s="95"/>
      <c r="EO90" s="95"/>
      <c r="EP90" s="95"/>
      <c r="EQ90" s="85"/>
      <c r="ER90" s="213"/>
      <c r="ES90" s="95"/>
      <c r="ET90" s="95"/>
      <c r="EU90" s="95"/>
      <c r="EV90" s="95"/>
      <c r="EW90" s="95"/>
      <c r="EX90" s="157"/>
      <c r="EY90" s="158"/>
      <c r="EZ90" s="95"/>
      <c r="FA90" s="95"/>
      <c r="FB90" s="95"/>
      <c r="FC90" s="95"/>
      <c r="FD90" s="158"/>
      <c r="FE90" s="158"/>
      <c r="FF90" s="158"/>
      <c r="FG90" s="159"/>
      <c r="FH90" s="160"/>
      <c r="FI90" s="160"/>
      <c r="FJ90" s="184"/>
      <c r="FK90" s="94"/>
      <c r="FL90" s="95"/>
      <c r="FM90" s="85"/>
      <c r="FO90" s="95"/>
      <c r="FP90" s="158"/>
      <c r="FQ90" s="158"/>
      <c r="FR90" s="95"/>
      <c r="FS90" s="115"/>
      <c r="FT90" s="115"/>
      <c r="FU90" s="115"/>
      <c r="FV90" s="115"/>
      <c r="FW90" s="115"/>
      <c r="FX90" s="115"/>
      <c r="FY90" s="115"/>
      <c r="FZ90" s="115"/>
      <c r="GA90" s="115"/>
      <c r="GB90" s="115"/>
      <c r="GC90" s="115"/>
      <c r="GD90" s="115"/>
      <c r="GE90" s="124"/>
      <c r="GF90" s="115"/>
      <c r="GG90" s="95"/>
      <c r="GH90" s="169"/>
      <c r="GI90" s="86"/>
      <c r="GJ90" s="86"/>
      <c r="GK90" s="86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 s="95"/>
      <c r="IH90" s="95"/>
      <c r="II90" s="95"/>
      <c r="IJ90" s="95"/>
      <c r="IK90" s="95"/>
      <c r="IL90" s="95"/>
      <c r="IM90" s="95"/>
      <c r="IN90" s="95"/>
    </row>
    <row r="91" spans="1:248" s="114" customFormat="1" x14ac:dyDescent="0.25">
      <c r="A91" s="85"/>
      <c r="B91" s="85"/>
      <c r="C91" s="140"/>
      <c r="D91" s="139"/>
      <c r="E91" s="85"/>
      <c r="F91" s="111"/>
      <c r="G91" s="85"/>
      <c r="H91" s="85"/>
      <c r="I91" s="87"/>
      <c r="J91" s="88"/>
      <c r="K91" s="95"/>
      <c r="L91" s="85"/>
      <c r="M91" s="85"/>
      <c r="N91" s="85"/>
      <c r="O91" s="85"/>
      <c r="P91" s="90"/>
      <c r="Q91" s="90"/>
      <c r="R91" s="90"/>
      <c r="S91" s="210"/>
      <c r="T91" s="210"/>
      <c r="U91" s="210"/>
      <c r="V91" s="210"/>
      <c r="W91" s="210"/>
      <c r="X91" s="210"/>
      <c r="Y91" s="91"/>
      <c r="Z91" s="92"/>
      <c r="AA91" s="85"/>
      <c r="AB91" s="93"/>
      <c r="AC91" s="85"/>
      <c r="AD91" s="85"/>
      <c r="AE91" s="85"/>
      <c r="AF91" s="85"/>
      <c r="AG91" s="94"/>
      <c r="AH91" s="95"/>
      <c r="AI91" s="85"/>
      <c r="AJ91" s="85"/>
      <c r="AK91" s="120"/>
      <c r="AL91" s="85"/>
      <c r="AM91" s="85"/>
      <c r="AN91" s="85"/>
      <c r="AO91" s="155"/>
      <c r="AP91" s="129"/>
      <c r="AQ91" s="185"/>
      <c r="AR91" s="211"/>
      <c r="AS91" s="184"/>
      <c r="AT91" s="139"/>
      <c r="AU91" s="212"/>
      <c r="AV91" s="85"/>
      <c r="AW91" s="85"/>
      <c r="AX91" s="121"/>
      <c r="AY91" s="85"/>
      <c r="AZ91" s="85"/>
      <c r="BA91" s="104"/>
      <c r="BB91" s="109"/>
      <c r="BC91" s="187"/>
      <c r="BD91" s="123"/>
      <c r="BE91" s="85"/>
      <c r="BF91" s="85"/>
      <c r="BG91" s="85"/>
      <c r="BH91" s="85"/>
      <c r="BI91" s="109"/>
      <c r="BJ91" s="85"/>
      <c r="BK91" s="85"/>
      <c r="BL91" s="143"/>
      <c r="BM91" s="144"/>
      <c r="BN91" s="123"/>
      <c r="BO91" s="85"/>
      <c r="BP91" s="85"/>
      <c r="BQ91" s="109"/>
      <c r="BR91" s="122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110"/>
      <c r="CP91" s="90"/>
      <c r="CQ91" s="90"/>
      <c r="CR91" s="90"/>
      <c r="CS91" s="90"/>
      <c r="CT91" s="90"/>
      <c r="CU91" s="90"/>
      <c r="CV91" s="125"/>
      <c r="CW91" s="93"/>
      <c r="CX91" s="85"/>
      <c r="CY91" s="85"/>
      <c r="CZ91" s="85"/>
      <c r="DA91" s="112"/>
      <c r="DB91" s="156"/>
      <c r="DC91" s="92"/>
      <c r="DD91" s="92"/>
      <c r="DE91" s="85"/>
      <c r="DF91" s="85"/>
      <c r="DG91" s="85"/>
      <c r="DH91" s="85"/>
      <c r="DI91" s="111"/>
      <c r="DJ91" s="92"/>
      <c r="DK91" s="123"/>
      <c r="DL91" s="123"/>
      <c r="DM91" s="123"/>
      <c r="DN91" s="123"/>
      <c r="DO91" s="123"/>
      <c r="DP91" s="123"/>
      <c r="DQ91" s="123"/>
      <c r="DR91" s="85"/>
      <c r="DS91" s="85"/>
      <c r="DT91" s="111"/>
      <c r="DU91" s="111"/>
      <c r="DV91" s="111"/>
      <c r="DW91" s="111"/>
      <c r="DX91" s="111"/>
      <c r="DY91" s="111"/>
      <c r="DZ91" s="111"/>
      <c r="EA91" s="111"/>
      <c r="EB91" s="85"/>
      <c r="EC91" s="95"/>
      <c r="ED91" s="95"/>
      <c r="EE91" s="95"/>
      <c r="EF91" s="95"/>
      <c r="EG91" s="95"/>
      <c r="EH91" s="95"/>
      <c r="EI91" s="95"/>
      <c r="EJ91" s="95"/>
      <c r="EK91" s="95"/>
      <c r="EL91" s="95"/>
      <c r="EM91" s="95"/>
      <c r="EN91" s="95"/>
      <c r="EO91" s="95"/>
      <c r="EP91" s="95"/>
      <c r="EQ91" s="85"/>
      <c r="ER91" s="213"/>
      <c r="ES91" s="95"/>
      <c r="ET91" s="95"/>
      <c r="EU91" s="95"/>
      <c r="EV91" s="95"/>
      <c r="EW91" s="95"/>
      <c r="EX91" s="157"/>
      <c r="EY91" s="158"/>
      <c r="EZ91" s="95"/>
      <c r="FA91" s="95"/>
      <c r="FB91" s="95"/>
      <c r="FC91" s="95"/>
      <c r="FD91" s="158"/>
      <c r="FE91" s="158"/>
      <c r="FF91" s="158"/>
      <c r="FG91" s="159"/>
      <c r="FH91" s="160"/>
      <c r="FI91" s="160"/>
      <c r="FJ91" s="184"/>
      <c r="FK91" s="94"/>
      <c r="FL91" s="95"/>
      <c r="FM91" s="85"/>
      <c r="FO91" s="95"/>
      <c r="FP91" s="158"/>
      <c r="FQ91" s="158"/>
      <c r="FR91" s="95"/>
      <c r="FS91" s="115"/>
      <c r="FT91" s="115"/>
      <c r="FU91" s="115"/>
      <c r="FV91" s="115"/>
      <c r="FW91" s="115"/>
      <c r="FX91" s="115"/>
      <c r="FY91" s="115"/>
      <c r="FZ91" s="115"/>
      <c r="GA91" s="115"/>
      <c r="GB91" s="115"/>
      <c r="GC91" s="115"/>
      <c r="GD91" s="115"/>
      <c r="GE91" s="124"/>
      <c r="GF91" s="115"/>
      <c r="GG91" s="95"/>
      <c r="GH91" s="169"/>
      <c r="GI91" s="86"/>
      <c r="GJ91" s="86"/>
      <c r="GK91" s="86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 s="95"/>
      <c r="IH91" s="95"/>
      <c r="II91" s="95"/>
      <c r="IJ91" s="95"/>
      <c r="IK91" s="95"/>
      <c r="IL91" s="95"/>
      <c r="IM91" s="95"/>
      <c r="IN91" s="95"/>
    </row>
    <row r="92" spans="1:248" s="114" customFormat="1" x14ac:dyDescent="0.25">
      <c r="A92" s="85"/>
      <c r="B92" s="85"/>
      <c r="C92" s="140"/>
      <c r="D92" s="139"/>
      <c r="E92" s="85"/>
      <c r="F92" s="111"/>
      <c r="G92" s="85"/>
      <c r="H92" s="85"/>
      <c r="I92" s="87"/>
      <c r="J92" s="88"/>
      <c r="K92" s="95"/>
      <c r="L92" s="85"/>
      <c r="M92" s="85"/>
      <c r="N92" s="85"/>
      <c r="O92" s="85"/>
      <c r="P92" s="90"/>
      <c r="Q92" s="90"/>
      <c r="R92" s="90"/>
      <c r="S92" s="210"/>
      <c r="T92" s="210"/>
      <c r="U92" s="210"/>
      <c r="V92" s="210"/>
      <c r="W92" s="210"/>
      <c r="X92" s="210"/>
      <c r="Y92" s="91"/>
      <c r="Z92" s="92"/>
      <c r="AA92" s="85"/>
      <c r="AB92" s="93"/>
      <c r="AC92" s="85"/>
      <c r="AD92" s="85"/>
      <c r="AE92" s="85"/>
      <c r="AF92" s="85"/>
      <c r="AG92" s="94"/>
      <c r="AH92" s="95"/>
      <c r="AI92" s="85"/>
      <c r="AJ92" s="85"/>
      <c r="AK92" s="120"/>
      <c r="AL92" s="85"/>
      <c r="AM92" s="85"/>
      <c r="AN92" s="85"/>
      <c r="AO92" s="155"/>
      <c r="AP92" s="129"/>
      <c r="AQ92" s="185"/>
      <c r="AR92" s="211"/>
      <c r="AS92" s="184"/>
      <c r="AT92" s="139"/>
      <c r="AU92" s="212"/>
      <c r="AV92" s="85"/>
      <c r="AW92" s="85"/>
      <c r="AX92" s="121"/>
      <c r="AY92" s="85"/>
      <c r="AZ92" s="85"/>
      <c r="BA92" s="104"/>
      <c r="BB92" s="109"/>
      <c r="BC92" s="187"/>
      <c r="BD92" s="123"/>
      <c r="BE92" s="85"/>
      <c r="BF92" s="85"/>
      <c r="BG92" s="85"/>
      <c r="BH92" s="85"/>
      <c r="BI92" s="109"/>
      <c r="BJ92" s="85"/>
      <c r="BK92" s="85"/>
      <c r="BL92" s="143"/>
      <c r="BM92" s="144"/>
      <c r="BN92" s="123"/>
      <c r="BO92" s="85"/>
      <c r="BP92" s="85"/>
      <c r="BQ92" s="109"/>
      <c r="BR92" s="122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110"/>
      <c r="CP92" s="90"/>
      <c r="CQ92" s="90"/>
      <c r="CR92" s="90"/>
      <c r="CS92" s="90"/>
      <c r="CT92" s="90"/>
      <c r="CU92" s="90"/>
      <c r="CV92" s="125"/>
      <c r="CW92" s="93"/>
      <c r="CX92" s="85"/>
      <c r="CY92" s="85"/>
      <c r="CZ92" s="85"/>
      <c r="DA92" s="112"/>
      <c r="DB92" s="156"/>
      <c r="DC92" s="92"/>
      <c r="DD92" s="92"/>
      <c r="DE92" s="85"/>
      <c r="DF92" s="85"/>
      <c r="DG92" s="85"/>
      <c r="DH92" s="85"/>
      <c r="DI92" s="111"/>
      <c r="DJ92" s="92"/>
      <c r="DK92" s="123"/>
      <c r="DL92" s="123"/>
      <c r="DM92" s="123"/>
      <c r="DN92" s="123"/>
      <c r="DO92" s="123"/>
      <c r="DP92" s="123"/>
      <c r="DQ92" s="123"/>
      <c r="DR92" s="85"/>
      <c r="DS92" s="85"/>
      <c r="DT92" s="111"/>
      <c r="DU92" s="111"/>
      <c r="DV92" s="111"/>
      <c r="DW92" s="111"/>
      <c r="DX92" s="111"/>
      <c r="DY92" s="111"/>
      <c r="DZ92" s="111"/>
      <c r="EA92" s="111"/>
      <c r="EB92" s="85"/>
      <c r="EC92" s="95"/>
      <c r="ED92" s="95"/>
      <c r="EE92" s="95"/>
      <c r="EF92" s="95"/>
      <c r="EG92" s="95"/>
      <c r="EH92" s="95"/>
      <c r="EI92" s="95"/>
      <c r="EJ92" s="95"/>
      <c r="EK92" s="95"/>
      <c r="EL92" s="95"/>
      <c r="EM92" s="95"/>
      <c r="EN92" s="95"/>
      <c r="EO92" s="95"/>
      <c r="EP92" s="95"/>
      <c r="EQ92" s="85"/>
      <c r="ER92" s="213"/>
      <c r="ES92" s="95"/>
      <c r="ET92" s="95"/>
      <c r="EU92" s="95"/>
      <c r="EV92" s="95"/>
      <c r="EW92" s="95"/>
      <c r="EX92" s="157"/>
      <c r="EY92" s="158"/>
      <c r="EZ92" s="95"/>
      <c r="FA92" s="95"/>
      <c r="FB92" s="95"/>
      <c r="FC92" s="95"/>
      <c r="FD92" s="158"/>
      <c r="FE92" s="158"/>
      <c r="FF92" s="158"/>
      <c r="FG92" s="159"/>
      <c r="FH92" s="160"/>
      <c r="FI92" s="160"/>
      <c r="FJ92" s="184"/>
      <c r="FK92" s="94"/>
      <c r="FL92" s="95"/>
      <c r="FM92" s="85"/>
      <c r="FO92" s="95"/>
      <c r="FP92" s="158"/>
      <c r="FQ92" s="158"/>
      <c r="FR92" s="95"/>
      <c r="FS92" s="115"/>
      <c r="FT92" s="115"/>
      <c r="FU92" s="115"/>
      <c r="FV92" s="115"/>
      <c r="FW92" s="115"/>
      <c r="FX92" s="115"/>
      <c r="FY92" s="115"/>
      <c r="FZ92" s="115"/>
      <c r="GA92" s="115"/>
      <c r="GB92" s="115"/>
      <c r="GC92" s="115"/>
      <c r="GD92" s="115"/>
      <c r="GE92" s="124"/>
      <c r="GF92" s="115"/>
      <c r="GG92" s="95"/>
      <c r="GH92" s="169"/>
      <c r="GI92" s="86"/>
      <c r="GJ92" s="86"/>
      <c r="GK92" s="86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 s="95"/>
      <c r="IH92" s="95"/>
      <c r="II92" s="95"/>
      <c r="IJ92" s="95"/>
      <c r="IK92" s="95"/>
      <c r="IL92" s="95"/>
      <c r="IM92" s="95"/>
      <c r="IN92" s="95"/>
    </row>
    <row r="93" spans="1:248" s="114" customFormat="1" x14ac:dyDescent="0.25">
      <c r="A93" s="85"/>
      <c r="B93" s="85"/>
      <c r="C93" s="140"/>
      <c r="D93" s="139"/>
      <c r="E93" s="85"/>
      <c r="F93" s="111"/>
      <c r="G93" s="85"/>
      <c r="H93" s="85"/>
      <c r="I93" s="87"/>
      <c r="J93" s="88"/>
      <c r="K93" s="95"/>
      <c r="L93" s="85"/>
      <c r="M93" s="85"/>
      <c r="N93" s="85"/>
      <c r="O93" s="85"/>
      <c r="P93" s="90"/>
      <c r="Q93" s="90"/>
      <c r="R93" s="90"/>
      <c r="S93" s="210"/>
      <c r="T93" s="210"/>
      <c r="U93" s="210"/>
      <c r="V93" s="210"/>
      <c r="W93" s="210"/>
      <c r="X93" s="210"/>
      <c r="Y93" s="91"/>
      <c r="Z93" s="92"/>
      <c r="AA93" s="85"/>
      <c r="AB93" s="93"/>
      <c r="AC93" s="85"/>
      <c r="AD93" s="85"/>
      <c r="AE93" s="85"/>
      <c r="AF93" s="85"/>
      <c r="AG93" s="94"/>
      <c r="AH93" s="95"/>
      <c r="AI93" s="85"/>
      <c r="AJ93" s="85"/>
      <c r="AK93" s="120"/>
      <c r="AL93" s="85"/>
      <c r="AM93" s="85"/>
      <c r="AN93" s="85"/>
      <c r="AO93" s="155"/>
      <c r="AP93" s="129"/>
      <c r="AQ93" s="185"/>
      <c r="AR93" s="211"/>
      <c r="AS93" s="184"/>
      <c r="AT93" s="139"/>
      <c r="AU93" s="212"/>
      <c r="AV93" s="85"/>
      <c r="AW93" s="85"/>
      <c r="AX93" s="121"/>
      <c r="AY93" s="85"/>
      <c r="AZ93" s="85"/>
      <c r="BA93" s="104"/>
      <c r="BB93" s="109"/>
      <c r="BC93" s="187"/>
      <c r="BD93" s="123"/>
      <c r="BE93" s="85"/>
      <c r="BF93" s="85"/>
      <c r="BG93" s="85"/>
      <c r="BH93" s="85"/>
      <c r="BI93" s="109"/>
      <c r="BJ93" s="85"/>
      <c r="BK93" s="85"/>
      <c r="BL93" s="143"/>
      <c r="BM93" s="144"/>
      <c r="BN93" s="123"/>
      <c r="BO93" s="85"/>
      <c r="BP93" s="85"/>
      <c r="BQ93" s="109"/>
      <c r="BR93" s="122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110"/>
      <c r="CP93" s="90"/>
      <c r="CQ93" s="90"/>
      <c r="CR93" s="90"/>
      <c r="CS93" s="90"/>
      <c r="CT93" s="90"/>
      <c r="CU93" s="90"/>
      <c r="CV93" s="125"/>
      <c r="CW93" s="93"/>
      <c r="CX93" s="85"/>
      <c r="CY93" s="85"/>
      <c r="CZ93" s="85"/>
      <c r="DA93" s="112"/>
      <c r="DB93" s="156"/>
      <c r="DC93" s="92"/>
      <c r="DD93" s="92"/>
      <c r="DE93" s="85"/>
      <c r="DF93" s="85"/>
      <c r="DG93" s="85"/>
      <c r="DH93" s="85"/>
      <c r="DI93" s="111"/>
      <c r="DJ93" s="92"/>
      <c r="DK93" s="123"/>
      <c r="DL93" s="123"/>
      <c r="DM93" s="123"/>
      <c r="DN93" s="123"/>
      <c r="DO93" s="123"/>
      <c r="DP93" s="123"/>
      <c r="DQ93" s="123"/>
      <c r="DR93" s="85"/>
      <c r="DS93" s="85"/>
      <c r="DT93" s="111"/>
      <c r="DU93" s="111"/>
      <c r="DV93" s="111"/>
      <c r="DW93" s="111"/>
      <c r="DX93" s="111"/>
      <c r="DY93" s="111"/>
      <c r="DZ93" s="111"/>
      <c r="EA93" s="111"/>
      <c r="EB93" s="85"/>
      <c r="EC93" s="95"/>
      <c r="ED93" s="95"/>
      <c r="EE93" s="95"/>
      <c r="EF93" s="95"/>
      <c r="EG93" s="95"/>
      <c r="EH93" s="95"/>
      <c r="EI93" s="95"/>
      <c r="EJ93" s="95"/>
      <c r="EK93" s="95"/>
      <c r="EL93" s="95"/>
      <c r="EM93" s="95"/>
      <c r="EN93" s="95"/>
      <c r="EO93" s="95"/>
      <c r="EP93" s="95"/>
      <c r="EQ93" s="85"/>
      <c r="ER93" s="213"/>
      <c r="ES93" s="95"/>
      <c r="ET93" s="95"/>
      <c r="EU93" s="95"/>
      <c r="EV93" s="95"/>
      <c r="EW93" s="95"/>
      <c r="EX93" s="157"/>
      <c r="EY93" s="158"/>
      <c r="EZ93" s="95"/>
      <c r="FA93" s="95"/>
      <c r="FB93" s="95"/>
      <c r="FC93" s="95"/>
      <c r="FD93" s="158"/>
      <c r="FE93" s="158"/>
      <c r="FF93" s="158"/>
      <c r="FG93" s="159"/>
      <c r="FH93" s="160"/>
      <c r="FI93" s="160"/>
      <c r="FJ93" s="184"/>
      <c r="FK93" s="94"/>
      <c r="FL93" s="95"/>
      <c r="FM93" s="85"/>
      <c r="FO93" s="95"/>
      <c r="FP93" s="158"/>
      <c r="FQ93" s="158"/>
      <c r="FR93" s="95"/>
      <c r="FS93" s="115"/>
      <c r="FT93" s="115"/>
      <c r="FU93" s="115"/>
      <c r="FV93" s="115"/>
      <c r="FW93" s="115"/>
      <c r="FX93" s="115"/>
      <c r="FY93" s="115"/>
      <c r="FZ93" s="115"/>
      <c r="GA93" s="115"/>
      <c r="GB93" s="115"/>
      <c r="GC93" s="115"/>
      <c r="GD93" s="115"/>
      <c r="GE93" s="124"/>
      <c r="GF93" s="115"/>
      <c r="GG93" s="95"/>
      <c r="GH93" s="169"/>
      <c r="GI93" s="86"/>
      <c r="GJ93" s="86"/>
      <c r="GK93" s="86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 s="95"/>
      <c r="IH93" s="95"/>
      <c r="II93" s="95"/>
      <c r="IJ93" s="95"/>
      <c r="IK93" s="95"/>
      <c r="IL93" s="95"/>
      <c r="IM93" s="95"/>
      <c r="IN93" s="95"/>
    </row>
    <row r="94" spans="1:248" s="114" customFormat="1" x14ac:dyDescent="0.25">
      <c r="A94" s="85"/>
      <c r="B94" s="85"/>
      <c r="C94" s="140"/>
      <c r="D94" s="139"/>
      <c r="E94" s="85"/>
      <c r="F94" s="111"/>
      <c r="G94" s="85"/>
      <c r="H94" s="85"/>
      <c r="I94" s="87"/>
      <c r="J94" s="88"/>
      <c r="K94" s="95"/>
      <c r="L94" s="85"/>
      <c r="M94" s="85"/>
      <c r="N94" s="85"/>
      <c r="O94" s="85"/>
      <c r="P94" s="90"/>
      <c r="Q94" s="90"/>
      <c r="R94" s="90"/>
      <c r="S94" s="210"/>
      <c r="T94" s="210"/>
      <c r="U94" s="210"/>
      <c r="V94" s="210"/>
      <c r="W94" s="210"/>
      <c r="X94" s="210"/>
      <c r="Y94" s="91"/>
      <c r="Z94" s="92"/>
      <c r="AA94" s="85"/>
      <c r="AB94" s="93"/>
      <c r="AC94" s="85"/>
      <c r="AD94" s="85"/>
      <c r="AE94" s="85"/>
      <c r="AF94" s="85"/>
      <c r="AG94" s="94"/>
      <c r="AH94" s="95"/>
      <c r="AI94" s="85"/>
      <c r="AJ94" s="85"/>
      <c r="AK94" s="120"/>
      <c r="AL94" s="85"/>
      <c r="AM94" s="85"/>
      <c r="AN94" s="85"/>
      <c r="AO94" s="155"/>
      <c r="AP94" s="129"/>
      <c r="AQ94" s="185"/>
      <c r="AR94" s="211"/>
      <c r="AS94" s="184"/>
      <c r="AT94" s="139"/>
      <c r="AU94" s="212"/>
      <c r="AV94" s="85"/>
      <c r="AW94" s="85"/>
      <c r="AX94" s="121"/>
      <c r="AY94" s="85"/>
      <c r="AZ94" s="85"/>
      <c r="BA94" s="104"/>
      <c r="BB94" s="109"/>
      <c r="BC94" s="187"/>
      <c r="BD94" s="123"/>
      <c r="BE94" s="85"/>
      <c r="BF94" s="85"/>
      <c r="BG94" s="85"/>
      <c r="BH94" s="85"/>
      <c r="BI94" s="109"/>
      <c r="BJ94" s="85"/>
      <c r="BK94" s="85"/>
      <c r="BL94" s="143"/>
      <c r="BM94" s="144"/>
      <c r="BN94" s="123"/>
      <c r="BO94" s="85"/>
      <c r="BP94" s="85"/>
      <c r="BQ94" s="109"/>
      <c r="BR94" s="122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110"/>
      <c r="CP94" s="90"/>
      <c r="CQ94" s="90"/>
      <c r="CR94" s="90"/>
      <c r="CS94" s="90"/>
      <c r="CT94" s="90"/>
      <c r="CU94" s="90"/>
      <c r="CV94" s="125"/>
      <c r="CW94" s="93"/>
      <c r="CX94" s="85"/>
      <c r="CY94" s="85"/>
      <c r="CZ94" s="85"/>
      <c r="DA94" s="112"/>
      <c r="DB94" s="156"/>
      <c r="DC94" s="92"/>
      <c r="DD94" s="92"/>
      <c r="DE94" s="85"/>
      <c r="DF94" s="85"/>
      <c r="DG94" s="85"/>
      <c r="DH94" s="85"/>
      <c r="DI94" s="111"/>
      <c r="DJ94" s="92"/>
      <c r="DK94" s="123"/>
      <c r="DL94" s="123"/>
      <c r="DM94" s="123"/>
      <c r="DN94" s="123"/>
      <c r="DO94" s="123"/>
      <c r="DP94" s="123"/>
      <c r="DQ94" s="123"/>
      <c r="DR94" s="85"/>
      <c r="DS94" s="85"/>
      <c r="DT94" s="111"/>
      <c r="DU94" s="111"/>
      <c r="DV94" s="111"/>
      <c r="DW94" s="111"/>
      <c r="DX94" s="111"/>
      <c r="DY94" s="111"/>
      <c r="DZ94" s="111"/>
      <c r="EA94" s="111"/>
      <c r="EB94" s="85"/>
      <c r="EC94" s="95"/>
      <c r="ED94" s="95"/>
      <c r="EE94" s="95"/>
      <c r="EF94" s="95"/>
      <c r="EG94" s="95"/>
      <c r="EH94" s="95"/>
      <c r="EI94" s="95"/>
      <c r="EJ94" s="95"/>
      <c r="EK94" s="95"/>
      <c r="EL94" s="95"/>
      <c r="EM94" s="95"/>
      <c r="EN94" s="95"/>
      <c r="EO94" s="95"/>
      <c r="EP94" s="95"/>
      <c r="EQ94" s="85"/>
      <c r="ER94" s="213"/>
      <c r="ES94" s="95"/>
      <c r="ET94" s="95"/>
      <c r="EU94" s="95"/>
      <c r="EV94" s="95"/>
      <c r="EW94" s="95"/>
      <c r="EX94" s="157"/>
      <c r="EY94" s="158"/>
      <c r="EZ94" s="95"/>
      <c r="FA94" s="95"/>
      <c r="FB94" s="95"/>
      <c r="FC94" s="95"/>
      <c r="FD94" s="158"/>
      <c r="FE94" s="158"/>
      <c r="FF94" s="158"/>
      <c r="FG94" s="159"/>
      <c r="FH94" s="160"/>
      <c r="FI94" s="160"/>
      <c r="FJ94" s="184"/>
      <c r="FK94" s="94"/>
      <c r="FL94" s="95"/>
      <c r="FM94" s="85"/>
      <c r="FO94" s="95"/>
      <c r="FP94" s="158"/>
      <c r="FQ94" s="158"/>
      <c r="FR94" s="95"/>
      <c r="FS94" s="115"/>
      <c r="FT94" s="115"/>
      <c r="FU94" s="115"/>
      <c r="FV94" s="115"/>
      <c r="FW94" s="115"/>
      <c r="FX94" s="115"/>
      <c r="FY94" s="115"/>
      <c r="FZ94" s="115"/>
      <c r="GA94" s="115"/>
      <c r="GB94" s="115"/>
      <c r="GC94" s="115"/>
      <c r="GD94" s="115"/>
      <c r="GE94" s="124"/>
      <c r="GF94" s="115"/>
      <c r="GG94" s="95"/>
      <c r="GH94" s="169"/>
      <c r="GI94" s="86"/>
      <c r="GJ94" s="86"/>
      <c r="GK94" s="86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 s="95"/>
      <c r="IH94" s="95"/>
      <c r="II94" s="95"/>
      <c r="IJ94" s="95"/>
      <c r="IK94" s="95"/>
      <c r="IL94" s="95"/>
      <c r="IM94" s="95"/>
      <c r="IN94" s="95"/>
    </row>
    <row r="95" spans="1:248" s="114" customFormat="1" x14ac:dyDescent="0.25">
      <c r="A95" s="85"/>
      <c r="B95" s="85"/>
      <c r="C95" s="140"/>
      <c r="D95" s="139"/>
      <c r="E95" s="85"/>
      <c r="F95" s="111"/>
      <c r="G95" s="85"/>
      <c r="H95" s="85"/>
      <c r="I95" s="87"/>
      <c r="J95" s="88"/>
      <c r="K95" s="95"/>
      <c r="L95" s="85"/>
      <c r="M95" s="85"/>
      <c r="N95" s="85"/>
      <c r="O95" s="85"/>
      <c r="P95" s="90"/>
      <c r="Q95" s="90"/>
      <c r="R95" s="90"/>
      <c r="S95" s="210"/>
      <c r="T95" s="210"/>
      <c r="U95" s="210"/>
      <c r="V95" s="210"/>
      <c r="W95" s="210"/>
      <c r="X95" s="210"/>
      <c r="Y95" s="91"/>
      <c r="Z95" s="92"/>
      <c r="AA95" s="85"/>
      <c r="AB95" s="93"/>
      <c r="AC95" s="85"/>
      <c r="AD95" s="85"/>
      <c r="AE95" s="85"/>
      <c r="AF95" s="85"/>
      <c r="AG95" s="94"/>
      <c r="AH95" s="95"/>
      <c r="AI95" s="85"/>
      <c r="AJ95" s="85"/>
      <c r="AK95" s="120"/>
      <c r="AL95" s="85"/>
      <c r="AM95" s="85"/>
      <c r="AN95" s="85"/>
      <c r="AO95" s="155"/>
      <c r="AP95" s="129"/>
      <c r="AQ95" s="185"/>
      <c r="AR95" s="211"/>
      <c r="AS95" s="184"/>
      <c r="AT95" s="139"/>
      <c r="AU95" s="212"/>
      <c r="AV95" s="85"/>
      <c r="AW95" s="85"/>
      <c r="AX95" s="121"/>
      <c r="AY95" s="85"/>
      <c r="AZ95" s="85"/>
      <c r="BA95" s="104"/>
      <c r="BB95" s="109"/>
      <c r="BC95" s="187"/>
      <c r="BD95" s="123"/>
      <c r="BE95" s="85"/>
      <c r="BF95" s="85"/>
      <c r="BG95" s="85"/>
      <c r="BH95" s="85"/>
      <c r="BI95" s="109"/>
      <c r="BJ95" s="85"/>
      <c r="BK95" s="85"/>
      <c r="BL95" s="143"/>
      <c r="BM95" s="144"/>
      <c r="BN95" s="123"/>
      <c r="BO95" s="85"/>
      <c r="BP95" s="85"/>
      <c r="BQ95" s="109"/>
      <c r="BR95" s="122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110"/>
      <c r="CP95" s="90"/>
      <c r="CQ95" s="90"/>
      <c r="CR95" s="90"/>
      <c r="CS95" s="90"/>
      <c r="CT95" s="90"/>
      <c r="CU95" s="90"/>
      <c r="CV95" s="125"/>
      <c r="CW95" s="93"/>
      <c r="CX95" s="85"/>
      <c r="CY95" s="85"/>
      <c r="CZ95" s="85"/>
      <c r="DA95" s="112"/>
      <c r="DB95" s="156"/>
      <c r="DC95" s="92"/>
      <c r="DD95" s="92"/>
      <c r="DE95" s="85"/>
      <c r="DF95" s="85"/>
      <c r="DG95" s="85"/>
      <c r="DH95" s="85"/>
      <c r="DI95" s="111"/>
      <c r="DJ95" s="92"/>
      <c r="DK95" s="123"/>
      <c r="DL95" s="123"/>
      <c r="DM95" s="123"/>
      <c r="DN95" s="123"/>
      <c r="DO95" s="123"/>
      <c r="DP95" s="123"/>
      <c r="DQ95" s="123"/>
      <c r="DR95" s="85"/>
      <c r="DS95" s="85"/>
      <c r="DT95" s="111"/>
      <c r="DU95" s="111"/>
      <c r="DV95" s="111"/>
      <c r="DW95" s="111"/>
      <c r="DX95" s="111"/>
      <c r="DY95" s="111"/>
      <c r="DZ95" s="111"/>
      <c r="EA95" s="111"/>
      <c r="EB95" s="85"/>
      <c r="EC95" s="95"/>
      <c r="ED95" s="95"/>
      <c r="EE95" s="95"/>
      <c r="EF95" s="95"/>
      <c r="EG95" s="95"/>
      <c r="EH95" s="95"/>
      <c r="EI95" s="95"/>
      <c r="EJ95" s="95"/>
      <c r="EK95" s="95"/>
      <c r="EL95" s="95"/>
      <c r="EM95" s="95"/>
      <c r="EN95" s="95"/>
      <c r="EO95" s="95"/>
      <c r="EP95" s="95"/>
      <c r="EQ95" s="85"/>
      <c r="ER95" s="213"/>
      <c r="ES95" s="95"/>
      <c r="ET95" s="95"/>
      <c r="EU95" s="95"/>
      <c r="EV95" s="95"/>
      <c r="EW95" s="95"/>
      <c r="EX95" s="157"/>
      <c r="EY95" s="158"/>
      <c r="EZ95" s="95"/>
      <c r="FA95" s="95"/>
      <c r="FB95" s="95"/>
      <c r="FC95" s="95"/>
      <c r="FD95" s="158"/>
      <c r="FE95" s="158"/>
      <c r="FF95" s="158"/>
      <c r="FG95" s="159"/>
      <c r="FH95" s="160"/>
      <c r="FI95" s="160"/>
      <c r="FJ95" s="184"/>
      <c r="FK95" s="94"/>
      <c r="FL95" s="95"/>
      <c r="FM95" s="85"/>
      <c r="FO95" s="95"/>
      <c r="FP95" s="158"/>
      <c r="FQ95" s="158"/>
      <c r="FR95" s="95"/>
      <c r="FS95" s="115"/>
      <c r="FT95" s="115"/>
      <c r="FU95" s="115"/>
      <c r="FV95" s="115"/>
      <c r="FW95" s="115"/>
      <c r="FX95" s="115"/>
      <c r="FY95" s="115"/>
      <c r="FZ95" s="115"/>
      <c r="GA95" s="115"/>
      <c r="GB95" s="115"/>
      <c r="GC95" s="115"/>
      <c r="GD95" s="115"/>
      <c r="GE95" s="124"/>
      <c r="GF95" s="115"/>
      <c r="GG95" s="95"/>
      <c r="GH95" s="169"/>
      <c r="GI95" s="86"/>
      <c r="GJ95" s="86"/>
      <c r="GK95" s="86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 s="95"/>
      <c r="IH95" s="95"/>
      <c r="II95" s="95"/>
      <c r="IJ95" s="95"/>
      <c r="IK95" s="95"/>
      <c r="IL95" s="95"/>
      <c r="IM95" s="95"/>
      <c r="IN95" s="95"/>
    </row>
    <row r="96" spans="1:248" s="114" customFormat="1" x14ac:dyDescent="0.25">
      <c r="A96" s="85"/>
      <c r="B96" s="85"/>
      <c r="C96" s="140"/>
      <c r="D96" s="139"/>
      <c r="E96" s="85"/>
      <c r="F96" s="111"/>
      <c r="G96" s="85"/>
      <c r="H96" s="85"/>
      <c r="I96" s="87"/>
      <c r="J96" s="88"/>
      <c r="K96" s="95"/>
      <c r="L96" s="85"/>
      <c r="M96" s="85"/>
      <c r="N96" s="85"/>
      <c r="O96" s="85"/>
      <c r="P96" s="90"/>
      <c r="Q96" s="90"/>
      <c r="R96" s="90"/>
      <c r="S96" s="210"/>
      <c r="T96" s="210"/>
      <c r="U96" s="210"/>
      <c r="V96" s="210"/>
      <c r="W96" s="210"/>
      <c r="X96" s="210"/>
      <c r="Y96" s="91"/>
      <c r="Z96" s="92"/>
      <c r="AA96" s="85"/>
      <c r="AB96" s="93"/>
      <c r="AC96" s="85"/>
      <c r="AD96" s="85"/>
      <c r="AE96" s="85"/>
      <c r="AF96" s="85"/>
      <c r="AG96" s="94"/>
      <c r="AH96" s="95"/>
      <c r="AI96" s="85"/>
      <c r="AJ96" s="85"/>
      <c r="AK96" s="120"/>
      <c r="AL96" s="85"/>
      <c r="AM96" s="85"/>
      <c r="AN96" s="85"/>
      <c r="AO96" s="155"/>
      <c r="AP96" s="129"/>
      <c r="AQ96" s="185"/>
      <c r="AR96" s="211"/>
      <c r="AS96" s="184"/>
      <c r="AT96" s="139"/>
      <c r="AU96" s="212"/>
      <c r="AV96" s="85"/>
      <c r="AW96" s="85"/>
      <c r="AX96" s="121"/>
      <c r="AY96" s="85"/>
      <c r="AZ96" s="85"/>
      <c r="BA96" s="104"/>
      <c r="BB96" s="109"/>
      <c r="BC96" s="187"/>
      <c r="BD96" s="123"/>
      <c r="BE96" s="85"/>
      <c r="BF96" s="85"/>
      <c r="BG96" s="85"/>
      <c r="BH96" s="85"/>
      <c r="BI96" s="109"/>
      <c r="BJ96" s="85"/>
      <c r="BK96" s="85"/>
      <c r="BL96" s="143"/>
      <c r="BM96" s="144"/>
      <c r="BN96" s="123"/>
      <c r="BO96" s="85"/>
      <c r="BP96" s="85"/>
      <c r="BQ96" s="109"/>
      <c r="BR96" s="122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110"/>
      <c r="CP96" s="90"/>
      <c r="CQ96" s="90"/>
      <c r="CR96" s="90"/>
      <c r="CS96" s="90"/>
      <c r="CT96" s="90"/>
      <c r="CU96" s="90"/>
      <c r="CV96" s="125"/>
      <c r="CW96" s="93"/>
      <c r="CX96" s="85"/>
      <c r="CY96" s="85"/>
      <c r="CZ96" s="85"/>
      <c r="DA96" s="112"/>
      <c r="DB96" s="156"/>
      <c r="DC96" s="92"/>
      <c r="DD96" s="92"/>
      <c r="DE96" s="85"/>
      <c r="DF96" s="85"/>
      <c r="DG96" s="85"/>
      <c r="DH96" s="85"/>
      <c r="DI96" s="111"/>
      <c r="DJ96" s="92"/>
      <c r="DK96" s="123"/>
      <c r="DL96" s="123"/>
      <c r="DM96" s="123"/>
      <c r="DN96" s="123"/>
      <c r="DO96" s="123"/>
      <c r="DP96" s="123"/>
      <c r="DQ96" s="123"/>
      <c r="DR96" s="85"/>
      <c r="DS96" s="85"/>
      <c r="DT96" s="111"/>
      <c r="DU96" s="111"/>
      <c r="DV96" s="111"/>
      <c r="DW96" s="111"/>
      <c r="DX96" s="111"/>
      <c r="DY96" s="111"/>
      <c r="DZ96" s="111"/>
      <c r="EA96" s="111"/>
      <c r="EB96" s="85"/>
      <c r="EC96" s="95"/>
      <c r="ED96" s="95"/>
      <c r="EE96" s="95"/>
      <c r="EF96" s="95"/>
      <c r="EG96" s="95"/>
      <c r="EH96" s="95"/>
      <c r="EI96" s="95"/>
      <c r="EJ96" s="95"/>
      <c r="EK96" s="95"/>
      <c r="EL96" s="95"/>
      <c r="EM96" s="95"/>
      <c r="EN96" s="95"/>
      <c r="EO96" s="95"/>
      <c r="EP96" s="95"/>
      <c r="EQ96" s="85"/>
      <c r="ER96" s="213"/>
      <c r="ES96" s="95"/>
      <c r="ET96" s="95"/>
      <c r="EU96" s="95"/>
      <c r="EV96" s="95"/>
      <c r="EW96" s="95"/>
      <c r="EX96" s="157"/>
      <c r="EY96" s="158"/>
      <c r="EZ96" s="95"/>
      <c r="FA96" s="95"/>
      <c r="FB96" s="95"/>
      <c r="FC96" s="95"/>
      <c r="FD96" s="158"/>
      <c r="FE96" s="158"/>
      <c r="FF96" s="158"/>
      <c r="FG96" s="159"/>
      <c r="FH96" s="160"/>
      <c r="FI96" s="160"/>
      <c r="FJ96" s="184"/>
      <c r="FK96" s="94"/>
      <c r="FL96" s="95"/>
      <c r="FM96" s="85"/>
      <c r="FO96" s="95"/>
      <c r="FP96" s="158"/>
      <c r="FQ96" s="158"/>
      <c r="FR96" s="95"/>
      <c r="FS96" s="115"/>
      <c r="FT96" s="115"/>
      <c r="FU96" s="115"/>
      <c r="FV96" s="115"/>
      <c r="FW96" s="115"/>
      <c r="FX96" s="115"/>
      <c r="FY96" s="115"/>
      <c r="FZ96" s="115"/>
      <c r="GA96" s="115"/>
      <c r="GB96" s="115"/>
      <c r="GC96" s="115"/>
      <c r="GD96" s="115"/>
      <c r="GE96" s="124"/>
      <c r="GF96" s="115"/>
      <c r="GG96" s="95"/>
      <c r="GH96" s="169"/>
      <c r="GI96" s="86"/>
      <c r="GJ96" s="86"/>
      <c r="GK96" s="8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 s="95"/>
      <c r="IH96" s="95"/>
      <c r="II96" s="95"/>
      <c r="IJ96" s="95"/>
      <c r="IK96" s="95"/>
      <c r="IL96" s="95"/>
      <c r="IM96" s="95"/>
      <c r="IN96" s="95"/>
    </row>
    <row r="97" spans="1:248" s="114" customFormat="1" x14ac:dyDescent="0.25">
      <c r="A97" s="85"/>
      <c r="B97" s="85"/>
      <c r="C97" s="140"/>
      <c r="D97" s="139"/>
      <c r="E97" s="85"/>
      <c r="F97" s="111"/>
      <c r="G97" s="85"/>
      <c r="H97" s="85"/>
      <c r="I97" s="87"/>
      <c r="J97" s="88"/>
      <c r="K97" s="95"/>
      <c r="L97" s="85"/>
      <c r="M97" s="85"/>
      <c r="N97" s="85"/>
      <c r="O97" s="85"/>
      <c r="P97" s="90"/>
      <c r="Q97" s="90"/>
      <c r="R97" s="90"/>
      <c r="S97" s="210"/>
      <c r="T97" s="210"/>
      <c r="U97" s="210"/>
      <c r="V97" s="210"/>
      <c r="W97" s="210"/>
      <c r="X97" s="210"/>
      <c r="Y97" s="91"/>
      <c r="Z97" s="92"/>
      <c r="AA97" s="85"/>
      <c r="AB97" s="93"/>
      <c r="AC97" s="85"/>
      <c r="AD97" s="85"/>
      <c r="AE97" s="85"/>
      <c r="AF97" s="85"/>
      <c r="AG97" s="94"/>
      <c r="AH97" s="95"/>
      <c r="AI97" s="85"/>
      <c r="AJ97" s="85"/>
      <c r="AK97" s="120"/>
      <c r="AL97" s="85"/>
      <c r="AM97" s="85"/>
      <c r="AN97" s="85"/>
      <c r="AO97" s="155"/>
      <c r="AP97" s="129"/>
      <c r="AQ97" s="185"/>
      <c r="AR97" s="211"/>
      <c r="AS97" s="184"/>
      <c r="AT97" s="139"/>
      <c r="AU97" s="212"/>
      <c r="AV97" s="85"/>
      <c r="AW97" s="85"/>
      <c r="AX97" s="121"/>
      <c r="AY97" s="85"/>
      <c r="AZ97" s="85"/>
      <c r="BA97" s="104"/>
      <c r="BB97" s="109"/>
      <c r="BC97" s="187"/>
      <c r="BD97" s="123"/>
      <c r="BE97" s="85"/>
      <c r="BF97" s="85"/>
      <c r="BG97" s="85"/>
      <c r="BH97" s="85"/>
      <c r="BI97" s="109"/>
      <c r="BJ97" s="85"/>
      <c r="BK97" s="85"/>
      <c r="BL97" s="143"/>
      <c r="BM97" s="144"/>
      <c r="BN97" s="123"/>
      <c r="BO97" s="85"/>
      <c r="BP97" s="85"/>
      <c r="BQ97" s="109"/>
      <c r="BR97" s="122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110"/>
      <c r="CP97" s="90"/>
      <c r="CQ97" s="90"/>
      <c r="CR97" s="90"/>
      <c r="CS97" s="90"/>
      <c r="CT97" s="90"/>
      <c r="CU97" s="90"/>
      <c r="CV97" s="125"/>
      <c r="CW97" s="93"/>
      <c r="CX97" s="85"/>
      <c r="CY97" s="85"/>
      <c r="CZ97" s="85"/>
      <c r="DA97" s="112"/>
      <c r="DB97" s="156"/>
      <c r="DC97" s="92"/>
      <c r="DD97" s="92"/>
      <c r="DE97" s="85"/>
      <c r="DF97" s="85"/>
      <c r="DG97" s="85"/>
      <c r="DH97" s="85"/>
      <c r="DI97" s="111"/>
      <c r="DJ97" s="92"/>
      <c r="DK97" s="123"/>
      <c r="DL97" s="123"/>
      <c r="DM97" s="123"/>
      <c r="DN97" s="123"/>
      <c r="DO97" s="123"/>
      <c r="DP97" s="123"/>
      <c r="DQ97" s="123"/>
      <c r="DR97" s="85"/>
      <c r="DS97" s="85"/>
      <c r="DT97" s="111"/>
      <c r="DU97" s="111"/>
      <c r="DV97" s="111"/>
      <c r="DW97" s="111"/>
      <c r="DX97" s="111"/>
      <c r="DY97" s="111"/>
      <c r="DZ97" s="111"/>
      <c r="EA97" s="111"/>
      <c r="EB97" s="85"/>
      <c r="EC97" s="95"/>
      <c r="ED97" s="95"/>
      <c r="EE97" s="95"/>
      <c r="EF97" s="95"/>
      <c r="EG97" s="95"/>
      <c r="EH97" s="95"/>
      <c r="EI97" s="95"/>
      <c r="EJ97" s="95"/>
      <c r="EK97" s="95"/>
      <c r="EL97" s="95"/>
      <c r="EM97" s="95"/>
      <c r="EN97" s="95"/>
      <c r="EO97" s="95"/>
      <c r="EP97" s="95"/>
      <c r="EQ97" s="85"/>
      <c r="ER97" s="213"/>
      <c r="ES97" s="95"/>
      <c r="ET97" s="95"/>
      <c r="EU97" s="95"/>
      <c r="EV97" s="95"/>
      <c r="EW97" s="95"/>
      <c r="EX97" s="157"/>
      <c r="EY97" s="158"/>
      <c r="EZ97" s="95"/>
      <c r="FA97" s="95"/>
      <c r="FB97" s="95"/>
      <c r="FC97" s="95"/>
      <c r="FD97" s="158"/>
      <c r="FE97" s="158"/>
      <c r="FF97" s="158"/>
      <c r="FG97" s="159"/>
      <c r="FH97" s="160"/>
      <c r="FI97" s="160"/>
      <c r="FJ97" s="184"/>
      <c r="FK97" s="94"/>
      <c r="FL97" s="95"/>
      <c r="FM97" s="85"/>
      <c r="FO97" s="95"/>
      <c r="FP97" s="158"/>
      <c r="FQ97" s="158"/>
      <c r="FR97" s="95"/>
      <c r="FS97" s="115"/>
      <c r="FT97" s="115"/>
      <c r="FU97" s="115"/>
      <c r="FV97" s="115"/>
      <c r="FW97" s="115"/>
      <c r="FX97" s="115"/>
      <c r="FY97" s="115"/>
      <c r="FZ97" s="115"/>
      <c r="GA97" s="115"/>
      <c r="GB97" s="115"/>
      <c r="GC97" s="115"/>
      <c r="GD97" s="115"/>
      <c r="GE97" s="124"/>
      <c r="GF97" s="115"/>
      <c r="GG97" s="95"/>
      <c r="GH97" s="169"/>
      <c r="GI97" s="86"/>
      <c r="GJ97" s="86"/>
      <c r="GK97" s="86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 s="95"/>
      <c r="IH97" s="95"/>
      <c r="II97" s="95"/>
      <c r="IJ97" s="95"/>
      <c r="IK97" s="95"/>
      <c r="IL97" s="95"/>
      <c r="IM97" s="95"/>
      <c r="IN97" s="95"/>
    </row>
    <row r="98" spans="1:248" s="114" customFormat="1" x14ac:dyDescent="0.25">
      <c r="A98" s="85"/>
      <c r="B98" s="85"/>
      <c r="C98" s="140"/>
      <c r="D98" s="139"/>
      <c r="E98" s="85"/>
      <c r="F98" s="111"/>
      <c r="G98" s="85"/>
      <c r="H98" s="85"/>
      <c r="I98" s="87"/>
      <c r="J98" s="88"/>
      <c r="K98" s="95"/>
      <c r="L98" s="85"/>
      <c r="M98" s="85"/>
      <c r="N98" s="85"/>
      <c r="O98" s="85"/>
      <c r="P98" s="90"/>
      <c r="Q98" s="90"/>
      <c r="R98" s="90"/>
      <c r="S98" s="210"/>
      <c r="T98" s="210"/>
      <c r="U98" s="210"/>
      <c r="V98" s="210"/>
      <c r="W98" s="210"/>
      <c r="X98" s="210"/>
      <c r="Y98" s="91"/>
      <c r="Z98" s="92"/>
      <c r="AA98" s="85"/>
      <c r="AB98" s="93"/>
      <c r="AC98" s="85"/>
      <c r="AD98" s="85"/>
      <c r="AE98" s="85"/>
      <c r="AF98" s="85"/>
      <c r="AG98" s="94"/>
      <c r="AH98" s="95"/>
      <c r="AI98" s="85"/>
      <c r="AJ98" s="85"/>
      <c r="AK98" s="120"/>
      <c r="AL98" s="85"/>
      <c r="AM98" s="85"/>
      <c r="AN98" s="85"/>
      <c r="AO98" s="155"/>
      <c r="AP98" s="129"/>
      <c r="AQ98" s="185"/>
      <c r="AR98" s="211"/>
      <c r="AS98" s="184"/>
      <c r="AT98" s="139"/>
      <c r="AU98" s="212"/>
      <c r="AV98" s="85"/>
      <c r="AW98" s="85"/>
      <c r="AX98" s="121"/>
      <c r="AY98" s="85"/>
      <c r="AZ98" s="85"/>
      <c r="BA98" s="104"/>
      <c r="BB98" s="109"/>
      <c r="BC98" s="187"/>
      <c r="BD98" s="123"/>
      <c r="BE98" s="85"/>
      <c r="BF98" s="85"/>
      <c r="BG98" s="85"/>
      <c r="BH98" s="85"/>
      <c r="BI98" s="109"/>
      <c r="BJ98" s="85"/>
      <c r="BK98" s="85"/>
      <c r="BL98" s="143"/>
      <c r="BM98" s="144"/>
      <c r="BN98" s="123"/>
      <c r="BO98" s="85"/>
      <c r="BP98" s="85"/>
      <c r="BQ98" s="109"/>
      <c r="BR98" s="122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85"/>
      <c r="CF98" s="85"/>
      <c r="CG98" s="85"/>
      <c r="CH98" s="85"/>
      <c r="CI98" s="85"/>
      <c r="CJ98" s="85"/>
      <c r="CK98" s="85"/>
      <c r="CL98" s="85"/>
      <c r="CM98" s="85"/>
      <c r="CN98" s="85"/>
      <c r="CO98" s="110"/>
      <c r="CP98" s="90"/>
      <c r="CQ98" s="90"/>
      <c r="CR98" s="90"/>
      <c r="CS98" s="90"/>
      <c r="CT98" s="90"/>
      <c r="CU98" s="90"/>
      <c r="CV98" s="125"/>
      <c r="CW98" s="93"/>
      <c r="CX98" s="85"/>
      <c r="CY98" s="85"/>
      <c r="CZ98" s="85"/>
      <c r="DA98" s="112"/>
      <c r="DB98" s="156"/>
      <c r="DC98" s="92"/>
      <c r="DD98" s="92"/>
      <c r="DE98" s="85"/>
      <c r="DF98" s="85"/>
      <c r="DG98" s="85"/>
      <c r="DH98" s="85"/>
      <c r="DI98" s="111"/>
      <c r="DJ98" s="92"/>
      <c r="DK98" s="123"/>
      <c r="DL98" s="123"/>
      <c r="DM98" s="123"/>
      <c r="DN98" s="123"/>
      <c r="DO98" s="123"/>
      <c r="DP98" s="123"/>
      <c r="DQ98" s="123"/>
      <c r="DR98" s="85"/>
      <c r="DS98" s="85"/>
      <c r="DT98" s="111"/>
      <c r="DU98" s="111"/>
      <c r="DV98" s="111"/>
      <c r="DW98" s="111"/>
      <c r="DX98" s="111"/>
      <c r="DY98" s="111"/>
      <c r="DZ98" s="111"/>
      <c r="EA98" s="111"/>
      <c r="EB98" s="85"/>
      <c r="EC98" s="95"/>
      <c r="ED98" s="95"/>
      <c r="EE98" s="95"/>
      <c r="EF98" s="95"/>
      <c r="EG98" s="95"/>
      <c r="EH98" s="95"/>
      <c r="EI98" s="95"/>
      <c r="EJ98" s="95"/>
      <c r="EK98" s="95"/>
      <c r="EL98" s="95"/>
      <c r="EM98" s="95"/>
      <c r="EN98" s="95"/>
      <c r="EO98" s="95"/>
      <c r="EP98" s="95"/>
      <c r="EQ98" s="85"/>
      <c r="ER98" s="213"/>
      <c r="ES98" s="95"/>
      <c r="ET98" s="95"/>
      <c r="EU98" s="95"/>
      <c r="EV98" s="95"/>
      <c r="EW98" s="95"/>
      <c r="EX98" s="157"/>
      <c r="EY98" s="158"/>
      <c r="EZ98" s="95"/>
      <c r="FA98" s="95"/>
      <c r="FB98" s="95"/>
      <c r="FC98" s="95"/>
      <c r="FD98" s="158"/>
      <c r="FE98" s="158"/>
      <c r="FF98" s="158"/>
      <c r="FG98" s="159"/>
      <c r="FH98" s="160"/>
      <c r="FI98" s="160"/>
      <c r="FJ98" s="184"/>
      <c r="FK98" s="94"/>
      <c r="FL98" s="95"/>
      <c r="FM98" s="85"/>
      <c r="FO98" s="95"/>
      <c r="FP98" s="158"/>
      <c r="FQ98" s="158"/>
      <c r="FR98" s="95"/>
      <c r="FS98" s="115"/>
      <c r="FT98" s="115"/>
      <c r="FU98" s="115"/>
      <c r="FV98" s="115"/>
      <c r="FW98" s="115"/>
      <c r="FX98" s="115"/>
      <c r="FY98" s="115"/>
      <c r="FZ98" s="115"/>
      <c r="GA98" s="115"/>
      <c r="GB98" s="115"/>
      <c r="GC98" s="115"/>
      <c r="GD98" s="115"/>
      <c r="GE98" s="124"/>
      <c r="GF98" s="115"/>
      <c r="GG98" s="95"/>
      <c r="GH98" s="169"/>
      <c r="GI98" s="86"/>
      <c r="GJ98" s="86"/>
      <c r="GK98" s="86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 s="95"/>
      <c r="IH98" s="95"/>
      <c r="II98" s="95"/>
      <c r="IJ98" s="95"/>
      <c r="IK98" s="95"/>
      <c r="IL98" s="95"/>
      <c r="IM98" s="95"/>
      <c r="IN98" s="95"/>
    </row>
    <row r="99" spans="1:248" s="114" customFormat="1" x14ac:dyDescent="0.25">
      <c r="A99" s="85"/>
      <c r="B99" s="85"/>
      <c r="C99" s="140"/>
      <c r="D99" s="139"/>
      <c r="E99" s="85"/>
      <c r="F99" s="111"/>
      <c r="G99" s="85"/>
      <c r="H99" s="85"/>
      <c r="I99" s="87"/>
      <c r="J99" s="88"/>
      <c r="K99" s="95"/>
      <c r="L99" s="85"/>
      <c r="M99" s="85"/>
      <c r="N99" s="85"/>
      <c r="O99" s="85"/>
      <c r="P99" s="90"/>
      <c r="Q99" s="90"/>
      <c r="R99" s="90"/>
      <c r="S99" s="210"/>
      <c r="T99" s="210"/>
      <c r="U99" s="210"/>
      <c r="V99" s="210"/>
      <c r="W99" s="210"/>
      <c r="X99" s="210"/>
      <c r="Y99" s="91"/>
      <c r="Z99" s="92"/>
      <c r="AA99" s="85"/>
      <c r="AB99" s="93"/>
      <c r="AC99" s="85"/>
      <c r="AD99" s="85"/>
      <c r="AE99" s="85"/>
      <c r="AF99" s="85"/>
      <c r="AG99" s="94"/>
      <c r="AH99" s="95"/>
      <c r="AI99" s="85"/>
      <c r="AJ99" s="85"/>
      <c r="AK99" s="120"/>
      <c r="AL99" s="85"/>
      <c r="AM99" s="85"/>
      <c r="AN99" s="85"/>
      <c r="AO99" s="155"/>
      <c r="AP99" s="129"/>
      <c r="AQ99" s="185"/>
      <c r="AR99" s="211"/>
      <c r="AS99" s="184"/>
      <c r="AT99" s="139"/>
      <c r="AU99" s="212"/>
      <c r="AV99" s="85"/>
      <c r="AW99" s="85"/>
      <c r="AX99" s="121"/>
      <c r="AY99" s="85"/>
      <c r="AZ99" s="85"/>
      <c r="BA99" s="104"/>
      <c r="BB99" s="109"/>
      <c r="BC99" s="187"/>
      <c r="BD99" s="123"/>
      <c r="BE99" s="85"/>
      <c r="BF99" s="85"/>
      <c r="BG99" s="85"/>
      <c r="BH99" s="85"/>
      <c r="BI99" s="109"/>
      <c r="BJ99" s="85"/>
      <c r="BK99" s="85"/>
      <c r="BL99" s="143"/>
      <c r="BM99" s="144"/>
      <c r="BN99" s="123"/>
      <c r="BO99" s="85"/>
      <c r="BP99" s="85"/>
      <c r="BQ99" s="109"/>
      <c r="BR99" s="122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110"/>
      <c r="CP99" s="90"/>
      <c r="CQ99" s="90"/>
      <c r="CR99" s="90"/>
      <c r="CS99" s="90"/>
      <c r="CT99" s="90"/>
      <c r="CU99" s="90"/>
      <c r="CV99" s="125"/>
      <c r="CW99" s="93"/>
      <c r="CX99" s="85"/>
      <c r="CY99" s="85"/>
      <c r="CZ99" s="85"/>
      <c r="DA99" s="112"/>
      <c r="DB99" s="156"/>
      <c r="DC99" s="92"/>
      <c r="DD99" s="92"/>
      <c r="DE99" s="85"/>
      <c r="DF99" s="85"/>
      <c r="DG99" s="85"/>
      <c r="DH99" s="85"/>
      <c r="DI99" s="111"/>
      <c r="DJ99" s="92"/>
      <c r="DK99" s="123"/>
      <c r="DL99" s="123"/>
      <c r="DM99" s="123"/>
      <c r="DN99" s="123"/>
      <c r="DO99" s="123"/>
      <c r="DP99" s="123"/>
      <c r="DQ99" s="123"/>
      <c r="DR99" s="85"/>
      <c r="DS99" s="85"/>
      <c r="DT99" s="111"/>
      <c r="DU99" s="111"/>
      <c r="DV99" s="111"/>
      <c r="DW99" s="111"/>
      <c r="DX99" s="111"/>
      <c r="DY99" s="111"/>
      <c r="DZ99" s="111"/>
      <c r="EA99" s="111"/>
      <c r="EB99" s="85"/>
      <c r="EC99" s="95"/>
      <c r="ED99" s="95"/>
      <c r="EE99" s="95"/>
      <c r="EF99" s="95"/>
      <c r="EG99" s="95"/>
      <c r="EH99" s="95"/>
      <c r="EI99" s="95"/>
      <c r="EJ99" s="95"/>
      <c r="EK99" s="95"/>
      <c r="EL99" s="95"/>
      <c r="EM99" s="95"/>
      <c r="EN99" s="95"/>
      <c r="EO99" s="95"/>
      <c r="EP99" s="95"/>
      <c r="EQ99" s="85"/>
      <c r="ER99" s="213"/>
      <c r="ES99" s="95"/>
      <c r="ET99" s="95"/>
      <c r="EU99" s="95"/>
      <c r="EV99" s="95"/>
      <c r="EW99" s="95"/>
      <c r="EX99" s="157"/>
      <c r="EY99" s="158"/>
      <c r="EZ99" s="95"/>
      <c r="FA99" s="95"/>
      <c r="FB99" s="95"/>
      <c r="FC99" s="95"/>
      <c r="FD99" s="158"/>
      <c r="FE99" s="158"/>
      <c r="FF99" s="158"/>
      <c r="FG99" s="159"/>
      <c r="FH99" s="160"/>
      <c r="FI99" s="160"/>
      <c r="FJ99" s="184"/>
      <c r="FK99" s="94"/>
      <c r="FL99" s="95"/>
      <c r="FM99" s="85"/>
      <c r="FO99" s="95"/>
      <c r="FP99" s="158"/>
      <c r="FQ99" s="158"/>
      <c r="FR99" s="95"/>
      <c r="FS99" s="115"/>
      <c r="FT99" s="115"/>
      <c r="FU99" s="115"/>
      <c r="FV99" s="115"/>
      <c r="FW99" s="115"/>
      <c r="FX99" s="115"/>
      <c r="FY99" s="115"/>
      <c r="FZ99" s="115"/>
      <c r="GA99" s="115"/>
      <c r="GB99" s="115"/>
      <c r="GC99" s="115"/>
      <c r="GD99" s="115"/>
      <c r="GE99" s="124"/>
      <c r="GF99" s="115"/>
      <c r="GG99" s="95"/>
      <c r="GH99" s="169"/>
      <c r="GI99" s="86"/>
      <c r="GJ99" s="86"/>
      <c r="GK99" s="86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 s="95"/>
      <c r="IH99" s="95"/>
      <c r="II99" s="95"/>
      <c r="IJ99" s="95"/>
      <c r="IK99" s="95"/>
      <c r="IL99" s="95"/>
      <c r="IM99" s="95"/>
      <c r="IN99" s="95"/>
    </row>
    <row r="100" spans="1:248" s="114" customFormat="1" x14ac:dyDescent="0.25">
      <c r="A100" s="85"/>
      <c r="B100" s="85"/>
      <c r="C100" s="140"/>
      <c r="D100" s="139"/>
      <c r="E100" s="85"/>
      <c r="F100" s="111"/>
      <c r="G100" s="85"/>
      <c r="H100" s="85"/>
      <c r="I100" s="87"/>
      <c r="J100" s="88"/>
      <c r="K100" s="95"/>
      <c r="L100" s="85"/>
      <c r="M100" s="85"/>
      <c r="N100" s="85"/>
      <c r="O100" s="85"/>
      <c r="P100" s="90"/>
      <c r="Q100" s="90"/>
      <c r="R100" s="90"/>
      <c r="S100" s="210"/>
      <c r="T100" s="210"/>
      <c r="U100" s="210"/>
      <c r="V100" s="210"/>
      <c r="W100" s="210"/>
      <c r="X100" s="210"/>
      <c r="Y100" s="91"/>
      <c r="Z100" s="92"/>
      <c r="AA100" s="85"/>
      <c r="AB100" s="93"/>
      <c r="AC100" s="85"/>
      <c r="AD100" s="85"/>
      <c r="AE100" s="85"/>
      <c r="AF100" s="85"/>
      <c r="AG100" s="94"/>
      <c r="AH100" s="95"/>
      <c r="AI100" s="85"/>
      <c r="AJ100" s="85"/>
      <c r="AK100" s="120"/>
      <c r="AL100" s="85"/>
      <c r="AM100" s="85"/>
      <c r="AN100" s="85"/>
      <c r="AO100" s="155"/>
      <c r="AP100" s="129"/>
      <c r="AQ100" s="185"/>
      <c r="AR100" s="211"/>
      <c r="AS100" s="184"/>
      <c r="AT100" s="139"/>
      <c r="AU100" s="212"/>
      <c r="AV100" s="85"/>
      <c r="AW100" s="85"/>
      <c r="AX100" s="121"/>
      <c r="AY100" s="85"/>
      <c r="AZ100" s="85"/>
      <c r="BA100" s="104"/>
      <c r="BB100" s="109"/>
      <c r="BC100" s="187"/>
      <c r="BD100" s="123"/>
      <c r="BE100" s="85"/>
      <c r="BF100" s="85"/>
      <c r="BG100" s="85"/>
      <c r="BH100" s="85"/>
      <c r="BI100" s="109"/>
      <c r="BJ100" s="85"/>
      <c r="BK100" s="85"/>
      <c r="BL100" s="143"/>
      <c r="BM100" s="144"/>
      <c r="BN100" s="123"/>
      <c r="BO100" s="85"/>
      <c r="BP100" s="85"/>
      <c r="BQ100" s="109"/>
      <c r="BR100" s="122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110"/>
      <c r="CP100" s="90"/>
      <c r="CQ100" s="90"/>
      <c r="CR100" s="90"/>
      <c r="CS100" s="90"/>
      <c r="CT100" s="90"/>
      <c r="CU100" s="90"/>
      <c r="CV100" s="125"/>
      <c r="CW100" s="93"/>
      <c r="CX100" s="85"/>
      <c r="CY100" s="85"/>
      <c r="CZ100" s="85"/>
      <c r="DA100" s="112"/>
      <c r="DB100" s="156"/>
      <c r="DC100" s="92"/>
      <c r="DD100" s="92"/>
      <c r="DE100" s="85"/>
      <c r="DF100" s="85"/>
      <c r="DG100" s="85"/>
      <c r="DH100" s="85"/>
      <c r="DI100" s="111"/>
      <c r="DJ100" s="92"/>
      <c r="DK100" s="123"/>
      <c r="DL100" s="123"/>
      <c r="DM100" s="123"/>
      <c r="DN100" s="123"/>
      <c r="DO100" s="123"/>
      <c r="DP100" s="123"/>
      <c r="DQ100" s="123"/>
      <c r="DR100" s="85"/>
      <c r="DS100" s="85"/>
      <c r="DT100" s="111"/>
      <c r="DU100" s="111"/>
      <c r="DV100" s="111"/>
      <c r="DW100" s="111"/>
      <c r="DX100" s="111"/>
      <c r="DY100" s="111"/>
      <c r="DZ100" s="111"/>
      <c r="EA100" s="111"/>
      <c r="EB100" s="85"/>
      <c r="EC100" s="95"/>
      <c r="ED100" s="95"/>
      <c r="EE100" s="95"/>
      <c r="EF100" s="95"/>
      <c r="EG100" s="95"/>
      <c r="EH100" s="95"/>
      <c r="EI100" s="95"/>
      <c r="EJ100" s="95"/>
      <c r="EK100" s="95"/>
      <c r="EL100" s="95"/>
      <c r="EM100" s="95"/>
      <c r="EN100" s="95"/>
      <c r="EO100" s="95"/>
      <c r="EP100" s="95"/>
      <c r="EQ100" s="85"/>
      <c r="ER100" s="213"/>
      <c r="ES100" s="95"/>
      <c r="ET100" s="95"/>
      <c r="EU100" s="95"/>
      <c r="EV100" s="95"/>
      <c r="EW100" s="95"/>
      <c r="EX100" s="157"/>
      <c r="EY100" s="158"/>
      <c r="EZ100" s="95"/>
      <c r="FA100" s="95"/>
      <c r="FB100" s="95"/>
      <c r="FC100" s="95"/>
      <c r="FD100" s="158"/>
      <c r="FE100" s="158"/>
      <c r="FF100" s="158"/>
      <c r="FG100" s="159"/>
      <c r="FH100" s="160"/>
      <c r="FI100" s="160"/>
      <c r="FJ100" s="184"/>
      <c r="FK100" s="94"/>
      <c r="FL100" s="95"/>
      <c r="FM100" s="85"/>
      <c r="FO100" s="95"/>
      <c r="FP100" s="158"/>
      <c r="FQ100" s="158"/>
      <c r="FR100" s="95"/>
      <c r="FS100" s="115"/>
      <c r="FT100" s="115"/>
      <c r="FU100" s="115"/>
      <c r="FV100" s="115"/>
      <c r="FW100" s="115"/>
      <c r="FX100" s="115"/>
      <c r="FY100" s="115"/>
      <c r="FZ100" s="115"/>
      <c r="GA100" s="115"/>
      <c r="GB100" s="115"/>
      <c r="GC100" s="115"/>
      <c r="GD100" s="115"/>
      <c r="GE100" s="124"/>
      <c r="GF100" s="115"/>
      <c r="GG100" s="95"/>
      <c r="GH100" s="169"/>
      <c r="GI100" s="86"/>
      <c r="GJ100" s="86"/>
      <c r="GK100" s="86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 s="95"/>
      <c r="IH100" s="95"/>
      <c r="II100" s="95"/>
      <c r="IJ100" s="95"/>
      <c r="IK100" s="95"/>
      <c r="IL100" s="95"/>
      <c r="IM100" s="95"/>
      <c r="IN100" s="95"/>
    </row>
    <row r="101" spans="1:248" s="114" customFormat="1" x14ac:dyDescent="0.25">
      <c r="A101" s="85"/>
      <c r="B101" s="85"/>
      <c r="C101" s="140"/>
      <c r="D101" s="139"/>
      <c r="E101" s="85"/>
      <c r="F101" s="111"/>
      <c r="G101" s="85"/>
      <c r="H101" s="85"/>
      <c r="I101" s="87"/>
      <c r="J101" s="88"/>
      <c r="K101" s="95"/>
      <c r="L101" s="85"/>
      <c r="M101" s="85"/>
      <c r="N101" s="85"/>
      <c r="O101" s="85"/>
      <c r="P101" s="90"/>
      <c r="Q101" s="90"/>
      <c r="R101" s="90"/>
      <c r="S101" s="210"/>
      <c r="T101" s="210"/>
      <c r="U101" s="210"/>
      <c r="V101" s="210"/>
      <c r="W101" s="210"/>
      <c r="X101" s="210"/>
      <c r="Y101" s="91"/>
      <c r="Z101" s="92"/>
      <c r="AA101" s="85"/>
      <c r="AB101" s="93"/>
      <c r="AC101" s="85"/>
      <c r="AD101" s="85"/>
      <c r="AE101" s="85"/>
      <c r="AF101" s="85"/>
      <c r="AG101" s="94"/>
      <c r="AH101" s="95"/>
      <c r="AI101" s="85"/>
      <c r="AJ101" s="85"/>
      <c r="AK101" s="120"/>
      <c r="AL101" s="85"/>
      <c r="AM101" s="85"/>
      <c r="AN101" s="85"/>
      <c r="AO101" s="155"/>
      <c r="AP101" s="129"/>
      <c r="AQ101" s="185"/>
      <c r="AR101" s="211"/>
      <c r="AS101" s="184"/>
      <c r="AT101" s="139"/>
      <c r="AU101" s="212"/>
      <c r="AV101" s="85"/>
      <c r="AW101" s="85"/>
      <c r="AX101" s="121"/>
      <c r="AY101" s="85"/>
      <c r="AZ101" s="85"/>
      <c r="BA101" s="104"/>
      <c r="BB101" s="109"/>
      <c r="BC101" s="187"/>
      <c r="BD101" s="123"/>
      <c r="BE101" s="85"/>
      <c r="BF101" s="85"/>
      <c r="BG101" s="85"/>
      <c r="BH101" s="85"/>
      <c r="BI101" s="109"/>
      <c r="BJ101" s="85"/>
      <c r="BK101" s="85"/>
      <c r="BL101" s="143"/>
      <c r="BM101" s="144"/>
      <c r="BN101" s="123"/>
      <c r="BO101" s="85"/>
      <c r="BP101" s="85"/>
      <c r="BQ101" s="109"/>
      <c r="BR101" s="122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110"/>
      <c r="CP101" s="90"/>
      <c r="CQ101" s="90"/>
      <c r="CR101" s="90"/>
      <c r="CS101" s="90"/>
      <c r="CT101" s="90"/>
      <c r="CU101" s="90"/>
      <c r="CV101" s="125"/>
      <c r="CW101" s="93"/>
      <c r="CX101" s="85"/>
      <c r="CY101" s="85"/>
      <c r="CZ101" s="85"/>
      <c r="DA101" s="112"/>
      <c r="DB101" s="156"/>
      <c r="DC101" s="92"/>
      <c r="DD101" s="92"/>
      <c r="DE101" s="85"/>
      <c r="DF101" s="85"/>
      <c r="DG101" s="85"/>
      <c r="DH101" s="85"/>
      <c r="DI101" s="111"/>
      <c r="DJ101" s="92"/>
      <c r="DK101" s="123"/>
      <c r="DL101" s="123"/>
      <c r="DM101" s="123"/>
      <c r="DN101" s="123"/>
      <c r="DO101" s="123"/>
      <c r="DP101" s="123"/>
      <c r="DQ101" s="123"/>
      <c r="DR101" s="85"/>
      <c r="DS101" s="85"/>
      <c r="DT101" s="111"/>
      <c r="DU101" s="111"/>
      <c r="DV101" s="111"/>
      <c r="DW101" s="111"/>
      <c r="DX101" s="111"/>
      <c r="DY101" s="111"/>
      <c r="DZ101" s="111"/>
      <c r="EA101" s="111"/>
      <c r="EB101" s="85"/>
      <c r="EC101" s="95"/>
      <c r="ED101" s="95"/>
      <c r="EE101" s="95"/>
      <c r="EF101" s="95"/>
      <c r="EG101" s="95"/>
      <c r="EH101" s="95"/>
      <c r="EI101" s="95"/>
      <c r="EJ101" s="95"/>
      <c r="EK101" s="95"/>
      <c r="EL101" s="95"/>
      <c r="EM101" s="95"/>
      <c r="EN101" s="95"/>
      <c r="EO101" s="95"/>
      <c r="EP101" s="95"/>
      <c r="EQ101" s="85"/>
      <c r="ER101" s="213"/>
      <c r="ES101" s="95"/>
      <c r="ET101" s="95"/>
      <c r="EU101" s="95"/>
      <c r="EV101" s="95"/>
      <c r="EW101" s="95"/>
      <c r="EX101" s="157"/>
      <c r="EY101" s="158"/>
      <c r="EZ101" s="95"/>
      <c r="FA101" s="95"/>
      <c r="FB101" s="95"/>
      <c r="FC101" s="95"/>
      <c r="FD101" s="158"/>
      <c r="FE101" s="158"/>
      <c r="FF101" s="158"/>
      <c r="FG101" s="159"/>
      <c r="FH101" s="160"/>
      <c r="FI101" s="160"/>
      <c r="FJ101" s="184"/>
      <c r="FK101" s="94"/>
      <c r="FL101" s="95"/>
      <c r="FM101" s="85"/>
      <c r="FO101" s="95"/>
      <c r="FP101" s="158"/>
      <c r="FQ101" s="158"/>
      <c r="FR101" s="95"/>
      <c r="FS101" s="115"/>
      <c r="FT101" s="115"/>
      <c r="FU101" s="115"/>
      <c r="FV101" s="115"/>
      <c r="FW101" s="115"/>
      <c r="FX101" s="115"/>
      <c r="FY101" s="115"/>
      <c r="FZ101" s="115"/>
      <c r="GA101" s="115"/>
      <c r="GB101" s="115"/>
      <c r="GC101" s="115"/>
      <c r="GD101" s="115"/>
      <c r="GE101" s="124"/>
      <c r="GF101" s="115"/>
      <c r="GG101" s="95"/>
      <c r="GH101" s="169"/>
      <c r="GI101" s="86"/>
      <c r="GJ101" s="86"/>
      <c r="GK101" s="86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 s="95"/>
      <c r="IH101" s="95"/>
      <c r="II101" s="95"/>
      <c r="IJ101" s="95"/>
      <c r="IK101" s="95"/>
      <c r="IL101" s="95"/>
      <c r="IM101" s="95"/>
      <c r="IN101" s="95"/>
    </row>
    <row r="102" spans="1:248" s="114" customFormat="1" x14ac:dyDescent="0.25">
      <c r="A102" s="85"/>
      <c r="B102" s="85"/>
      <c r="C102" s="140"/>
      <c r="D102" s="139"/>
      <c r="E102" s="85"/>
      <c r="F102" s="111"/>
      <c r="G102" s="85"/>
      <c r="H102" s="85"/>
      <c r="I102" s="87"/>
      <c r="J102" s="88"/>
      <c r="K102" s="95"/>
      <c r="L102" s="85"/>
      <c r="M102" s="85"/>
      <c r="N102" s="85"/>
      <c r="O102" s="85"/>
      <c r="P102" s="90"/>
      <c r="Q102" s="90"/>
      <c r="R102" s="90"/>
      <c r="S102" s="210"/>
      <c r="T102" s="210"/>
      <c r="U102" s="210"/>
      <c r="V102" s="210"/>
      <c r="W102" s="210"/>
      <c r="X102" s="210"/>
      <c r="Y102" s="91"/>
      <c r="Z102" s="92"/>
      <c r="AA102" s="85"/>
      <c r="AB102" s="93"/>
      <c r="AC102" s="85"/>
      <c r="AD102" s="85"/>
      <c r="AE102" s="85"/>
      <c r="AF102" s="85"/>
      <c r="AG102" s="94"/>
      <c r="AH102" s="95"/>
      <c r="AI102" s="85"/>
      <c r="AJ102" s="85"/>
      <c r="AK102" s="120"/>
      <c r="AL102" s="85"/>
      <c r="AM102" s="85"/>
      <c r="AN102" s="85"/>
      <c r="AO102" s="155"/>
      <c r="AP102" s="129"/>
      <c r="AQ102" s="185"/>
      <c r="AR102" s="211"/>
      <c r="AS102" s="184"/>
      <c r="AT102" s="139"/>
      <c r="AU102" s="212"/>
      <c r="AV102" s="85"/>
      <c r="AW102" s="85"/>
      <c r="AX102" s="121"/>
      <c r="AY102" s="85"/>
      <c r="AZ102" s="85"/>
      <c r="BA102" s="104"/>
      <c r="BB102" s="109"/>
      <c r="BC102" s="187"/>
      <c r="BD102" s="123"/>
      <c r="BE102" s="85"/>
      <c r="BF102" s="85"/>
      <c r="BG102" s="85"/>
      <c r="BH102" s="85"/>
      <c r="BI102" s="109"/>
      <c r="BJ102" s="85"/>
      <c r="BK102" s="85"/>
      <c r="BL102" s="143"/>
      <c r="BM102" s="144"/>
      <c r="BN102" s="123"/>
      <c r="BO102" s="85"/>
      <c r="BP102" s="85"/>
      <c r="BQ102" s="109"/>
      <c r="BR102" s="122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110"/>
      <c r="CP102" s="90"/>
      <c r="CQ102" s="90"/>
      <c r="CR102" s="90"/>
      <c r="CS102" s="90"/>
      <c r="CT102" s="90"/>
      <c r="CU102" s="90"/>
      <c r="CV102" s="125"/>
      <c r="CW102" s="93"/>
      <c r="CX102" s="85"/>
      <c r="CY102" s="85"/>
      <c r="CZ102" s="85"/>
      <c r="DA102" s="112"/>
      <c r="DB102" s="156"/>
      <c r="DC102" s="92"/>
      <c r="DD102" s="92"/>
      <c r="DE102" s="85"/>
      <c r="DF102" s="85"/>
      <c r="DG102" s="85"/>
      <c r="DH102" s="85"/>
      <c r="DI102" s="111"/>
      <c r="DJ102" s="92"/>
      <c r="DK102" s="123"/>
      <c r="DL102" s="123"/>
      <c r="DM102" s="123"/>
      <c r="DN102" s="123"/>
      <c r="DO102" s="123"/>
      <c r="DP102" s="123"/>
      <c r="DQ102" s="123"/>
      <c r="DR102" s="85"/>
      <c r="DS102" s="85"/>
      <c r="DT102" s="111"/>
      <c r="DU102" s="111"/>
      <c r="DV102" s="111"/>
      <c r="DW102" s="111"/>
      <c r="DX102" s="111"/>
      <c r="DY102" s="111"/>
      <c r="DZ102" s="111"/>
      <c r="EA102" s="111"/>
      <c r="EB102" s="85"/>
      <c r="EC102" s="95"/>
      <c r="ED102" s="95"/>
      <c r="EE102" s="95"/>
      <c r="EF102" s="95"/>
      <c r="EG102" s="95"/>
      <c r="EH102" s="95"/>
      <c r="EI102" s="95"/>
      <c r="EJ102" s="95"/>
      <c r="EK102" s="95"/>
      <c r="EL102" s="95"/>
      <c r="EM102" s="95"/>
      <c r="EN102" s="95"/>
      <c r="EO102" s="95"/>
      <c r="EP102" s="95"/>
      <c r="EQ102" s="85"/>
      <c r="ER102" s="213"/>
      <c r="ES102" s="95"/>
      <c r="ET102" s="95"/>
      <c r="EU102" s="95"/>
      <c r="EV102" s="95"/>
      <c r="EW102" s="95"/>
      <c r="EX102" s="157"/>
      <c r="EY102" s="158"/>
      <c r="EZ102" s="95"/>
      <c r="FA102" s="95"/>
      <c r="FB102" s="95"/>
      <c r="FC102" s="95"/>
      <c r="FD102" s="158"/>
      <c r="FE102" s="158"/>
      <c r="FF102" s="158"/>
      <c r="FG102" s="159"/>
      <c r="FH102" s="160"/>
      <c r="FI102" s="160"/>
      <c r="FJ102" s="184"/>
      <c r="FK102" s="94"/>
      <c r="FL102" s="95"/>
      <c r="FM102" s="85"/>
      <c r="FO102" s="95"/>
      <c r="FP102" s="158"/>
      <c r="FQ102" s="158"/>
      <c r="FR102" s="95"/>
      <c r="FS102" s="115"/>
      <c r="FT102" s="115"/>
      <c r="FU102" s="115"/>
      <c r="FV102" s="115"/>
      <c r="FW102" s="115"/>
      <c r="FX102" s="115"/>
      <c r="FY102" s="115"/>
      <c r="FZ102" s="115"/>
      <c r="GA102" s="115"/>
      <c r="GB102" s="115"/>
      <c r="GC102" s="115"/>
      <c r="GD102" s="115"/>
      <c r="GE102" s="124"/>
      <c r="GF102" s="115"/>
      <c r="GG102" s="95"/>
      <c r="GH102" s="169"/>
      <c r="GI102" s="86"/>
      <c r="GJ102" s="86"/>
      <c r="GK102" s="86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 s="95"/>
      <c r="IH102" s="95"/>
      <c r="II102" s="95"/>
      <c r="IJ102" s="95"/>
      <c r="IK102" s="95"/>
      <c r="IL102" s="95"/>
      <c r="IM102" s="95"/>
      <c r="IN102" s="95"/>
    </row>
    <row r="103" spans="1:248" s="114" customFormat="1" x14ac:dyDescent="0.25">
      <c r="A103" s="85"/>
      <c r="B103" s="85"/>
      <c r="C103" s="140"/>
      <c r="D103" s="139"/>
      <c r="E103" s="85"/>
      <c r="F103" s="111"/>
      <c r="G103" s="85"/>
      <c r="H103" s="85"/>
      <c r="I103" s="87"/>
      <c r="J103" s="88"/>
      <c r="K103" s="95"/>
      <c r="L103" s="85"/>
      <c r="M103" s="85"/>
      <c r="N103" s="85"/>
      <c r="O103" s="85"/>
      <c r="P103" s="90"/>
      <c r="Q103" s="90"/>
      <c r="R103" s="90"/>
      <c r="S103" s="210"/>
      <c r="T103" s="210"/>
      <c r="U103" s="210"/>
      <c r="V103" s="210"/>
      <c r="W103" s="210"/>
      <c r="X103" s="210"/>
      <c r="Y103" s="91"/>
      <c r="Z103" s="92"/>
      <c r="AA103" s="85"/>
      <c r="AB103" s="93"/>
      <c r="AC103" s="85"/>
      <c r="AD103" s="85"/>
      <c r="AE103" s="85"/>
      <c r="AF103" s="85"/>
      <c r="AG103" s="94"/>
      <c r="AH103" s="95"/>
      <c r="AI103" s="85"/>
      <c r="AJ103" s="85"/>
      <c r="AK103" s="120"/>
      <c r="AL103" s="85"/>
      <c r="AM103" s="85"/>
      <c r="AN103" s="85"/>
      <c r="AO103" s="155"/>
      <c r="AP103" s="129"/>
      <c r="AQ103" s="185"/>
      <c r="AR103" s="211"/>
      <c r="AS103" s="184"/>
      <c r="AT103" s="139"/>
      <c r="AU103" s="212"/>
      <c r="AV103" s="85"/>
      <c r="AW103" s="85"/>
      <c r="AX103" s="121"/>
      <c r="AY103" s="85"/>
      <c r="AZ103" s="85"/>
      <c r="BA103" s="104"/>
      <c r="BB103" s="109"/>
      <c r="BC103" s="187"/>
      <c r="BD103" s="123"/>
      <c r="BE103" s="85"/>
      <c r="BF103" s="85"/>
      <c r="BG103" s="85"/>
      <c r="BH103" s="85"/>
      <c r="BI103" s="109"/>
      <c r="BJ103" s="85"/>
      <c r="BK103" s="85"/>
      <c r="BL103" s="143"/>
      <c r="BM103" s="144"/>
      <c r="BN103" s="123"/>
      <c r="BO103" s="85"/>
      <c r="BP103" s="85"/>
      <c r="BQ103" s="109"/>
      <c r="BR103" s="122"/>
      <c r="BS103" s="123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110"/>
      <c r="CP103" s="90"/>
      <c r="CQ103" s="90"/>
      <c r="CR103" s="90"/>
      <c r="CS103" s="90"/>
      <c r="CT103" s="90"/>
      <c r="CU103" s="90"/>
      <c r="CV103" s="125"/>
      <c r="CW103" s="93"/>
      <c r="CX103" s="85"/>
      <c r="CY103" s="85"/>
      <c r="CZ103" s="85"/>
      <c r="DA103" s="112"/>
      <c r="DB103" s="156"/>
      <c r="DC103" s="92"/>
      <c r="DD103" s="92"/>
      <c r="DE103" s="85"/>
      <c r="DF103" s="85"/>
      <c r="DG103" s="85"/>
      <c r="DH103" s="85"/>
      <c r="DI103" s="111"/>
      <c r="DJ103" s="92"/>
      <c r="DK103" s="123"/>
      <c r="DL103" s="123"/>
      <c r="DM103" s="123"/>
      <c r="DN103" s="123"/>
      <c r="DO103" s="123"/>
      <c r="DP103" s="123"/>
      <c r="DQ103" s="123"/>
      <c r="DR103" s="85"/>
      <c r="DS103" s="85"/>
      <c r="DT103" s="111"/>
      <c r="DU103" s="111"/>
      <c r="DV103" s="111"/>
      <c r="DW103" s="111"/>
      <c r="DX103" s="111"/>
      <c r="DY103" s="111"/>
      <c r="DZ103" s="111"/>
      <c r="EA103" s="111"/>
      <c r="EB103" s="85"/>
      <c r="EC103" s="95"/>
      <c r="ED103" s="95"/>
      <c r="EE103" s="95"/>
      <c r="EF103" s="95"/>
      <c r="EG103" s="95"/>
      <c r="EH103" s="95"/>
      <c r="EI103" s="95"/>
      <c r="EJ103" s="95"/>
      <c r="EK103" s="95"/>
      <c r="EL103" s="95"/>
      <c r="EM103" s="95"/>
      <c r="EN103" s="95"/>
      <c r="EO103" s="95"/>
      <c r="EP103" s="95"/>
      <c r="EQ103" s="85"/>
      <c r="ER103" s="213"/>
      <c r="ES103" s="95"/>
      <c r="ET103" s="95"/>
      <c r="EU103" s="95"/>
      <c r="EV103" s="95"/>
      <c r="EW103" s="95"/>
      <c r="EX103" s="157"/>
      <c r="EY103" s="158"/>
      <c r="EZ103" s="95"/>
      <c r="FA103" s="95"/>
      <c r="FB103" s="95"/>
      <c r="FC103" s="95"/>
      <c r="FD103" s="158"/>
      <c r="FE103" s="158"/>
      <c r="FF103" s="158"/>
      <c r="FG103" s="159"/>
      <c r="FH103" s="160"/>
      <c r="FI103" s="160"/>
      <c r="FJ103" s="184"/>
      <c r="FK103" s="94"/>
      <c r="FL103" s="95"/>
      <c r="FM103" s="85"/>
      <c r="FO103" s="95"/>
      <c r="FP103" s="158"/>
      <c r="FQ103" s="158"/>
      <c r="FR103" s="95"/>
      <c r="FS103" s="115"/>
      <c r="FT103" s="115"/>
      <c r="FU103" s="115"/>
      <c r="FV103" s="115"/>
      <c r="FW103" s="115"/>
      <c r="FX103" s="115"/>
      <c r="FY103" s="115"/>
      <c r="FZ103" s="115"/>
      <c r="GA103" s="115"/>
      <c r="GB103" s="115"/>
      <c r="GC103" s="115"/>
      <c r="GD103" s="115"/>
      <c r="GE103" s="124"/>
      <c r="GF103" s="115"/>
      <c r="GG103" s="95"/>
      <c r="GH103" s="169"/>
      <c r="GI103" s="86"/>
      <c r="GJ103" s="86"/>
      <c r="GK103" s="86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 s="95"/>
      <c r="IH103" s="95"/>
      <c r="II103" s="95"/>
      <c r="IJ103" s="95"/>
      <c r="IK103" s="95"/>
      <c r="IL103" s="95"/>
      <c r="IM103" s="95"/>
      <c r="IN103" s="95"/>
    </row>
    <row r="104" spans="1:248" s="114" customFormat="1" x14ac:dyDescent="0.25">
      <c r="A104" s="85"/>
      <c r="B104" s="85"/>
      <c r="C104" s="140"/>
      <c r="D104" s="139"/>
      <c r="E104" s="85"/>
      <c r="F104" s="111"/>
      <c r="G104" s="85"/>
      <c r="H104" s="85"/>
      <c r="I104" s="87"/>
      <c r="J104" s="88"/>
      <c r="K104" s="95"/>
      <c r="L104" s="85"/>
      <c r="M104" s="85"/>
      <c r="N104" s="85"/>
      <c r="O104" s="85"/>
      <c r="P104" s="90"/>
      <c r="Q104" s="90"/>
      <c r="R104" s="90"/>
      <c r="S104" s="210"/>
      <c r="T104" s="210"/>
      <c r="U104" s="210"/>
      <c r="V104" s="210"/>
      <c r="W104" s="210"/>
      <c r="X104" s="210"/>
      <c r="Y104" s="91"/>
      <c r="Z104" s="92"/>
      <c r="AA104" s="85"/>
      <c r="AB104" s="93"/>
      <c r="AC104" s="85"/>
      <c r="AD104" s="85"/>
      <c r="AE104" s="85"/>
      <c r="AF104" s="85"/>
      <c r="AG104" s="94"/>
      <c r="AH104" s="95"/>
      <c r="AI104" s="85"/>
      <c r="AJ104" s="85"/>
      <c r="AK104" s="120"/>
      <c r="AL104" s="85"/>
      <c r="AM104" s="85"/>
      <c r="AN104" s="85"/>
      <c r="AO104" s="155"/>
      <c r="AP104" s="129"/>
      <c r="AQ104" s="185"/>
      <c r="AR104" s="211"/>
      <c r="AS104" s="184"/>
      <c r="AT104" s="139"/>
      <c r="AU104" s="212"/>
      <c r="AV104" s="85"/>
      <c r="AW104" s="85"/>
      <c r="AX104" s="121"/>
      <c r="AY104" s="85"/>
      <c r="AZ104" s="85"/>
      <c r="BA104" s="104"/>
      <c r="BB104" s="109"/>
      <c r="BC104" s="187"/>
      <c r="BD104" s="123"/>
      <c r="BE104" s="85"/>
      <c r="BF104" s="85"/>
      <c r="BG104" s="85"/>
      <c r="BH104" s="85"/>
      <c r="BI104" s="109"/>
      <c r="BJ104" s="85"/>
      <c r="BK104" s="85"/>
      <c r="BL104" s="143"/>
      <c r="BM104" s="144"/>
      <c r="BN104" s="123"/>
      <c r="BO104" s="85"/>
      <c r="BP104" s="85"/>
      <c r="BQ104" s="109"/>
      <c r="BR104" s="122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110"/>
      <c r="CP104" s="90"/>
      <c r="CQ104" s="90"/>
      <c r="CR104" s="90"/>
      <c r="CS104" s="90"/>
      <c r="CT104" s="90"/>
      <c r="CU104" s="90"/>
      <c r="CV104" s="125"/>
      <c r="CW104" s="93"/>
      <c r="CX104" s="85"/>
      <c r="CY104" s="85"/>
      <c r="CZ104" s="85"/>
      <c r="DA104" s="112"/>
      <c r="DB104" s="156"/>
      <c r="DC104" s="92"/>
      <c r="DD104" s="92"/>
      <c r="DE104" s="85"/>
      <c r="DF104" s="85"/>
      <c r="DG104" s="85"/>
      <c r="DH104" s="85"/>
      <c r="DI104" s="111"/>
      <c r="DJ104" s="92"/>
      <c r="DK104" s="123"/>
      <c r="DL104" s="123"/>
      <c r="DM104" s="123"/>
      <c r="DN104" s="123"/>
      <c r="DO104" s="123"/>
      <c r="DP104" s="123"/>
      <c r="DQ104" s="123"/>
      <c r="DR104" s="85"/>
      <c r="DS104" s="85"/>
      <c r="DT104" s="111"/>
      <c r="DU104" s="111"/>
      <c r="DV104" s="111"/>
      <c r="DW104" s="111"/>
      <c r="DX104" s="111"/>
      <c r="DY104" s="111"/>
      <c r="DZ104" s="111"/>
      <c r="EA104" s="111"/>
      <c r="EB104" s="85"/>
      <c r="EC104" s="95"/>
      <c r="ED104" s="95"/>
      <c r="EE104" s="95"/>
      <c r="EF104" s="95"/>
      <c r="EG104" s="95"/>
      <c r="EH104" s="95"/>
      <c r="EI104" s="95"/>
      <c r="EJ104" s="95"/>
      <c r="EK104" s="95"/>
      <c r="EL104" s="95"/>
      <c r="EM104" s="95"/>
      <c r="EN104" s="95"/>
      <c r="EO104" s="95"/>
      <c r="EP104" s="95"/>
      <c r="EQ104" s="85"/>
      <c r="ER104" s="213"/>
      <c r="ES104" s="95"/>
      <c r="ET104" s="95"/>
      <c r="EU104" s="95"/>
      <c r="EV104" s="95"/>
      <c r="EW104" s="95"/>
      <c r="EX104" s="157"/>
      <c r="EY104" s="158"/>
      <c r="EZ104" s="95"/>
      <c r="FA104" s="95"/>
      <c r="FB104" s="95"/>
      <c r="FC104" s="95"/>
      <c r="FD104" s="158"/>
      <c r="FE104" s="158"/>
      <c r="FF104" s="158"/>
      <c r="FG104" s="159"/>
      <c r="FH104" s="160"/>
      <c r="FI104" s="160"/>
      <c r="FJ104" s="184"/>
      <c r="FK104" s="94"/>
      <c r="FL104" s="95"/>
      <c r="FM104" s="85"/>
      <c r="FO104" s="95"/>
      <c r="FP104" s="158"/>
      <c r="FQ104" s="158"/>
      <c r="FR104" s="95"/>
      <c r="FS104" s="115"/>
      <c r="FT104" s="115"/>
      <c r="FU104" s="115"/>
      <c r="FV104" s="115"/>
      <c r="FW104" s="115"/>
      <c r="FX104" s="115"/>
      <c r="FY104" s="115"/>
      <c r="FZ104" s="115"/>
      <c r="GA104" s="115"/>
      <c r="GB104" s="115"/>
      <c r="GC104" s="115"/>
      <c r="GD104" s="115"/>
      <c r="GE104" s="124"/>
      <c r="GF104" s="115"/>
      <c r="GG104" s="95"/>
      <c r="GH104" s="169"/>
      <c r="GI104" s="86"/>
      <c r="GJ104" s="86"/>
      <c r="GK104" s="86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 s="95"/>
      <c r="IH104" s="95"/>
      <c r="II104" s="95"/>
      <c r="IJ104" s="95"/>
      <c r="IK104" s="95"/>
      <c r="IL104" s="95"/>
      <c r="IM104" s="95"/>
      <c r="IN104" s="95"/>
    </row>
    <row r="105" spans="1:248" s="114" customFormat="1" x14ac:dyDescent="0.25">
      <c r="A105" s="85"/>
      <c r="B105" s="85"/>
      <c r="C105" s="140"/>
      <c r="D105" s="139"/>
      <c r="E105" s="85"/>
      <c r="F105" s="111"/>
      <c r="G105" s="85"/>
      <c r="H105" s="85"/>
      <c r="I105" s="87"/>
      <c r="J105" s="88"/>
      <c r="K105" s="95"/>
      <c r="L105" s="85"/>
      <c r="M105" s="85"/>
      <c r="N105" s="85"/>
      <c r="O105" s="85"/>
      <c r="P105" s="90"/>
      <c r="Q105" s="90"/>
      <c r="R105" s="90"/>
      <c r="S105" s="210"/>
      <c r="T105" s="210"/>
      <c r="U105" s="210"/>
      <c r="V105" s="210"/>
      <c r="W105" s="210"/>
      <c r="X105" s="210"/>
      <c r="Y105" s="91"/>
      <c r="Z105" s="92"/>
      <c r="AA105" s="85"/>
      <c r="AB105" s="93"/>
      <c r="AC105" s="85"/>
      <c r="AD105" s="85"/>
      <c r="AE105" s="85"/>
      <c r="AF105" s="85"/>
      <c r="AG105" s="94"/>
      <c r="AH105" s="95"/>
      <c r="AI105" s="85"/>
      <c r="AJ105" s="85"/>
      <c r="AK105" s="120"/>
      <c r="AL105" s="85"/>
      <c r="AM105" s="85"/>
      <c r="AN105" s="85"/>
      <c r="AO105" s="155"/>
      <c r="AP105" s="129"/>
      <c r="AQ105" s="185"/>
      <c r="AR105" s="211"/>
      <c r="AS105" s="184"/>
      <c r="AT105" s="139"/>
      <c r="AU105" s="212"/>
      <c r="AV105" s="85"/>
      <c r="AW105" s="85"/>
      <c r="AX105" s="121"/>
      <c r="AY105" s="85"/>
      <c r="AZ105" s="85"/>
      <c r="BA105" s="104"/>
      <c r="BB105" s="109"/>
      <c r="BC105" s="187"/>
      <c r="BD105" s="123"/>
      <c r="BE105" s="85"/>
      <c r="BF105" s="85"/>
      <c r="BG105" s="85"/>
      <c r="BH105" s="85"/>
      <c r="BI105" s="109"/>
      <c r="BJ105" s="85"/>
      <c r="BK105" s="85"/>
      <c r="BL105" s="143"/>
      <c r="BM105" s="144"/>
      <c r="BN105" s="123"/>
      <c r="BO105" s="85"/>
      <c r="BP105" s="85"/>
      <c r="BQ105" s="109"/>
      <c r="BR105" s="122"/>
      <c r="BS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85"/>
      <c r="CF105" s="85"/>
      <c r="CG105" s="85"/>
      <c r="CH105" s="85"/>
      <c r="CI105" s="85"/>
      <c r="CJ105" s="85"/>
      <c r="CK105" s="85"/>
      <c r="CL105" s="85"/>
      <c r="CM105" s="85"/>
      <c r="CN105" s="85"/>
      <c r="CO105" s="110"/>
      <c r="CP105" s="90"/>
      <c r="CQ105" s="90"/>
      <c r="CR105" s="90"/>
      <c r="CS105" s="90"/>
      <c r="CT105" s="90"/>
      <c r="CU105" s="90"/>
      <c r="CV105" s="125"/>
      <c r="CW105" s="93"/>
      <c r="CX105" s="85"/>
      <c r="CY105" s="85"/>
      <c r="CZ105" s="85"/>
      <c r="DA105" s="112"/>
      <c r="DB105" s="156"/>
      <c r="DC105" s="92"/>
      <c r="DD105" s="92"/>
      <c r="DE105" s="85"/>
      <c r="DF105" s="85"/>
      <c r="DG105" s="85"/>
      <c r="DH105" s="85"/>
      <c r="DI105" s="111"/>
      <c r="DJ105" s="92"/>
      <c r="DK105" s="123"/>
      <c r="DL105" s="123"/>
      <c r="DM105" s="123"/>
      <c r="DN105" s="123"/>
      <c r="DO105" s="123"/>
      <c r="DP105" s="123"/>
      <c r="DQ105" s="123"/>
      <c r="DR105" s="85"/>
      <c r="DS105" s="85"/>
      <c r="DT105" s="111"/>
      <c r="DU105" s="111"/>
      <c r="DV105" s="111"/>
      <c r="DW105" s="111"/>
      <c r="DX105" s="111"/>
      <c r="DY105" s="111"/>
      <c r="DZ105" s="111"/>
      <c r="EA105" s="111"/>
      <c r="EB105" s="85"/>
      <c r="EC105" s="95"/>
      <c r="ED105" s="95"/>
      <c r="EE105" s="95"/>
      <c r="EF105" s="95"/>
      <c r="EG105" s="95"/>
      <c r="EH105" s="95"/>
      <c r="EI105" s="95"/>
      <c r="EJ105" s="95"/>
      <c r="EK105" s="95"/>
      <c r="EL105" s="95"/>
      <c r="EM105" s="95"/>
      <c r="EN105" s="95"/>
      <c r="EO105" s="95"/>
      <c r="EP105" s="95"/>
      <c r="EQ105" s="85"/>
      <c r="ER105" s="213"/>
      <c r="ES105" s="95"/>
      <c r="ET105" s="95"/>
      <c r="EU105" s="95"/>
      <c r="EV105" s="95"/>
      <c r="EW105" s="95"/>
      <c r="EX105" s="157"/>
      <c r="EY105" s="158"/>
      <c r="EZ105" s="95"/>
      <c r="FA105" s="95"/>
      <c r="FB105" s="95"/>
      <c r="FC105" s="95"/>
      <c r="FD105" s="158"/>
      <c r="FE105" s="158"/>
      <c r="FF105" s="158"/>
      <c r="FG105" s="159"/>
      <c r="FH105" s="160"/>
      <c r="FI105" s="160"/>
      <c r="FJ105" s="184"/>
      <c r="FK105" s="94"/>
      <c r="FL105" s="95"/>
      <c r="FM105" s="85"/>
      <c r="FO105" s="95"/>
      <c r="FP105" s="158"/>
      <c r="FQ105" s="158"/>
      <c r="FR105" s="95"/>
      <c r="FS105" s="115"/>
      <c r="FT105" s="115"/>
      <c r="FU105" s="115"/>
      <c r="FV105" s="115"/>
      <c r="FW105" s="115"/>
      <c r="FX105" s="115"/>
      <c r="FY105" s="115"/>
      <c r="FZ105" s="115"/>
      <c r="GA105" s="115"/>
      <c r="GB105" s="115"/>
      <c r="GC105" s="115"/>
      <c r="GD105" s="115"/>
      <c r="GE105" s="124"/>
      <c r="GF105" s="115"/>
      <c r="GG105" s="95"/>
      <c r="GH105" s="169"/>
      <c r="GI105" s="86"/>
      <c r="GJ105" s="86"/>
      <c r="GK105" s="86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 s="95"/>
      <c r="IH105" s="95"/>
      <c r="II105" s="95"/>
      <c r="IJ105" s="95"/>
      <c r="IK105" s="95"/>
      <c r="IL105" s="95"/>
      <c r="IM105" s="95"/>
      <c r="IN105" s="95"/>
    </row>
    <row r="106" spans="1:248" s="114" customFormat="1" x14ac:dyDescent="0.25">
      <c r="A106" s="85"/>
      <c r="B106" s="85"/>
      <c r="C106" s="140"/>
      <c r="D106" s="139"/>
      <c r="E106" s="85"/>
      <c r="F106" s="111"/>
      <c r="G106" s="85"/>
      <c r="H106" s="85"/>
      <c r="I106" s="87"/>
      <c r="J106" s="88"/>
      <c r="K106" s="95"/>
      <c r="L106" s="85"/>
      <c r="M106" s="85"/>
      <c r="N106" s="85"/>
      <c r="O106" s="85"/>
      <c r="P106" s="90"/>
      <c r="Q106" s="90"/>
      <c r="R106" s="90"/>
      <c r="S106" s="210"/>
      <c r="T106" s="210"/>
      <c r="U106" s="210"/>
      <c r="V106" s="210"/>
      <c r="W106" s="210"/>
      <c r="X106" s="210"/>
      <c r="Y106" s="91"/>
      <c r="Z106" s="92"/>
      <c r="AA106" s="85"/>
      <c r="AB106" s="93"/>
      <c r="AC106" s="85"/>
      <c r="AD106" s="85"/>
      <c r="AE106" s="85"/>
      <c r="AF106" s="85"/>
      <c r="AG106" s="94"/>
      <c r="AH106" s="95"/>
      <c r="AI106" s="85"/>
      <c r="AJ106" s="85"/>
      <c r="AK106" s="120"/>
      <c r="AL106" s="85"/>
      <c r="AM106" s="85"/>
      <c r="AN106" s="85"/>
      <c r="AO106" s="155"/>
      <c r="AP106" s="129"/>
      <c r="AQ106" s="185"/>
      <c r="AR106" s="211"/>
      <c r="AS106" s="184"/>
      <c r="AT106" s="139"/>
      <c r="AU106" s="212"/>
      <c r="AV106" s="85"/>
      <c r="AW106" s="85"/>
      <c r="AX106" s="121"/>
      <c r="AY106" s="85"/>
      <c r="AZ106" s="85"/>
      <c r="BA106" s="104"/>
      <c r="BB106" s="109"/>
      <c r="BC106" s="187"/>
      <c r="BD106" s="123"/>
      <c r="BE106" s="85"/>
      <c r="BF106" s="85"/>
      <c r="BG106" s="85"/>
      <c r="BH106" s="85"/>
      <c r="BI106" s="109"/>
      <c r="BJ106" s="85"/>
      <c r="BK106" s="85"/>
      <c r="BL106" s="143"/>
      <c r="BM106" s="144"/>
      <c r="BN106" s="123"/>
      <c r="BO106" s="85"/>
      <c r="BP106" s="85"/>
      <c r="BQ106" s="109"/>
      <c r="BR106" s="122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85"/>
      <c r="CF106" s="85"/>
      <c r="CG106" s="85"/>
      <c r="CH106" s="85"/>
      <c r="CI106" s="85"/>
      <c r="CJ106" s="85"/>
      <c r="CK106" s="85"/>
      <c r="CL106" s="85"/>
      <c r="CM106" s="85"/>
      <c r="CN106" s="85"/>
      <c r="CO106" s="110"/>
      <c r="CP106" s="90"/>
      <c r="CQ106" s="90"/>
      <c r="CR106" s="90"/>
      <c r="CS106" s="90"/>
      <c r="CT106" s="90"/>
      <c r="CU106" s="90"/>
      <c r="CV106" s="125"/>
      <c r="CW106" s="93"/>
      <c r="CX106" s="85"/>
      <c r="CY106" s="85"/>
      <c r="CZ106" s="85"/>
      <c r="DA106" s="112"/>
      <c r="DB106" s="156"/>
      <c r="DC106" s="92"/>
      <c r="DD106" s="92"/>
      <c r="DE106" s="85"/>
      <c r="DF106" s="85"/>
      <c r="DG106" s="85"/>
      <c r="DH106" s="85"/>
      <c r="DI106" s="111"/>
      <c r="DJ106" s="92"/>
      <c r="DK106" s="123"/>
      <c r="DL106" s="123"/>
      <c r="DM106" s="123"/>
      <c r="DN106" s="123"/>
      <c r="DO106" s="123"/>
      <c r="DP106" s="123"/>
      <c r="DQ106" s="123"/>
      <c r="DR106" s="85"/>
      <c r="DS106" s="85"/>
      <c r="DT106" s="111"/>
      <c r="DU106" s="111"/>
      <c r="DV106" s="111"/>
      <c r="DW106" s="111"/>
      <c r="DX106" s="111"/>
      <c r="DY106" s="111"/>
      <c r="DZ106" s="111"/>
      <c r="EA106" s="111"/>
      <c r="EB106" s="85"/>
      <c r="EC106" s="95"/>
      <c r="ED106" s="95"/>
      <c r="EE106" s="95"/>
      <c r="EF106" s="95"/>
      <c r="EG106" s="95"/>
      <c r="EH106" s="95"/>
      <c r="EI106" s="95"/>
      <c r="EJ106" s="95"/>
      <c r="EK106" s="95"/>
      <c r="EL106" s="95"/>
      <c r="EM106" s="95"/>
      <c r="EN106" s="95"/>
      <c r="EO106" s="95"/>
      <c r="EP106" s="95"/>
      <c r="EQ106" s="85"/>
      <c r="ER106" s="213"/>
      <c r="ES106" s="95"/>
      <c r="ET106" s="95"/>
      <c r="EU106" s="95"/>
      <c r="EV106" s="95"/>
      <c r="EW106" s="95"/>
      <c r="EX106" s="157"/>
      <c r="EY106" s="158"/>
      <c r="EZ106" s="95"/>
      <c r="FA106" s="95"/>
      <c r="FB106" s="95"/>
      <c r="FC106" s="95"/>
      <c r="FD106" s="158"/>
      <c r="FE106" s="158"/>
      <c r="FF106" s="158"/>
      <c r="FG106" s="159"/>
      <c r="FH106" s="160"/>
      <c r="FI106" s="160"/>
      <c r="FJ106" s="184"/>
      <c r="FK106" s="94"/>
      <c r="FL106" s="95"/>
      <c r="FM106" s="85"/>
      <c r="FO106" s="95"/>
      <c r="FP106" s="158"/>
      <c r="FQ106" s="158"/>
      <c r="FR106" s="95"/>
      <c r="FS106" s="115"/>
      <c r="FT106" s="115"/>
      <c r="FU106" s="115"/>
      <c r="FV106" s="115"/>
      <c r="FW106" s="115"/>
      <c r="FX106" s="115"/>
      <c r="FY106" s="115"/>
      <c r="FZ106" s="115"/>
      <c r="GA106" s="115"/>
      <c r="GB106" s="115"/>
      <c r="GC106" s="115"/>
      <c r="GD106" s="115"/>
      <c r="GE106" s="124"/>
      <c r="GF106" s="115"/>
      <c r="GG106" s="95"/>
      <c r="GH106" s="169"/>
      <c r="GI106" s="86"/>
      <c r="GJ106" s="86"/>
      <c r="GK106" s="8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 s="95"/>
      <c r="IH106" s="95"/>
      <c r="II106" s="95"/>
      <c r="IJ106" s="95"/>
      <c r="IK106" s="95"/>
      <c r="IL106" s="95"/>
      <c r="IM106" s="95"/>
      <c r="IN106" s="95"/>
    </row>
    <row r="107" spans="1:248" s="114" customFormat="1" x14ac:dyDescent="0.25">
      <c r="A107" s="85"/>
      <c r="B107" s="85"/>
      <c r="C107" s="140"/>
      <c r="D107" s="139"/>
      <c r="E107" s="85"/>
      <c r="F107" s="111"/>
      <c r="G107" s="85"/>
      <c r="H107" s="85"/>
      <c r="I107" s="87"/>
      <c r="J107" s="88"/>
      <c r="K107" s="95"/>
      <c r="L107" s="85"/>
      <c r="M107" s="85"/>
      <c r="N107" s="85"/>
      <c r="O107" s="85"/>
      <c r="P107" s="90"/>
      <c r="Q107" s="90"/>
      <c r="R107" s="90"/>
      <c r="S107" s="210"/>
      <c r="T107" s="210"/>
      <c r="U107" s="210"/>
      <c r="V107" s="210"/>
      <c r="W107" s="210"/>
      <c r="X107" s="210"/>
      <c r="Y107" s="91"/>
      <c r="Z107" s="92"/>
      <c r="AA107" s="85"/>
      <c r="AB107" s="93"/>
      <c r="AC107" s="85"/>
      <c r="AD107" s="85"/>
      <c r="AE107" s="85"/>
      <c r="AF107" s="85"/>
      <c r="AG107" s="94"/>
      <c r="AH107" s="95"/>
      <c r="AI107" s="85"/>
      <c r="AJ107" s="85"/>
      <c r="AK107" s="120"/>
      <c r="AL107" s="85"/>
      <c r="AM107" s="85"/>
      <c r="AN107" s="85"/>
      <c r="AO107" s="155"/>
      <c r="AP107" s="129"/>
      <c r="AQ107" s="185"/>
      <c r="AR107" s="211"/>
      <c r="AS107" s="184"/>
      <c r="AT107" s="139"/>
      <c r="AU107" s="212"/>
      <c r="AV107" s="85"/>
      <c r="AW107" s="85"/>
      <c r="AX107" s="121"/>
      <c r="AY107" s="85"/>
      <c r="AZ107" s="85"/>
      <c r="BA107" s="104"/>
      <c r="BB107" s="109"/>
      <c r="BC107" s="187"/>
      <c r="BD107" s="123"/>
      <c r="BE107" s="85"/>
      <c r="BF107" s="85"/>
      <c r="BG107" s="85"/>
      <c r="BH107" s="85"/>
      <c r="BI107" s="109"/>
      <c r="BJ107" s="85"/>
      <c r="BK107" s="85"/>
      <c r="BL107" s="143"/>
      <c r="BM107" s="144"/>
      <c r="BN107" s="123"/>
      <c r="BO107" s="85"/>
      <c r="BP107" s="85"/>
      <c r="BQ107" s="109"/>
      <c r="BR107" s="122"/>
      <c r="BS107" s="123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85"/>
      <c r="CF107" s="85"/>
      <c r="CG107" s="85"/>
      <c r="CH107" s="85"/>
      <c r="CI107" s="85"/>
      <c r="CJ107" s="85"/>
      <c r="CK107" s="85"/>
      <c r="CL107" s="85"/>
      <c r="CM107" s="85"/>
      <c r="CN107" s="85"/>
      <c r="CO107" s="110"/>
      <c r="CP107" s="90"/>
      <c r="CQ107" s="90"/>
      <c r="CR107" s="90"/>
      <c r="CS107" s="90"/>
      <c r="CT107" s="90"/>
      <c r="CU107" s="90"/>
      <c r="CV107" s="125"/>
      <c r="CW107" s="93"/>
      <c r="CX107" s="85"/>
      <c r="CY107" s="85"/>
      <c r="CZ107" s="85"/>
      <c r="DA107" s="112"/>
      <c r="DB107" s="156"/>
      <c r="DC107" s="92"/>
      <c r="DD107" s="92"/>
      <c r="DE107" s="85"/>
      <c r="DF107" s="85"/>
      <c r="DG107" s="85"/>
      <c r="DH107" s="85"/>
      <c r="DI107" s="111"/>
      <c r="DJ107" s="92"/>
      <c r="DK107" s="123"/>
      <c r="DL107" s="123"/>
      <c r="DM107" s="123"/>
      <c r="DN107" s="123"/>
      <c r="DO107" s="123"/>
      <c r="DP107" s="123"/>
      <c r="DQ107" s="123"/>
      <c r="DR107" s="85"/>
      <c r="DS107" s="85"/>
      <c r="DT107" s="111"/>
      <c r="DU107" s="111"/>
      <c r="DV107" s="111"/>
      <c r="DW107" s="111"/>
      <c r="DX107" s="111"/>
      <c r="DY107" s="111"/>
      <c r="DZ107" s="111"/>
      <c r="EA107" s="111"/>
      <c r="EB107" s="85"/>
      <c r="EC107" s="95"/>
      <c r="ED107" s="95"/>
      <c r="EE107" s="95"/>
      <c r="EF107" s="95"/>
      <c r="EG107" s="95"/>
      <c r="EH107" s="95"/>
      <c r="EI107" s="95"/>
      <c r="EJ107" s="95"/>
      <c r="EK107" s="95"/>
      <c r="EL107" s="95"/>
      <c r="EM107" s="95"/>
      <c r="EN107" s="95"/>
      <c r="EO107" s="95"/>
      <c r="EP107" s="95"/>
      <c r="EQ107" s="85"/>
      <c r="ER107" s="213"/>
      <c r="ES107" s="95"/>
      <c r="ET107" s="95"/>
      <c r="EU107" s="95"/>
      <c r="EV107" s="95"/>
      <c r="EW107" s="95"/>
      <c r="EX107" s="157"/>
      <c r="EY107" s="158"/>
      <c r="EZ107" s="95"/>
      <c r="FA107" s="95"/>
      <c r="FB107" s="95"/>
      <c r="FC107" s="95"/>
      <c r="FD107" s="158"/>
      <c r="FE107" s="158"/>
      <c r="FF107" s="158"/>
      <c r="FG107" s="159"/>
      <c r="FH107" s="160"/>
      <c r="FI107" s="160"/>
      <c r="FJ107" s="184"/>
      <c r="FK107" s="94"/>
      <c r="FL107" s="95"/>
      <c r="FM107" s="85"/>
      <c r="FO107" s="95"/>
      <c r="FP107" s="158"/>
      <c r="FQ107" s="158"/>
      <c r="FR107" s="95"/>
      <c r="FS107" s="115"/>
      <c r="FT107" s="115"/>
      <c r="FU107" s="115"/>
      <c r="FV107" s="115"/>
      <c r="FW107" s="115"/>
      <c r="FX107" s="115"/>
      <c r="FY107" s="115"/>
      <c r="FZ107" s="115"/>
      <c r="GA107" s="115"/>
      <c r="GB107" s="115"/>
      <c r="GC107" s="115"/>
      <c r="GD107" s="115"/>
      <c r="GE107" s="124"/>
      <c r="GF107" s="115"/>
      <c r="GG107" s="95"/>
      <c r="GH107" s="169"/>
      <c r="GI107" s="86"/>
      <c r="GJ107" s="86"/>
      <c r="GK107" s="86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 s="95"/>
      <c r="IH107" s="95"/>
      <c r="II107" s="95"/>
      <c r="IJ107" s="95"/>
      <c r="IK107" s="95"/>
      <c r="IL107" s="95"/>
      <c r="IM107" s="95"/>
      <c r="IN107" s="95"/>
    </row>
    <row r="108" spans="1:248" s="114" customFormat="1" x14ac:dyDescent="0.25">
      <c r="A108" s="85"/>
      <c r="B108" s="85"/>
      <c r="C108" s="140"/>
      <c r="D108" s="139"/>
      <c r="E108" s="85"/>
      <c r="F108" s="111"/>
      <c r="G108" s="85"/>
      <c r="H108" s="85"/>
      <c r="I108" s="87"/>
      <c r="J108" s="88"/>
      <c r="K108" s="95"/>
      <c r="L108" s="85"/>
      <c r="M108" s="85"/>
      <c r="N108" s="85"/>
      <c r="O108" s="85"/>
      <c r="P108" s="90"/>
      <c r="Q108" s="90"/>
      <c r="R108" s="90"/>
      <c r="S108" s="210"/>
      <c r="T108" s="210"/>
      <c r="U108" s="210"/>
      <c r="V108" s="210"/>
      <c r="W108" s="210"/>
      <c r="X108" s="210"/>
      <c r="Y108" s="91"/>
      <c r="Z108" s="92"/>
      <c r="AA108" s="85"/>
      <c r="AB108" s="93"/>
      <c r="AC108" s="85"/>
      <c r="AD108" s="85"/>
      <c r="AE108" s="85"/>
      <c r="AF108" s="85"/>
      <c r="AG108" s="94"/>
      <c r="AH108" s="95"/>
      <c r="AI108" s="85"/>
      <c r="AJ108" s="85"/>
      <c r="AK108" s="120"/>
      <c r="AL108" s="85"/>
      <c r="AM108" s="85"/>
      <c r="AN108" s="85"/>
      <c r="AO108" s="155"/>
      <c r="AP108" s="129"/>
      <c r="AQ108" s="185"/>
      <c r="AR108" s="211"/>
      <c r="AS108" s="184"/>
      <c r="AT108" s="139"/>
      <c r="AU108" s="212"/>
      <c r="AV108" s="85"/>
      <c r="AW108" s="85"/>
      <c r="AX108" s="121"/>
      <c r="AY108" s="85"/>
      <c r="AZ108" s="85"/>
      <c r="BA108" s="104"/>
      <c r="BB108" s="109"/>
      <c r="BC108" s="187"/>
      <c r="BD108" s="123"/>
      <c r="BE108" s="85"/>
      <c r="BF108" s="85"/>
      <c r="BG108" s="85"/>
      <c r="BH108" s="85"/>
      <c r="BI108" s="109"/>
      <c r="BJ108" s="85"/>
      <c r="BK108" s="85"/>
      <c r="BL108" s="143"/>
      <c r="BM108" s="144"/>
      <c r="BN108" s="123"/>
      <c r="BO108" s="85"/>
      <c r="BP108" s="85"/>
      <c r="BQ108" s="109"/>
      <c r="BR108" s="122"/>
      <c r="BS108" s="123"/>
      <c r="BT108" s="123"/>
      <c r="BU108" s="123"/>
      <c r="BV108" s="123"/>
      <c r="BW108" s="123"/>
      <c r="BX108" s="123"/>
      <c r="BY108" s="123"/>
      <c r="BZ108" s="123"/>
      <c r="CA108" s="123"/>
      <c r="CB108" s="123"/>
      <c r="CC108" s="123"/>
      <c r="CD108" s="123"/>
      <c r="CE108" s="85"/>
      <c r="CF108" s="85"/>
      <c r="CG108" s="85"/>
      <c r="CH108" s="85"/>
      <c r="CI108" s="85"/>
      <c r="CJ108" s="85"/>
      <c r="CK108" s="85"/>
      <c r="CL108" s="85"/>
      <c r="CM108" s="85"/>
      <c r="CN108" s="85"/>
      <c r="CO108" s="110"/>
      <c r="CP108" s="90"/>
      <c r="CQ108" s="90"/>
      <c r="CR108" s="90"/>
      <c r="CS108" s="90"/>
      <c r="CT108" s="90"/>
      <c r="CU108" s="90"/>
      <c r="CV108" s="125"/>
      <c r="CW108" s="93"/>
      <c r="CX108" s="85"/>
      <c r="CY108" s="85"/>
      <c r="CZ108" s="85"/>
      <c r="DA108" s="112"/>
      <c r="DB108" s="156"/>
      <c r="DC108" s="92"/>
      <c r="DD108" s="92"/>
      <c r="DE108" s="85"/>
      <c r="DF108" s="85"/>
      <c r="DG108" s="85"/>
      <c r="DH108" s="85"/>
      <c r="DI108" s="111"/>
      <c r="DJ108" s="92"/>
      <c r="DK108" s="123"/>
      <c r="DL108" s="123"/>
      <c r="DM108" s="123"/>
      <c r="DN108" s="123"/>
      <c r="DO108" s="123"/>
      <c r="DP108" s="123"/>
      <c r="DQ108" s="123"/>
      <c r="DR108" s="85"/>
      <c r="DS108" s="85"/>
      <c r="DT108" s="111"/>
      <c r="DU108" s="111"/>
      <c r="DV108" s="111"/>
      <c r="DW108" s="111"/>
      <c r="DX108" s="111"/>
      <c r="DY108" s="111"/>
      <c r="DZ108" s="111"/>
      <c r="EA108" s="111"/>
      <c r="EB108" s="85"/>
      <c r="EC108" s="95"/>
      <c r="ED108" s="95"/>
      <c r="EE108" s="95"/>
      <c r="EF108" s="95"/>
      <c r="EG108" s="95"/>
      <c r="EH108" s="95"/>
      <c r="EI108" s="95"/>
      <c r="EJ108" s="95"/>
      <c r="EK108" s="95"/>
      <c r="EL108" s="95"/>
      <c r="EM108" s="95"/>
      <c r="EN108" s="95"/>
      <c r="EO108" s="95"/>
      <c r="EP108" s="95"/>
      <c r="EQ108" s="85"/>
      <c r="ER108" s="213"/>
      <c r="ES108" s="95"/>
      <c r="ET108" s="95"/>
      <c r="EU108" s="95"/>
      <c r="EV108" s="95"/>
      <c r="EW108" s="95"/>
      <c r="EX108" s="157"/>
      <c r="EY108" s="158"/>
      <c r="EZ108" s="95"/>
      <c r="FA108" s="95"/>
      <c r="FB108" s="95"/>
      <c r="FC108" s="95"/>
      <c r="FD108" s="158"/>
      <c r="FE108" s="158"/>
      <c r="FF108" s="158"/>
      <c r="FG108" s="159"/>
      <c r="FH108" s="160"/>
      <c r="FI108" s="160"/>
      <c r="FJ108" s="184"/>
      <c r="FK108" s="94"/>
      <c r="FL108" s="95"/>
      <c r="FM108" s="85"/>
      <c r="FO108" s="95"/>
      <c r="FP108" s="158"/>
      <c r="FQ108" s="158"/>
      <c r="FR108" s="95"/>
      <c r="FS108" s="115"/>
      <c r="FT108" s="115"/>
      <c r="FU108" s="115"/>
      <c r="FV108" s="115"/>
      <c r="FW108" s="115"/>
      <c r="FX108" s="115"/>
      <c r="FY108" s="115"/>
      <c r="FZ108" s="115"/>
      <c r="GA108" s="115"/>
      <c r="GB108" s="115"/>
      <c r="GC108" s="115"/>
      <c r="GD108" s="115"/>
      <c r="GE108" s="124"/>
      <c r="GF108" s="115"/>
      <c r="GG108" s="95"/>
      <c r="GH108" s="169"/>
      <c r="GI108" s="86"/>
      <c r="GJ108" s="86"/>
      <c r="GK108" s="86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 s="95"/>
      <c r="IH108" s="95"/>
      <c r="II108" s="95"/>
      <c r="IJ108" s="95"/>
      <c r="IK108" s="95"/>
      <c r="IL108" s="95"/>
      <c r="IM108" s="95"/>
      <c r="IN108" s="95"/>
    </row>
    <row r="109" spans="1:248" s="114" customFormat="1" x14ac:dyDescent="0.25">
      <c r="A109" s="85"/>
      <c r="B109" s="85"/>
      <c r="C109" s="140"/>
      <c r="D109" s="139"/>
      <c r="E109" s="85"/>
      <c r="F109" s="111"/>
      <c r="G109" s="85"/>
      <c r="H109" s="85"/>
      <c r="I109" s="87"/>
      <c r="J109" s="88"/>
      <c r="K109" s="95"/>
      <c r="L109" s="85"/>
      <c r="M109" s="85"/>
      <c r="N109" s="85"/>
      <c r="O109" s="85"/>
      <c r="P109" s="90"/>
      <c r="Q109" s="90"/>
      <c r="R109" s="90"/>
      <c r="S109" s="210"/>
      <c r="T109" s="210"/>
      <c r="U109" s="210"/>
      <c r="V109" s="210"/>
      <c r="W109" s="210"/>
      <c r="X109" s="210"/>
      <c r="Y109" s="91"/>
      <c r="Z109" s="92"/>
      <c r="AA109" s="85"/>
      <c r="AB109" s="93"/>
      <c r="AC109" s="85"/>
      <c r="AD109" s="85"/>
      <c r="AE109" s="85"/>
      <c r="AF109" s="85"/>
      <c r="AG109" s="94"/>
      <c r="AH109" s="95"/>
      <c r="AI109" s="85"/>
      <c r="AJ109" s="85"/>
      <c r="AK109" s="120"/>
      <c r="AL109" s="85"/>
      <c r="AM109" s="85"/>
      <c r="AN109" s="85"/>
      <c r="AO109" s="155"/>
      <c r="AP109" s="129"/>
      <c r="AQ109" s="185"/>
      <c r="AR109" s="211"/>
      <c r="AS109" s="184"/>
      <c r="AT109" s="139"/>
      <c r="AU109" s="212"/>
      <c r="AV109" s="85"/>
      <c r="AW109" s="85"/>
      <c r="AX109" s="121"/>
      <c r="AY109" s="85"/>
      <c r="AZ109" s="85"/>
      <c r="BA109" s="104"/>
      <c r="BB109" s="109"/>
      <c r="BC109" s="187"/>
      <c r="BD109" s="123"/>
      <c r="BE109" s="85"/>
      <c r="BF109" s="85"/>
      <c r="BG109" s="85"/>
      <c r="BH109" s="85"/>
      <c r="BI109" s="109"/>
      <c r="BJ109" s="85"/>
      <c r="BK109" s="85"/>
      <c r="BL109" s="143"/>
      <c r="BM109" s="144"/>
      <c r="BN109" s="123"/>
      <c r="BO109" s="85"/>
      <c r="BP109" s="85"/>
      <c r="BQ109" s="109"/>
      <c r="BR109" s="122"/>
      <c r="BS109" s="123"/>
      <c r="BT109" s="123"/>
      <c r="BU109" s="123"/>
      <c r="BV109" s="123"/>
      <c r="BW109" s="123"/>
      <c r="BX109" s="123"/>
      <c r="BY109" s="123"/>
      <c r="BZ109" s="123"/>
      <c r="CA109" s="123"/>
      <c r="CB109" s="123"/>
      <c r="CC109" s="123"/>
      <c r="CD109" s="123"/>
      <c r="CE109" s="85"/>
      <c r="CF109" s="85"/>
      <c r="CG109" s="85"/>
      <c r="CH109" s="85"/>
      <c r="CI109" s="85"/>
      <c r="CJ109" s="85"/>
      <c r="CK109" s="85"/>
      <c r="CL109" s="85"/>
      <c r="CM109" s="85"/>
      <c r="CN109" s="85"/>
      <c r="CO109" s="110"/>
      <c r="CP109" s="90"/>
      <c r="CQ109" s="90"/>
      <c r="CR109" s="90"/>
      <c r="CS109" s="90"/>
      <c r="CT109" s="90"/>
      <c r="CU109" s="90"/>
      <c r="CV109" s="125"/>
      <c r="CW109" s="93"/>
      <c r="CX109" s="85"/>
      <c r="CY109" s="85"/>
      <c r="CZ109" s="85"/>
      <c r="DA109" s="112"/>
      <c r="DB109" s="156"/>
      <c r="DC109" s="92"/>
      <c r="DD109" s="92"/>
      <c r="DE109" s="85"/>
      <c r="DF109" s="85"/>
      <c r="DG109" s="85"/>
      <c r="DH109" s="85"/>
      <c r="DI109" s="111"/>
      <c r="DJ109" s="92"/>
      <c r="DK109" s="123"/>
      <c r="DL109" s="123"/>
      <c r="DM109" s="123"/>
      <c r="DN109" s="123"/>
      <c r="DO109" s="123"/>
      <c r="DP109" s="123"/>
      <c r="DQ109" s="123"/>
      <c r="DR109" s="85"/>
      <c r="DS109" s="85"/>
      <c r="DT109" s="111"/>
      <c r="DU109" s="111"/>
      <c r="DV109" s="111"/>
      <c r="DW109" s="111"/>
      <c r="DX109" s="111"/>
      <c r="DY109" s="111"/>
      <c r="DZ109" s="111"/>
      <c r="EA109" s="111"/>
      <c r="EB109" s="85"/>
      <c r="EC109" s="95"/>
      <c r="ED109" s="95"/>
      <c r="EE109" s="95"/>
      <c r="EF109" s="95"/>
      <c r="EG109" s="95"/>
      <c r="EH109" s="95"/>
      <c r="EI109" s="95"/>
      <c r="EJ109" s="95"/>
      <c r="EK109" s="95"/>
      <c r="EL109" s="95"/>
      <c r="EM109" s="95"/>
      <c r="EN109" s="95"/>
      <c r="EO109" s="95"/>
      <c r="EP109" s="95"/>
      <c r="EQ109" s="85"/>
      <c r="ER109" s="213"/>
      <c r="ES109" s="95"/>
      <c r="ET109" s="95"/>
      <c r="EU109" s="95"/>
      <c r="EV109" s="95"/>
      <c r="EW109" s="95"/>
      <c r="EX109" s="157"/>
      <c r="EY109" s="158"/>
      <c r="EZ109" s="95"/>
      <c r="FA109" s="95"/>
      <c r="FB109" s="95"/>
      <c r="FC109" s="95"/>
      <c r="FD109" s="158"/>
      <c r="FE109" s="158"/>
      <c r="FF109" s="158"/>
      <c r="FG109" s="159"/>
      <c r="FH109" s="160"/>
      <c r="FI109" s="160"/>
      <c r="FJ109" s="184"/>
      <c r="FK109" s="94"/>
      <c r="FL109" s="95"/>
      <c r="FM109" s="85"/>
      <c r="FO109" s="95"/>
      <c r="FP109" s="158"/>
      <c r="FQ109" s="158"/>
      <c r="FR109" s="95"/>
      <c r="FS109" s="115"/>
      <c r="FT109" s="115"/>
      <c r="FU109" s="115"/>
      <c r="FV109" s="115"/>
      <c r="FW109" s="115"/>
      <c r="FX109" s="115"/>
      <c r="FY109" s="115"/>
      <c r="FZ109" s="115"/>
      <c r="GA109" s="115"/>
      <c r="GB109" s="115"/>
      <c r="GC109" s="115"/>
      <c r="GD109" s="115"/>
      <c r="GE109" s="124"/>
      <c r="GF109" s="115"/>
      <c r="GG109" s="95"/>
      <c r="GH109" s="169"/>
      <c r="GI109" s="86"/>
      <c r="GJ109" s="86"/>
      <c r="GK109" s="86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 s="95"/>
      <c r="IH109" s="95"/>
      <c r="II109" s="95"/>
      <c r="IJ109" s="95"/>
      <c r="IK109" s="95"/>
      <c r="IL109" s="95"/>
      <c r="IM109" s="95"/>
      <c r="IN109" s="95"/>
    </row>
    <row r="110" spans="1:248" s="114" customFormat="1" x14ac:dyDescent="0.25">
      <c r="A110" s="85"/>
      <c r="B110" s="85"/>
      <c r="C110" s="140"/>
      <c r="D110" s="139"/>
      <c r="E110" s="85"/>
      <c r="F110" s="111"/>
      <c r="G110" s="85"/>
      <c r="H110" s="85"/>
      <c r="I110" s="87"/>
      <c r="J110" s="88"/>
      <c r="K110" s="95"/>
      <c r="L110" s="85"/>
      <c r="M110" s="85"/>
      <c r="N110" s="85"/>
      <c r="O110" s="85"/>
      <c r="P110" s="90"/>
      <c r="Q110" s="90"/>
      <c r="R110" s="90"/>
      <c r="S110" s="210"/>
      <c r="T110" s="210"/>
      <c r="U110" s="210"/>
      <c r="V110" s="210"/>
      <c r="W110" s="210"/>
      <c r="X110" s="210"/>
      <c r="Y110" s="91"/>
      <c r="Z110" s="92"/>
      <c r="AA110" s="85"/>
      <c r="AB110" s="93"/>
      <c r="AC110" s="85"/>
      <c r="AD110" s="85"/>
      <c r="AE110" s="85"/>
      <c r="AF110" s="85"/>
      <c r="AG110" s="94"/>
      <c r="AH110" s="95"/>
      <c r="AI110" s="85"/>
      <c r="AJ110" s="85"/>
      <c r="AK110" s="120"/>
      <c r="AL110" s="85"/>
      <c r="AM110" s="85"/>
      <c r="AN110" s="85"/>
      <c r="AO110" s="155"/>
      <c r="AP110" s="129"/>
      <c r="AQ110" s="185"/>
      <c r="AR110" s="211"/>
      <c r="AS110" s="184"/>
      <c r="AT110" s="139"/>
      <c r="AU110" s="212"/>
      <c r="AV110" s="85"/>
      <c r="AW110" s="85"/>
      <c r="AX110" s="121"/>
      <c r="AY110" s="85"/>
      <c r="AZ110" s="85"/>
      <c r="BA110" s="104"/>
      <c r="BB110" s="109"/>
      <c r="BC110" s="187"/>
      <c r="BD110" s="123"/>
      <c r="BE110" s="85"/>
      <c r="BF110" s="85"/>
      <c r="BG110" s="85"/>
      <c r="BH110" s="85"/>
      <c r="BI110" s="109"/>
      <c r="BJ110" s="85"/>
      <c r="BK110" s="85"/>
      <c r="BL110" s="143"/>
      <c r="BM110" s="144"/>
      <c r="BN110" s="123"/>
      <c r="BO110" s="85"/>
      <c r="BP110" s="85"/>
      <c r="BQ110" s="109"/>
      <c r="BR110" s="122"/>
      <c r="BS110" s="123"/>
      <c r="BT110" s="123"/>
      <c r="BU110" s="123"/>
      <c r="BV110" s="123"/>
      <c r="BW110" s="123"/>
      <c r="BX110" s="123"/>
      <c r="BY110" s="123"/>
      <c r="BZ110" s="123"/>
      <c r="CA110" s="123"/>
      <c r="CB110" s="123"/>
      <c r="CC110" s="123"/>
      <c r="CD110" s="123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110"/>
      <c r="CP110" s="90"/>
      <c r="CQ110" s="90"/>
      <c r="CR110" s="90"/>
      <c r="CS110" s="90"/>
      <c r="CT110" s="90"/>
      <c r="CU110" s="90"/>
      <c r="CV110" s="125"/>
      <c r="CW110" s="93"/>
      <c r="CX110" s="85"/>
      <c r="CY110" s="85"/>
      <c r="CZ110" s="85"/>
      <c r="DA110" s="112"/>
      <c r="DB110" s="156"/>
      <c r="DC110" s="92"/>
      <c r="DD110" s="92"/>
      <c r="DE110" s="85"/>
      <c r="DF110" s="85"/>
      <c r="DG110" s="85"/>
      <c r="DH110" s="85"/>
      <c r="DI110" s="111"/>
      <c r="DJ110" s="92"/>
      <c r="DK110" s="123"/>
      <c r="DL110" s="123"/>
      <c r="DM110" s="123"/>
      <c r="DN110" s="123"/>
      <c r="DO110" s="123"/>
      <c r="DP110" s="123"/>
      <c r="DQ110" s="123"/>
      <c r="DR110" s="85"/>
      <c r="DS110" s="85"/>
      <c r="DT110" s="111"/>
      <c r="DU110" s="111"/>
      <c r="DV110" s="111"/>
      <c r="DW110" s="111"/>
      <c r="DX110" s="111"/>
      <c r="DY110" s="111"/>
      <c r="DZ110" s="111"/>
      <c r="EA110" s="111"/>
      <c r="EB110" s="85"/>
      <c r="EC110" s="95"/>
      <c r="ED110" s="95"/>
      <c r="EE110" s="95"/>
      <c r="EF110" s="95"/>
      <c r="EG110" s="95"/>
      <c r="EH110" s="95"/>
      <c r="EI110" s="95"/>
      <c r="EJ110" s="95"/>
      <c r="EK110" s="95"/>
      <c r="EL110" s="95"/>
      <c r="EM110" s="95"/>
      <c r="EN110" s="95"/>
      <c r="EO110" s="95"/>
      <c r="EP110" s="95"/>
      <c r="EQ110" s="85"/>
      <c r="ER110" s="213"/>
      <c r="ES110" s="95"/>
      <c r="ET110" s="95"/>
      <c r="EU110" s="95"/>
      <c r="EV110" s="95"/>
      <c r="EW110" s="95"/>
      <c r="EX110" s="157"/>
      <c r="EY110" s="158"/>
      <c r="EZ110" s="95"/>
      <c r="FA110" s="95"/>
      <c r="FB110" s="95"/>
      <c r="FC110" s="95"/>
      <c r="FD110" s="158"/>
      <c r="FE110" s="158"/>
      <c r="FF110" s="158"/>
      <c r="FG110" s="159"/>
      <c r="FH110" s="160"/>
      <c r="FI110" s="160"/>
      <c r="FJ110" s="184"/>
      <c r="FK110" s="94"/>
      <c r="FL110" s="95"/>
      <c r="FM110" s="85"/>
      <c r="FO110" s="95"/>
      <c r="FP110" s="158"/>
      <c r="FQ110" s="158"/>
      <c r="FR110" s="95"/>
      <c r="FS110" s="115"/>
      <c r="FT110" s="115"/>
      <c r="FU110" s="115"/>
      <c r="FV110" s="115"/>
      <c r="FW110" s="115"/>
      <c r="FX110" s="115"/>
      <c r="FY110" s="115"/>
      <c r="FZ110" s="115"/>
      <c r="GA110" s="115"/>
      <c r="GB110" s="115"/>
      <c r="GC110" s="115"/>
      <c r="GD110" s="115"/>
      <c r="GE110" s="124"/>
      <c r="GF110" s="115"/>
      <c r="GG110" s="95"/>
      <c r="GH110" s="169"/>
      <c r="GI110" s="86"/>
      <c r="GJ110" s="86"/>
      <c r="GK110" s="86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 s="95"/>
      <c r="IH110" s="95"/>
      <c r="II110" s="95"/>
      <c r="IJ110" s="95"/>
      <c r="IK110" s="95"/>
      <c r="IL110" s="95"/>
      <c r="IM110" s="95"/>
      <c r="IN110" s="95"/>
    </row>
    <row r="111" spans="1:248" s="114" customFormat="1" x14ac:dyDescent="0.25">
      <c r="A111" s="85"/>
      <c r="B111" s="85"/>
      <c r="C111" s="140"/>
      <c r="D111" s="139"/>
      <c r="E111" s="85"/>
      <c r="F111" s="111"/>
      <c r="G111" s="85"/>
      <c r="H111" s="85"/>
      <c r="I111" s="87"/>
      <c r="J111" s="88"/>
      <c r="K111" s="95"/>
      <c r="L111" s="85"/>
      <c r="M111" s="85"/>
      <c r="N111" s="85"/>
      <c r="O111" s="85"/>
      <c r="P111" s="90"/>
      <c r="Q111" s="90"/>
      <c r="R111" s="90"/>
      <c r="S111" s="210"/>
      <c r="T111" s="210"/>
      <c r="U111" s="210"/>
      <c r="V111" s="210"/>
      <c r="W111" s="210"/>
      <c r="X111" s="210"/>
      <c r="Y111" s="91"/>
      <c r="Z111" s="92"/>
      <c r="AA111" s="85"/>
      <c r="AB111" s="93"/>
      <c r="AC111" s="85"/>
      <c r="AD111" s="85"/>
      <c r="AE111" s="85"/>
      <c r="AF111" s="85"/>
      <c r="AG111" s="94"/>
      <c r="AH111" s="95"/>
      <c r="AI111" s="85"/>
      <c r="AJ111" s="85"/>
      <c r="AK111" s="120"/>
      <c r="AL111" s="85"/>
      <c r="AM111" s="85"/>
      <c r="AN111" s="85"/>
      <c r="AO111" s="155"/>
      <c r="AP111" s="129"/>
      <c r="AQ111" s="185"/>
      <c r="AR111" s="211"/>
      <c r="AS111" s="184"/>
      <c r="AT111" s="139"/>
      <c r="AU111" s="212"/>
      <c r="AV111" s="85"/>
      <c r="AW111" s="85"/>
      <c r="AX111" s="121"/>
      <c r="AY111" s="85"/>
      <c r="AZ111" s="85"/>
      <c r="BA111" s="104"/>
      <c r="BB111" s="109"/>
      <c r="BC111" s="187"/>
      <c r="BD111" s="123"/>
      <c r="BE111" s="85"/>
      <c r="BF111" s="85"/>
      <c r="BG111" s="85"/>
      <c r="BH111" s="85"/>
      <c r="BI111" s="109"/>
      <c r="BJ111" s="85"/>
      <c r="BK111" s="85"/>
      <c r="BL111" s="143"/>
      <c r="BM111" s="144"/>
      <c r="BN111" s="123"/>
      <c r="BO111" s="85"/>
      <c r="BP111" s="85"/>
      <c r="BQ111" s="109"/>
      <c r="BR111" s="122"/>
      <c r="BS111" s="123"/>
      <c r="BT111" s="123"/>
      <c r="BU111" s="123"/>
      <c r="BV111" s="123"/>
      <c r="BW111" s="123"/>
      <c r="BX111" s="123"/>
      <c r="BY111" s="123"/>
      <c r="BZ111" s="123"/>
      <c r="CA111" s="123"/>
      <c r="CB111" s="123"/>
      <c r="CC111" s="123"/>
      <c r="CD111" s="123"/>
      <c r="CE111" s="85"/>
      <c r="CF111" s="85"/>
      <c r="CG111" s="85"/>
      <c r="CH111" s="85"/>
      <c r="CI111" s="85"/>
      <c r="CJ111" s="85"/>
      <c r="CK111" s="85"/>
      <c r="CL111" s="85"/>
      <c r="CM111" s="85"/>
      <c r="CN111" s="85"/>
      <c r="CO111" s="110"/>
      <c r="CP111" s="90"/>
      <c r="CQ111" s="90"/>
      <c r="CR111" s="90"/>
      <c r="CS111" s="90"/>
      <c r="CT111" s="90"/>
      <c r="CU111" s="90"/>
      <c r="CV111" s="125"/>
      <c r="CW111" s="93"/>
      <c r="CX111" s="85"/>
      <c r="CY111" s="85"/>
      <c r="CZ111" s="85"/>
      <c r="DA111" s="112"/>
      <c r="DB111" s="156"/>
      <c r="DC111" s="92"/>
      <c r="DD111" s="92"/>
      <c r="DE111" s="85"/>
      <c r="DF111" s="85"/>
      <c r="DG111" s="85"/>
      <c r="DH111" s="85"/>
      <c r="DI111" s="111"/>
      <c r="DJ111" s="92"/>
      <c r="DK111" s="123"/>
      <c r="DL111" s="123"/>
      <c r="DM111" s="123"/>
      <c r="DN111" s="123"/>
      <c r="DO111" s="123"/>
      <c r="DP111" s="123"/>
      <c r="DQ111" s="123"/>
      <c r="DR111" s="85"/>
      <c r="DS111" s="85"/>
      <c r="DT111" s="111"/>
      <c r="DU111" s="111"/>
      <c r="DV111" s="111"/>
      <c r="DW111" s="111"/>
      <c r="DX111" s="111"/>
      <c r="DY111" s="111"/>
      <c r="DZ111" s="111"/>
      <c r="EA111" s="111"/>
      <c r="EB111" s="85"/>
      <c r="EC111" s="95"/>
      <c r="ED111" s="95"/>
      <c r="EE111" s="95"/>
      <c r="EF111" s="95"/>
      <c r="EG111" s="95"/>
      <c r="EH111" s="95"/>
      <c r="EI111" s="95"/>
      <c r="EJ111" s="95"/>
      <c r="EK111" s="95"/>
      <c r="EL111" s="95"/>
      <c r="EM111" s="95"/>
      <c r="EN111" s="95"/>
      <c r="EO111" s="95"/>
      <c r="EP111" s="95"/>
      <c r="EQ111" s="85"/>
      <c r="ER111" s="213"/>
      <c r="ES111" s="95"/>
      <c r="ET111" s="95"/>
      <c r="EU111" s="95"/>
      <c r="EV111" s="95"/>
      <c r="EW111" s="95"/>
      <c r="EX111" s="157"/>
      <c r="EY111" s="158"/>
      <c r="EZ111" s="95"/>
      <c r="FA111" s="95"/>
      <c r="FB111" s="95"/>
      <c r="FC111" s="95"/>
      <c r="FD111" s="158"/>
      <c r="FE111" s="158"/>
      <c r="FF111" s="158"/>
      <c r="FG111" s="159"/>
      <c r="FH111" s="160"/>
      <c r="FI111" s="160"/>
      <c r="FJ111" s="184"/>
      <c r="FK111" s="94"/>
      <c r="FL111" s="95"/>
      <c r="FM111" s="85"/>
      <c r="FO111" s="95"/>
      <c r="FP111" s="158"/>
      <c r="FQ111" s="158"/>
      <c r="FR111" s="95"/>
      <c r="FS111" s="115"/>
      <c r="FT111" s="115"/>
      <c r="FU111" s="115"/>
      <c r="FV111" s="115"/>
      <c r="FW111" s="115"/>
      <c r="FX111" s="115"/>
      <c r="FY111" s="115"/>
      <c r="FZ111" s="115"/>
      <c r="GA111" s="115"/>
      <c r="GB111" s="115"/>
      <c r="GC111" s="115"/>
      <c r="GD111" s="115"/>
      <c r="GE111" s="124"/>
      <c r="GF111" s="115"/>
      <c r="GG111" s="95"/>
      <c r="GH111" s="169"/>
      <c r="GI111" s="86"/>
      <c r="GJ111" s="86"/>
      <c r="GK111" s="86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 s="95"/>
      <c r="IH111" s="95"/>
      <c r="II111" s="95"/>
      <c r="IJ111" s="95"/>
      <c r="IK111" s="95"/>
      <c r="IL111" s="95"/>
      <c r="IM111" s="95"/>
      <c r="IN111" s="95"/>
    </row>
  </sheetData>
  <autoFilter ref="A1:IP1" xr:uid="{00000000-0009-0000-0000-000000000000}"/>
  <pageMargins left="0" right="0" top="0.74803149606299213" bottom="0.74803149606299213" header="0.31496062992125984" footer="0.31496062992125984"/>
  <pageSetup paperSize="9" scale="11" fitToHeight="0" orientation="portrait" horizontalDpi="4294967294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ORTHO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Uživatel systému Windows</cp:lastModifiedBy>
  <dcterms:created xsi:type="dcterms:W3CDTF">2020-07-17T14:04:55Z</dcterms:created>
  <dcterms:modified xsi:type="dcterms:W3CDTF">2021-07-09T11:33:03Z</dcterms:modified>
</cp:coreProperties>
</file>