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2935" yWindow="-105" windowWidth="19440" windowHeight="12570"/>
  </bookViews>
  <sheets>
    <sheet name="ORTHO" sheetId="1" r:id="rId1"/>
  </sheets>
  <definedNames>
    <definedName name="_xlnm._FilterDatabase" localSheetId="0" hidden="1">ORTHO!$A$2:$LY$79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K72" i="1"/>
  <c r="EK74"/>
  <c r="EK68"/>
  <c r="EK53"/>
  <c r="EK49"/>
  <c r="EK47"/>
  <c r="EK41"/>
  <c r="EK40"/>
  <c r="EK44"/>
  <c r="EK36"/>
  <c r="EK35"/>
  <c r="EK30"/>
  <c r="EK29"/>
  <c r="EK26"/>
  <c r="EK21"/>
  <c r="EK16"/>
  <c r="EK15"/>
  <c r="FQ4"/>
  <c r="FO4"/>
  <c r="EY4"/>
  <c r="FR4" s="1"/>
  <c r="EZ4" l="1"/>
  <c r="FS4"/>
  <c r="EK4" l="1"/>
  <c r="FQ72" l="1"/>
  <c r="FO72"/>
  <c r="EY72"/>
  <c r="FR72" s="1"/>
  <c r="CL72"/>
  <c r="CC72"/>
  <c r="CA72"/>
  <c r="BY72"/>
  <c r="BV72"/>
  <c r="BN72"/>
  <c r="BK72"/>
  <c r="BL72" s="1"/>
  <c r="AY72"/>
  <c r="AW72" s="1"/>
  <c r="AV72" s="1"/>
  <c r="AU72"/>
  <c r="AT72"/>
  <c r="AS72"/>
  <c r="AR72"/>
  <c r="G72"/>
  <c r="B72"/>
  <c r="FQ71"/>
  <c r="FO71"/>
  <c r="EY71"/>
  <c r="FR71" s="1"/>
  <c r="CL71"/>
  <c r="CC71"/>
  <c r="CA71"/>
  <c r="BY71"/>
  <c r="BV71"/>
  <c r="BS71"/>
  <c r="BN71"/>
  <c r="BL71"/>
  <c r="AY71"/>
  <c r="AW71" s="1"/>
  <c r="AV71" s="1"/>
  <c r="AU71"/>
  <c r="AT71"/>
  <c r="AS71"/>
  <c r="AR71"/>
  <c r="G71"/>
  <c r="B71"/>
  <c r="FQ75"/>
  <c r="FO75"/>
  <c r="EY75"/>
  <c r="EK75"/>
  <c r="CL75"/>
  <c r="CC75"/>
  <c r="CA75"/>
  <c r="BY75"/>
  <c r="BV75"/>
  <c r="BS75"/>
  <c r="BN75"/>
  <c r="BL75"/>
  <c r="AY75"/>
  <c r="AW75" s="1"/>
  <c r="AV75" s="1"/>
  <c r="AU75"/>
  <c r="AT75"/>
  <c r="AS75"/>
  <c r="AR75"/>
  <c r="G75"/>
  <c r="B75"/>
  <c r="FQ15"/>
  <c r="FO15"/>
  <c r="EY15"/>
  <c r="FS15" s="1"/>
  <c r="CL15"/>
  <c r="CC15"/>
  <c r="CA15"/>
  <c r="BY15"/>
  <c r="BV15"/>
  <c r="BS15"/>
  <c r="BN15"/>
  <c r="BL15"/>
  <c r="AY15"/>
  <c r="AW15" s="1"/>
  <c r="AV15" s="1"/>
  <c r="AU15"/>
  <c r="AT15"/>
  <c r="AS15"/>
  <c r="AR15"/>
  <c r="G15"/>
  <c r="B15"/>
  <c r="FQ64"/>
  <c r="FO64"/>
  <c r="EY64"/>
  <c r="FR64" s="1"/>
  <c r="EK64"/>
  <c r="CL64"/>
  <c r="CC64"/>
  <c r="CA64"/>
  <c r="BY64"/>
  <c r="BV64"/>
  <c r="BS64"/>
  <c r="BN64"/>
  <c r="BL64"/>
  <c r="AY64"/>
  <c r="AW64" s="1"/>
  <c r="AV64" s="1"/>
  <c r="AU64"/>
  <c r="AT64"/>
  <c r="AS64"/>
  <c r="AR64"/>
  <c r="G64"/>
  <c r="B64"/>
  <c r="FQ67"/>
  <c r="FO67"/>
  <c r="EY67"/>
  <c r="FR67" s="1"/>
  <c r="EK67"/>
  <c r="CL67"/>
  <c r="CC67"/>
  <c r="CA67"/>
  <c r="BY67"/>
  <c r="BV67"/>
  <c r="BS67"/>
  <c r="BN67"/>
  <c r="BL67"/>
  <c r="AY67"/>
  <c r="AW67" s="1"/>
  <c r="AV67" s="1"/>
  <c r="AU67"/>
  <c r="AT67"/>
  <c r="AS67"/>
  <c r="AR67"/>
  <c r="G67"/>
  <c r="B67"/>
  <c r="FQ20"/>
  <c r="FO20"/>
  <c r="EY20"/>
  <c r="FR20" s="1"/>
  <c r="CL20"/>
  <c r="CC20"/>
  <c r="CA20"/>
  <c r="BY20"/>
  <c r="BV20"/>
  <c r="BS20"/>
  <c r="BN20"/>
  <c r="BK20"/>
  <c r="BL20" s="1"/>
  <c r="AY20"/>
  <c r="AW20" s="1"/>
  <c r="AV20" s="1"/>
  <c r="AU20"/>
  <c r="AT20"/>
  <c r="AS20"/>
  <c r="AR20"/>
  <c r="G20"/>
  <c r="B20"/>
  <c r="FQ6"/>
  <c r="FO6"/>
  <c r="EY6"/>
  <c r="CL6"/>
  <c r="CC6"/>
  <c r="CA6"/>
  <c r="BY6"/>
  <c r="BV6"/>
  <c r="BS6"/>
  <c r="BN6"/>
  <c r="BL6"/>
  <c r="AY6"/>
  <c r="AW6" s="1"/>
  <c r="AV6" s="1"/>
  <c r="AU6"/>
  <c r="AT6"/>
  <c r="AS6"/>
  <c r="AR6"/>
  <c r="G6"/>
  <c r="B6"/>
  <c r="FQ49"/>
  <c r="FO49"/>
  <c r="EY49"/>
  <c r="EZ49" s="1"/>
  <c r="CL49"/>
  <c r="CC49"/>
  <c r="CA49"/>
  <c r="BY49"/>
  <c r="BV49"/>
  <c r="BS49"/>
  <c r="BN49"/>
  <c r="BL49"/>
  <c r="AY49"/>
  <c r="AW49" s="1"/>
  <c r="AV49" s="1"/>
  <c r="AU49"/>
  <c r="AT49"/>
  <c r="AS49"/>
  <c r="AR49"/>
  <c r="G49"/>
  <c r="B49"/>
  <c r="GN37"/>
  <c r="FQ37"/>
  <c r="FO37"/>
  <c r="EY37"/>
  <c r="FR37" s="1"/>
  <c r="CL37"/>
  <c r="CC37"/>
  <c r="CA37"/>
  <c r="BY37"/>
  <c r="BV37"/>
  <c r="BS37"/>
  <c r="BN37"/>
  <c r="BK37"/>
  <c r="BL37" s="1"/>
  <c r="AY37"/>
  <c r="AW37" s="1"/>
  <c r="AV37" s="1"/>
  <c r="AU37"/>
  <c r="AT37"/>
  <c r="AS37"/>
  <c r="AR37"/>
  <c r="G37"/>
  <c r="B37"/>
  <c r="GN31"/>
  <c r="FQ31"/>
  <c r="FO31"/>
  <c r="EY31"/>
  <c r="FS31" s="1"/>
  <c r="CL31"/>
  <c r="CC31"/>
  <c r="CA31"/>
  <c r="BY31"/>
  <c r="BV31"/>
  <c r="BS31"/>
  <c r="BN31"/>
  <c r="BL31"/>
  <c r="AY31"/>
  <c r="AW31" s="1"/>
  <c r="AV31" s="1"/>
  <c r="AU31"/>
  <c r="AT31"/>
  <c r="AS31"/>
  <c r="AR31"/>
  <c r="G31"/>
  <c r="B31"/>
  <c r="GN38"/>
  <c r="FQ38"/>
  <c r="FO38"/>
  <c r="EY38"/>
  <c r="FR38" s="1"/>
  <c r="CL38"/>
  <c r="CC38"/>
  <c r="CA38"/>
  <c r="BY38"/>
  <c r="BV38"/>
  <c r="BS38"/>
  <c r="BN38"/>
  <c r="BL38"/>
  <c r="AY38"/>
  <c r="AW38" s="1"/>
  <c r="AV38" s="1"/>
  <c r="AU38"/>
  <c r="AT38"/>
  <c r="AS38"/>
  <c r="AR38"/>
  <c r="G38"/>
  <c r="B38"/>
  <c r="FQ61"/>
  <c r="FO61"/>
  <c r="EY61"/>
  <c r="FR61" s="1"/>
  <c r="EK61"/>
  <c r="CL61"/>
  <c r="CC61"/>
  <c r="CA61"/>
  <c r="BY61"/>
  <c r="BV61"/>
  <c r="BS61"/>
  <c r="BN61"/>
  <c r="BK61"/>
  <c r="BL61" s="1"/>
  <c r="AY61"/>
  <c r="AW61" s="1"/>
  <c r="AV61" s="1"/>
  <c r="AU61"/>
  <c r="AT61"/>
  <c r="AS61"/>
  <c r="AR61"/>
  <c r="G61"/>
  <c r="B61"/>
  <c r="GN51"/>
  <c r="FQ51"/>
  <c r="FO51"/>
  <c r="EY51"/>
  <c r="FS51" s="1"/>
  <c r="CL51"/>
  <c r="CC51"/>
  <c r="CA51"/>
  <c r="BY51"/>
  <c r="BV51"/>
  <c r="BS51"/>
  <c r="BN51"/>
  <c r="BL51"/>
  <c r="AW51"/>
  <c r="AV51" s="1"/>
  <c r="AU51"/>
  <c r="AT51"/>
  <c r="AS51"/>
  <c r="AR51"/>
  <c r="G51"/>
  <c r="B51"/>
  <c r="FQ13"/>
  <c r="FO13"/>
  <c r="EY13"/>
  <c r="FR13" s="1"/>
  <c r="CL13"/>
  <c r="CC13"/>
  <c r="CA13"/>
  <c r="BY13"/>
  <c r="BV13"/>
  <c r="BS13"/>
  <c r="BN13"/>
  <c r="BL13"/>
  <c r="AW13"/>
  <c r="AU13"/>
  <c r="AT13"/>
  <c r="AS13"/>
  <c r="AR13"/>
  <c r="G13"/>
  <c r="B13"/>
  <c r="FQ74"/>
  <c r="FO74"/>
  <c r="EY74"/>
  <c r="CL74"/>
  <c r="CC74"/>
  <c r="CA74"/>
  <c r="BY74"/>
  <c r="BV74"/>
  <c r="BS74"/>
  <c r="BN74"/>
  <c r="BL74"/>
  <c r="AY74"/>
  <c r="AW74" s="1"/>
  <c r="AV74" s="1"/>
  <c r="AU74"/>
  <c r="AT74"/>
  <c r="AS74"/>
  <c r="AR74"/>
  <c r="G74"/>
  <c r="B74"/>
  <c r="FQ78"/>
  <c r="FO78"/>
  <c r="EY78"/>
  <c r="FR78" s="1"/>
  <c r="EK78"/>
  <c r="CL78"/>
  <c r="CC78"/>
  <c r="CA78"/>
  <c r="BY78"/>
  <c r="BV78"/>
  <c r="BS78"/>
  <c r="BN78"/>
  <c r="BK78"/>
  <c r="BL78" s="1"/>
  <c r="AY78"/>
  <c r="AW78" s="1"/>
  <c r="AV78" s="1"/>
  <c r="AU78"/>
  <c r="AT78"/>
  <c r="AS78"/>
  <c r="AR78"/>
  <c r="G78"/>
  <c r="B78"/>
  <c r="FQ76"/>
  <c r="FO76"/>
  <c r="EY76"/>
  <c r="FR76" s="1"/>
  <c r="CL76"/>
  <c r="CC76"/>
  <c r="CA76"/>
  <c r="BY76"/>
  <c r="BV76"/>
  <c r="BS76"/>
  <c r="BN76"/>
  <c r="BK76"/>
  <c r="BL76" s="1"/>
  <c r="AY76"/>
  <c r="AW76" s="1"/>
  <c r="AV76" s="1"/>
  <c r="AU76"/>
  <c r="AT76"/>
  <c r="AS76"/>
  <c r="AR76"/>
  <c r="B76"/>
  <c r="FQ21"/>
  <c r="FO21"/>
  <c r="EY21"/>
  <c r="FR21" s="1"/>
  <c r="CL21"/>
  <c r="CC21"/>
  <c r="CA21"/>
  <c r="BY21"/>
  <c r="BV21"/>
  <c r="BS21"/>
  <c r="BN21"/>
  <c r="BK21"/>
  <c r="BL21" s="1"/>
  <c r="AY21"/>
  <c r="AW21" s="1"/>
  <c r="AV21" s="1"/>
  <c r="AU21"/>
  <c r="AT21"/>
  <c r="AS21"/>
  <c r="AR21"/>
  <c r="G21"/>
  <c r="B21"/>
  <c r="GN25"/>
  <c r="FQ25"/>
  <c r="FO25"/>
  <c r="EY25"/>
  <c r="FR25" s="1"/>
  <c r="EK25"/>
  <c r="CL25"/>
  <c r="CC25"/>
  <c r="CA25"/>
  <c r="BY25"/>
  <c r="BV25"/>
  <c r="BS25"/>
  <c r="BN25"/>
  <c r="BK25"/>
  <c r="BL25" s="1"/>
  <c r="AY25"/>
  <c r="AW25" s="1"/>
  <c r="AV25" s="1"/>
  <c r="AU25"/>
  <c r="AT25"/>
  <c r="AS25"/>
  <c r="AR25"/>
  <c r="G25"/>
  <c r="B25"/>
  <c r="FQ73"/>
  <c r="FO73"/>
  <c r="EY73"/>
  <c r="FR73" s="1"/>
  <c r="CL73"/>
  <c r="CC73"/>
  <c r="CA73"/>
  <c r="BY73"/>
  <c r="BV73"/>
  <c r="BS73"/>
  <c r="BN73"/>
  <c r="BL73"/>
  <c r="AW73"/>
  <c r="AV73" s="1"/>
  <c r="AU73"/>
  <c r="AT73"/>
  <c r="AS73"/>
  <c r="AR73"/>
  <c r="G73"/>
  <c r="B73"/>
  <c r="GK41"/>
  <c r="FQ41"/>
  <c r="FO41"/>
  <c r="EY41"/>
  <c r="FR41" s="1"/>
  <c r="CL41"/>
  <c r="CC41"/>
  <c r="CA41"/>
  <c r="BY41"/>
  <c r="BV41"/>
  <c r="BS41"/>
  <c r="BN41"/>
  <c r="BK41"/>
  <c r="BL41" s="1"/>
  <c r="AY41"/>
  <c r="AW41" s="1"/>
  <c r="AV41" s="1"/>
  <c r="AU41"/>
  <c r="AT41"/>
  <c r="AS41"/>
  <c r="AR41"/>
  <c r="G41"/>
  <c r="B41"/>
  <c r="FQ3"/>
  <c r="FO3"/>
  <c r="EY3"/>
  <c r="FR3" s="1"/>
  <c r="EK3"/>
  <c r="CL3"/>
  <c r="CC3"/>
  <c r="CA3"/>
  <c r="BY3"/>
  <c r="BV3"/>
  <c r="BS3"/>
  <c r="BN3"/>
  <c r="BL3"/>
  <c r="AW3"/>
  <c r="AV3" s="1"/>
  <c r="AU3"/>
  <c r="AT3"/>
  <c r="AS3"/>
  <c r="AR3"/>
  <c r="G3"/>
  <c r="B3"/>
  <c r="CL4"/>
  <c r="CC4"/>
  <c r="CA4"/>
  <c r="BY4"/>
  <c r="BV4"/>
  <c r="BS4"/>
  <c r="BN4"/>
  <c r="BL4"/>
  <c r="AY4"/>
  <c r="AW4" s="1"/>
  <c r="AV4" s="1"/>
  <c r="AU4"/>
  <c r="AT4"/>
  <c r="AS4"/>
  <c r="AR4"/>
  <c r="G4"/>
  <c r="B4"/>
  <c r="FQ47"/>
  <c r="FO47"/>
  <c r="EY47"/>
  <c r="FR47" s="1"/>
  <c r="CL47"/>
  <c r="CC47"/>
  <c r="CA47"/>
  <c r="BY47"/>
  <c r="BV47"/>
  <c r="BS47"/>
  <c r="BN47"/>
  <c r="BL47"/>
  <c r="AW47"/>
  <c r="AV47" s="1"/>
  <c r="AU47"/>
  <c r="AT47"/>
  <c r="AS47"/>
  <c r="AR47"/>
  <c r="G47"/>
  <c r="B47"/>
  <c r="FQ43"/>
  <c r="FO43"/>
  <c r="EY43"/>
  <c r="FR43" s="1"/>
  <c r="CL43"/>
  <c r="CC43"/>
  <c r="CA43"/>
  <c r="BY43"/>
  <c r="BV43"/>
  <c r="BS43"/>
  <c r="BN43"/>
  <c r="BL43"/>
  <c r="AW43"/>
  <c r="AV43" s="1"/>
  <c r="AU43"/>
  <c r="AT43"/>
  <c r="AS43"/>
  <c r="AR43"/>
  <c r="G43"/>
  <c r="B43"/>
  <c r="CL5"/>
  <c r="CC5"/>
  <c r="CA5"/>
  <c r="BY5"/>
  <c r="BV5"/>
  <c r="BS5"/>
  <c r="BN5"/>
  <c r="BL5"/>
  <c r="AY5"/>
  <c r="AW5" s="1"/>
  <c r="AV5" s="1"/>
  <c r="AU5"/>
  <c r="AT5"/>
  <c r="AS5"/>
  <c r="AR5"/>
  <c r="G5"/>
  <c r="B5"/>
  <c r="GN23"/>
  <c r="FQ23"/>
  <c r="FO23"/>
  <c r="EY23"/>
  <c r="FR23" s="1"/>
  <c r="EK23"/>
  <c r="CL23"/>
  <c r="CC23"/>
  <c r="CA23"/>
  <c r="BY23"/>
  <c r="BV23"/>
  <c r="BS23"/>
  <c r="BN23"/>
  <c r="BK23"/>
  <c r="BL23" s="1"/>
  <c r="AY23"/>
  <c r="AW23" s="1"/>
  <c r="AV23" s="1"/>
  <c r="AU23"/>
  <c r="AT23"/>
  <c r="AS23"/>
  <c r="AR23"/>
  <c r="G23"/>
  <c r="B23"/>
  <c r="GN33"/>
  <c r="FQ33"/>
  <c r="FO33"/>
  <c r="EY33"/>
  <c r="FR33" s="1"/>
  <c r="CL33"/>
  <c r="CC33"/>
  <c r="CA33"/>
  <c r="BY33"/>
  <c r="BV33"/>
  <c r="BS33"/>
  <c r="BN33"/>
  <c r="BK33"/>
  <c r="BL33" s="1"/>
  <c r="AY33"/>
  <c r="AW33" s="1"/>
  <c r="AV33" s="1"/>
  <c r="AU33"/>
  <c r="AT33"/>
  <c r="AS33"/>
  <c r="AR33"/>
  <c r="G33"/>
  <c r="B33"/>
  <c r="GN58"/>
  <c r="FQ58"/>
  <c r="FO58"/>
  <c r="EY58"/>
  <c r="FS58" s="1"/>
  <c r="CL58"/>
  <c r="CC58"/>
  <c r="CA58"/>
  <c r="BY58"/>
  <c r="BV58"/>
  <c r="BS58"/>
  <c r="BN58"/>
  <c r="BK58"/>
  <c r="BL58" s="1"/>
  <c r="AY58"/>
  <c r="AW58" s="1"/>
  <c r="AV58" s="1"/>
  <c r="AU58"/>
  <c r="AT58"/>
  <c r="AS58"/>
  <c r="AR58"/>
  <c r="G58"/>
  <c r="B58"/>
  <c r="FQ50"/>
  <c r="FO50"/>
  <c r="EY50"/>
  <c r="EK50"/>
  <c r="CL50"/>
  <c r="CC50"/>
  <c r="CA50"/>
  <c r="BY50"/>
  <c r="BV50"/>
  <c r="BS50"/>
  <c r="BN50"/>
  <c r="BK50"/>
  <c r="BL50" s="1"/>
  <c r="AY50"/>
  <c r="AW50" s="1"/>
  <c r="AV50" s="1"/>
  <c r="AU50"/>
  <c r="AT50"/>
  <c r="AS50"/>
  <c r="AR50"/>
  <c r="G50"/>
  <c r="B50"/>
  <c r="FQ69"/>
  <c r="FO69"/>
  <c r="EY69"/>
  <c r="FR69" s="1"/>
  <c r="CL69"/>
  <c r="CC69"/>
  <c r="CA69"/>
  <c r="BY69"/>
  <c r="BV69"/>
  <c r="BS69"/>
  <c r="BN69"/>
  <c r="BK69"/>
  <c r="BL69" s="1"/>
  <c r="AY69"/>
  <c r="AW69" s="1"/>
  <c r="AV69" s="1"/>
  <c r="AU69"/>
  <c r="AT69"/>
  <c r="AS69"/>
  <c r="AR69"/>
  <c r="G69"/>
  <c r="B69"/>
  <c r="FQ53"/>
  <c r="FO53"/>
  <c r="EY53"/>
  <c r="FS53" s="1"/>
  <c r="CL53"/>
  <c r="CC53"/>
  <c r="CA53"/>
  <c r="BY53"/>
  <c r="BV53"/>
  <c r="BS53"/>
  <c r="BN53"/>
  <c r="BK53"/>
  <c r="BL53" s="1"/>
  <c r="AY53"/>
  <c r="AW53" s="1"/>
  <c r="AV53" s="1"/>
  <c r="AU53"/>
  <c r="AT53"/>
  <c r="AS53"/>
  <c r="AR53"/>
  <c r="G53"/>
  <c r="B53"/>
  <c r="GN63"/>
  <c r="FQ63"/>
  <c r="FO63"/>
  <c r="EY63"/>
  <c r="FS63" s="1"/>
  <c r="EK63"/>
  <c r="CL63"/>
  <c r="CC63"/>
  <c r="CA63"/>
  <c r="BY63"/>
  <c r="BV63"/>
  <c r="BS63"/>
  <c r="BN63"/>
  <c r="BL63"/>
  <c r="AY63"/>
  <c r="AW63" s="1"/>
  <c r="AV63" s="1"/>
  <c r="AU63"/>
  <c r="AT63"/>
  <c r="AS63"/>
  <c r="AR63"/>
  <c r="G63"/>
  <c r="B63"/>
  <c r="FQ48"/>
  <c r="FO48"/>
  <c r="EY48"/>
  <c r="FR48" s="1"/>
  <c r="CL48"/>
  <c r="CC48"/>
  <c r="CA48"/>
  <c r="BY48"/>
  <c r="BV48"/>
  <c r="BS48"/>
  <c r="BN48"/>
  <c r="BK48"/>
  <c r="BL48" s="1"/>
  <c r="AY48"/>
  <c r="AW48" s="1"/>
  <c r="AV48" s="1"/>
  <c r="AU48"/>
  <c r="AT48"/>
  <c r="AS48"/>
  <c r="AR48"/>
  <c r="G48"/>
  <c r="B48"/>
  <c r="GN66"/>
  <c r="FQ66"/>
  <c r="FO66"/>
  <c r="EY66"/>
  <c r="FR66" s="1"/>
  <c r="EK66"/>
  <c r="CL66"/>
  <c r="CC66"/>
  <c r="CA66"/>
  <c r="BY66"/>
  <c r="BV66"/>
  <c r="BS66"/>
  <c r="BN66"/>
  <c r="BL66"/>
  <c r="AW66"/>
  <c r="AV66" s="1"/>
  <c r="AU66"/>
  <c r="AT66"/>
  <c r="AS66"/>
  <c r="AR66"/>
  <c r="G66"/>
  <c r="B66"/>
  <c r="FQ40"/>
  <c r="FO40"/>
  <c r="EY40"/>
  <c r="CL40"/>
  <c r="CC40"/>
  <c r="CA40"/>
  <c r="BY40"/>
  <c r="BV40"/>
  <c r="BS40"/>
  <c r="BN40"/>
  <c r="BK40"/>
  <c r="BL40" s="1"/>
  <c r="AY40"/>
  <c r="AW40" s="1"/>
  <c r="AV40" s="1"/>
  <c r="AU40"/>
  <c r="AT40"/>
  <c r="AS40"/>
  <c r="AR40"/>
  <c r="G40"/>
  <c r="B40"/>
  <c r="FQ24"/>
  <c r="FO24"/>
  <c r="EY24"/>
  <c r="FR24" s="1"/>
  <c r="EK24"/>
  <c r="CL24"/>
  <c r="CC24"/>
  <c r="CA24"/>
  <c r="BY24"/>
  <c r="BV24"/>
  <c r="BS24"/>
  <c r="BN24"/>
  <c r="BL24"/>
  <c r="AY24"/>
  <c r="AW24" s="1"/>
  <c r="AV24" s="1"/>
  <c r="AU24"/>
  <c r="AT24"/>
  <c r="AS24"/>
  <c r="AR24"/>
  <c r="G24"/>
  <c r="B24"/>
  <c r="FQ12"/>
  <c r="FO12"/>
  <c r="EY12"/>
  <c r="FS12" s="1"/>
  <c r="CL12"/>
  <c r="CC12"/>
  <c r="CA12"/>
  <c r="BY12"/>
  <c r="BV12"/>
  <c r="BS12"/>
  <c r="BN12"/>
  <c r="BL12"/>
  <c r="AY12"/>
  <c r="AW12" s="1"/>
  <c r="AV12" s="1"/>
  <c r="AU12"/>
  <c r="AT12"/>
  <c r="AS12"/>
  <c r="AR12"/>
  <c r="G12"/>
  <c r="B12"/>
  <c r="FQ32"/>
  <c r="FO32"/>
  <c r="EY32"/>
  <c r="FS32" s="1"/>
  <c r="CL32"/>
  <c r="CC32"/>
  <c r="CA32"/>
  <c r="BY32"/>
  <c r="BV32"/>
  <c r="BS32"/>
  <c r="BN32"/>
  <c r="BL32"/>
  <c r="AW32"/>
  <c r="AV32" s="1"/>
  <c r="AU32"/>
  <c r="AT32"/>
  <c r="AS32"/>
  <c r="AR32"/>
  <c r="G32"/>
  <c r="B32"/>
  <c r="FQ9"/>
  <c r="FO9"/>
  <c r="EY9"/>
  <c r="FS9" s="1"/>
  <c r="EK9"/>
  <c r="CL9"/>
  <c r="CC9"/>
  <c r="CA9"/>
  <c r="BY9"/>
  <c r="BV9"/>
  <c r="BS9"/>
  <c r="BN9"/>
  <c r="BK9"/>
  <c r="BL9" s="1"/>
  <c r="AY9"/>
  <c r="AW9" s="1"/>
  <c r="AV9" s="1"/>
  <c r="AU9"/>
  <c r="AT9"/>
  <c r="AS9"/>
  <c r="AR9"/>
  <c r="G9"/>
  <c r="B9"/>
  <c r="FQ28"/>
  <c r="FO28"/>
  <c r="EY28"/>
  <c r="FS28" s="1"/>
  <c r="EK28"/>
  <c r="CL28"/>
  <c r="CC28"/>
  <c r="CA28"/>
  <c r="BY28"/>
  <c r="BV28"/>
  <c r="BS28"/>
  <c r="BN28"/>
  <c r="BL28"/>
  <c r="AW28"/>
  <c r="AU28"/>
  <c r="AT28"/>
  <c r="AS28"/>
  <c r="AR28"/>
  <c r="G28"/>
  <c r="B28"/>
  <c r="FQ52"/>
  <c r="FO52"/>
  <c r="EY52"/>
  <c r="FS52" s="1"/>
  <c r="EK52"/>
  <c r="CL52"/>
  <c r="CC52"/>
  <c r="CA52"/>
  <c r="BY52"/>
  <c r="BV52"/>
  <c r="BS52"/>
  <c r="BN52"/>
  <c r="BK52"/>
  <c r="BL52" s="1"/>
  <c r="AY52"/>
  <c r="AW52" s="1"/>
  <c r="AV52" s="1"/>
  <c r="AU52"/>
  <c r="AT52"/>
  <c r="AS52"/>
  <c r="AR52"/>
  <c r="G52"/>
  <c r="B52"/>
  <c r="FQ10"/>
  <c r="FO10"/>
  <c r="EY10"/>
  <c r="FR10" s="1"/>
  <c r="EK10"/>
  <c r="CL10"/>
  <c r="CC10"/>
  <c r="CA10"/>
  <c r="BY10"/>
  <c r="BV10"/>
  <c r="BS10"/>
  <c r="BN10"/>
  <c r="BL10"/>
  <c r="AY10"/>
  <c r="AW10" s="1"/>
  <c r="AV10" s="1"/>
  <c r="AU10"/>
  <c r="AT10"/>
  <c r="AS10"/>
  <c r="AR10"/>
  <c r="G10"/>
  <c r="B10"/>
  <c r="FQ26"/>
  <c r="FO26"/>
  <c r="EY26"/>
  <c r="FS26" s="1"/>
  <c r="CL26"/>
  <c r="CC26"/>
  <c r="CA26"/>
  <c r="BY26"/>
  <c r="BV26"/>
  <c r="BS26"/>
  <c r="BN26"/>
  <c r="BL26"/>
  <c r="AW26"/>
  <c r="AV26" s="1"/>
  <c r="AU26"/>
  <c r="AT26"/>
  <c r="AS26"/>
  <c r="AR26"/>
  <c r="G26"/>
  <c r="B26"/>
  <c r="FQ22"/>
  <c r="FO22"/>
  <c r="EY22"/>
  <c r="FR22" s="1"/>
  <c r="EK22"/>
  <c r="CL22"/>
  <c r="CC22"/>
  <c r="CA22"/>
  <c r="BY22"/>
  <c r="BV22"/>
  <c r="BS22"/>
  <c r="BN22"/>
  <c r="BL22"/>
  <c r="AY22"/>
  <c r="AW22" s="1"/>
  <c r="AV22" s="1"/>
  <c r="AU22"/>
  <c r="AT22"/>
  <c r="AS22"/>
  <c r="AR22"/>
  <c r="G22"/>
  <c r="B22"/>
  <c r="GK44"/>
  <c r="FQ44"/>
  <c r="FO44"/>
  <c r="EY44"/>
  <c r="FR44" s="1"/>
  <c r="CL44"/>
  <c r="CC44"/>
  <c r="CA44"/>
  <c r="BY44"/>
  <c r="BV44"/>
  <c r="BS44"/>
  <c r="BN44"/>
  <c r="BL44"/>
  <c r="AY44"/>
  <c r="AW44" s="1"/>
  <c r="AV44" s="1"/>
  <c r="AU44"/>
  <c r="AT44"/>
  <c r="AS44"/>
  <c r="AR44"/>
  <c r="G44"/>
  <c r="B44"/>
  <c r="FQ55"/>
  <c r="FO55"/>
  <c r="EY55"/>
  <c r="FR55" s="1"/>
  <c r="EK55"/>
  <c r="CL55"/>
  <c r="CC55"/>
  <c r="CA55"/>
  <c r="BY55"/>
  <c r="BV55"/>
  <c r="BS55"/>
  <c r="BN55"/>
  <c r="BL55"/>
  <c r="AW55"/>
  <c r="AV55" s="1"/>
  <c r="AU55"/>
  <c r="AT55"/>
  <c r="AS55"/>
  <c r="AR55"/>
  <c r="G55"/>
  <c r="B55"/>
  <c r="FQ70"/>
  <c r="FO70"/>
  <c r="EY70"/>
  <c r="FR70" s="1"/>
  <c r="EK70"/>
  <c r="CL70"/>
  <c r="CC70"/>
  <c r="CA70"/>
  <c r="BY70"/>
  <c r="BV70"/>
  <c r="BS70"/>
  <c r="BN70"/>
  <c r="BL70"/>
  <c r="AW70"/>
  <c r="AU70"/>
  <c r="AT70"/>
  <c r="AS70"/>
  <c r="AR70"/>
  <c r="G70"/>
  <c r="B70"/>
  <c r="FQ18"/>
  <c r="FO18"/>
  <c r="EY18"/>
  <c r="FS18" s="1"/>
  <c r="EK18"/>
  <c r="CL18"/>
  <c r="CC18"/>
  <c r="CA18"/>
  <c r="BY18"/>
  <c r="BV18"/>
  <c r="BS18"/>
  <c r="BN18"/>
  <c r="BL18"/>
  <c r="AY18"/>
  <c r="AW18" s="1"/>
  <c r="AV18" s="1"/>
  <c r="AU18"/>
  <c r="AT18"/>
  <c r="AS18"/>
  <c r="AR18"/>
  <c r="G18"/>
  <c r="B18"/>
  <c r="FQ30"/>
  <c r="FO30"/>
  <c r="EY30"/>
  <c r="EZ30" s="1"/>
  <c r="CL30"/>
  <c r="CC30"/>
  <c r="CA30"/>
  <c r="BY30"/>
  <c r="BV30"/>
  <c r="BS30"/>
  <c r="BN30"/>
  <c r="BL30"/>
  <c r="AY30"/>
  <c r="AW30" s="1"/>
  <c r="AV30" s="1"/>
  <c r="AU30"/>
  <c r="AT30"/>
  <c r="AS30"/>
  <c r="AR30"/>
  <c r="G30"/>
  <c r="B30"/>
  <c r="FQ42"/>
  <c r="FO42"/>
  <c r="EY42"/>
  <c r="FR42" s="1"/>
  <c r="CL42"/>
  <c r="CC42"/>
  <c r="CA42"/>
  <c r="BY42"/>
  <c r="BV42"/>
  <c r="BS42"/>
  <c r="BN42"/>
  <c r="BL42"/>
  <c r="AY42"/>
  <c r="AW42" s="1"/>
  <c r="AV42" s="1"/>
  <c r="AU42"/>
  <c r="AT42"/>
  <c r="AS42"/>
  <c r="AR42"/>
  <c r="G42"/>
  <c r="B42"/>
  <c r="FQ60"/>
  <c r="FO60"/>
  <c r="EY60"/>
  <c r="FR60" s="1"/>
  <c r="CL60"/>
  <c r="CC60"/>
  <c r="CA60"/>
  <c r="BY60"/>
  <c r="BV60"/>
  <c r="BS60"/>
  <c r="BN60"/>
  <c r="BK60"/>
  <c r="BL60" s="1"/>
  <c r="AY60"/>
  <c r="AW60" s="1"/>
  <c r="AV60" s="1"/>
  <c r="AU60"/>
  <c r="AT60"/>
  <c r="AS60"/>
  <c r="AR60"/>
  <c r="G60"/>
  <c r="B60"/>
  <c r="GN39"/>
  <c r="FQ39"/>
  <c r="FO39"/>
  <c r="EY39"/>
  <c r="FR39" s="1"/>
  <c r="CL39"/>
  <c r="CC39"/>
  <c r="CA39"/>
  <c r="BY39"/>
  <c r="BV39"/>
  <c r="BS39"/>
  <c r="BN39"/>
  <c r="BL39"/>
  <c r="AY39"/>
  <c r="AW39" s="1"/>
  <c r="AV39" s="1"/>
  <c r="AU39"/>
  <c r="AT39"/>
  <c r="AS39"/>
  <c r="AR39"/>
  <c r="G39"/>
  <c r="B39"/>
  <c r="GN34"/>
  <c r="FQ34"/>
  <c r="FO34"/>
  <c r="EY34"/>
  <c r="FS34" s="1"/>
  <c r="EK34"/>
  <c r="CL34"/>
  <c r="CC34"/>
  <c r="CA34"/>
  <c r="BY34"/>
  <c r="BV34"/>
  <c r="BS34"/>
  <c r="BN34"/>
  <c r="BL34"/>
  <c r="AW34"/>
  <c r="AV34" s="1"/>
  <c r="AU34"/>
  <c r="AT34"/>
  <c r="AS34"/>
  <c r="AR34"/>
  <c r="G34"/>
  <c r="B34"/>
  <c r="GN62"/>
  <c r="FQ62"/>
  <c r="FO62"/>
  <c r="EY62"/>
  <c r="FR62" s="1"/>
  <c r="CL62"/>
  <c r="CC62"/>
  <c r="CA62"/>
  <c r="BY62"/>
  <c r="BV62"/>
  <c r="BS62"/>
  <c r="BN62"/>
  <c r="BL62"/>
  <c r="AW62"/>
  <c r="AV62" s="1"/>
  <c r="AU62"/>
  <c r="AT62"/>
  <c r="AS62"/>
  <c r="AR62"/>
  <c r="G62"/>
  <c r="B62"/>
  <c r="FQ36"/>
  <c r="FO36"/>
  <c r="EY36"/>
  <c r="CL36"/>
  <c r="CC36"/>
  <c r="CA36"/>
  <c r="BY36"/>
  <c r="BV36"/>
  <c r="BS36"/>
  <c r="BN36"/>
  <c r="BL36"/>
  <c r="AY36"/>
  <c r="AW36" s="1"/>
  <c r="AV36" s="1"/>
  <c r="AU36"/>
  <c r="AT36"/>
  <c r="AS36"/>
  <c r="AR36"/>
  <c r="G36"/>
  <c r="B36"/>
  <c r="GN79"/>
  <c r="FQ79"/>
  <c r="FO79"/>
  <c r="EY79"/>
  <c r="EZ79" s="1"/>
  <c r="EK79"/>
  <c r="CL79"/>
  <c r="CC79"/>
  <c r="CA79"/>
  <c r="BY79"/>
  <c r="BV79"/>
  <c r="BS79"/>
  <c r="BN79"/>
  <c r="BL79"/>
  <c r="AY79"/>
  <c r="AW79" s="1"/>
  <c r="AV79" s="1"/>
  <c r="AU79"/>
  <c r="AT79"/>
  <c r="AS79"/>
  <c r="AR79"/>
  <c r="G79"/>
  <c r="B79"/>
  <c r="GN7"/>
  <c r="FQ7"/>
  <c r="FO7"/>
  <c r="EY7"/>
  <c r="FR7" s="1"/>
  <c r="EK7"/>
  <c r="CL7"/>
  <c r="CC7"/>
  <c r="CA7"/>
  <c r="BY7"/>
  <c r="BV7"/>
  <c r="BS7"/>
  <c r="BN7"/>
  <c r="BK7"/>
  <c r="BL7" s="1"/>
  <c r="AY7"/>
  <c r="AW7" s="1"/>
  <c r="AV7" s="1"/>
  <c r="AU7"/>
  <c r="AT7"/>
  <c r="AS7"/>
  <c r="AR7"/>
  <c r="G7"/>
  <c r="B7"/>
  <c r="FQ65"/>
  <c r="FO65"/>
  <c r="EY65"/>
  <c r="EZ65" s="1"/>
  <c r="CL65"/>
  <c r="CC65"/>
  <c r="CA65"/>
  <c r="BY65"/>
  <c r="BV65"/>
  <c r="BS65"/>
  <c r="BN65"/>
  <c r="BL65"/>
  <c r="AY65"/>
  <c r="AW65" s="1"/>
  <c r="AV65" s="1"/>
  <c r="AU65"/>
  <c r="AT65"/>
  <c r="AS65"/>
  <c r="AR65"/>
  <c r="G65"/>
  <c r="B65"/>
  <c r="FQ54"/>
  <c r="FO54"/>
  <c r="EY54"/>
  <c r="FR54" s="1"/>
  <c r="EK54"/>
  <c r="CL54"/>
  <c r="CC54"/>
  <c r="CA54"/>
  <c r="BY54"/>
  <c r="BV54"/>
  <c r="BS54"/>
  <c r="BN54"/>
  <c r="BL54"/>
  <c r="AW54"/>
  <c r="AV54" s="1"/>
  <c r="AU54"/>
  <c r="AT54"/>
  <c r="AS54"/>
  <c r="AR54"/>
  <c r="G54"/>
  <c r="B54"/>
  <c r="FQ68"/>
  <c r="FO68"/>
  <c r="EY68"/>
  <c r="EZ68" s="1"/>
  <c r="CL68"/>
  <c r="CC68"/>
  <c r="CA68"/>
  <c r="BY68"/>
  <c r="BV68"/>
  <c r="BS68"/>
  <c r="BN68"/>
  <c r="BL68"/>
  <c r="AY68"/>
  <c r="AW68" s="1"/>
  <c r="AV68" s="1"/>
  <c r="AU68"/>
  <c r="AT68"/>
  <c r="AS68"/>
  <c r="AR68"/>
  <c r="G68"/>
  <c r="B68"/>
  <c r="FQ45"/>
  <c r="FO45"/>
  <c r="EY45"/>
  <c r="FR45" s="1"/>
  <c r="EK45"/>
  <c r="CL45"/>
  <c r="CC45"/>
  <c r="CA45"/>
  <c r="BY45"/>
  <c r="BV45"/>
  <c r="BS45"/>
  <c r="BN45"/>
  <c r="BL45"/>
  <c r="AW45"/>
  <c r="AV45" s="1"/>
  <c r="AU45"/>
  <c r="AT45"/>
  <c r="AS45"/>
  <c r="AR45"/>
  <c r="G45"/>
  <c r="B45"/>
  <c r="FQ77"/>
  <c r="FO77"/>
  <c r="EY77"/>
  <c r="EZ77" s="1"/>
  <c r="CL77"/>
  <c r="CC77"/>
  <c r="CA77"/>
  <c r="BY77"/>
  <c r="BV77"/>
  <c r="BS77"/>
  <c r="BN77"/>
  <c r="BL77"/>
  <c r="AY77"/>
  <c r="AW77" s="1"/>
  <c r="AV77" s="1"/>
  <c r="AU77"/>
  <c r="AT77"/>
  <c r="AS77"/>
  <c r="AR77"/>
  <c r="G77"/>
  <c r="B77"/>
  <c r="GN46"/>
  <c r="FQ46"/>
  <c r="FO46"/>
  <c r="EY46"/>
  <c r="FR46" s="1"/>
  <c r="EK46"/>
  <c r="CL46"/>
  <c r="CC46"/>
  <c r="CA46"/>
  <c r="BY46"/>
  <c r="BV46"/>
  <c r="BS46"/>
  <c r="BN46"/>
  <c r="BL46"/>
  <c r="AY46"/>
  <c r="AW46" s="1"/>
  <c r="AV46" s="1"/>
  <c r="AU46"/>
  <c r="AT46"/>
  <c r="AS46"/>
  <c r="AR46"/>
  <c r="G46"/>
  <c r="B46"/>
  <c r="FQ19"/>
  <c r="FO19"/>
  <c r="EY19"/>
  <c r="FR19" s="1"/>
  <c r="EK19"/>
  <c r="CL19"/>
  <c r="CC19"/>
  <c r="CA19"/>
  <c r="BY19"/>
  <c r="BV19"/>
  <c r="BS19"/>
  <c r="BN19"/>
  <c r="BL19"/>
  <c r="AY19"/>
  <c r="AW19" s="1"/>
  <c r="AV19" s="1"/>
  <c r="AU19"/>
  <c r="AT19"/>
  <c r="AS19"/>
  <c r="AR19"/>
  <c r="G19"/>
  <c r="B19"/>
  <c r="FQ8"/>
  <c r="FO8"/>
  <c r="EY8"/>
  <c r="FR8" s="1"/>
  <c r="EK8"/>
  <c r="CL8"/>
  <c r="CC8"/>
  <c r="CA8"/>
  <c r="BY8"/>
  <c r="BV8"/>
  <c r="BS8"/>
  <c r="BN8"/>
  <c r="BL8"/>
  <c r="AY8"/>
  <c r="AW8" s="1"/>
  <c r="AV8" s="1"/>
  <c r="AU8"/>
  <c r="AT8"/>
  <c r="AS8"/>
  <c r="AR8"/>
  <c r="G8"/>
  <c r="B8"/>
  <c r="FQ11"/>
  <c r="FO11"/>
  <c r="EY11"/>
  <c r="FR11" s="1"/>
  <c r="CL11"/>
  <c r="CC11"/>
  <c r="CA11"/>
  <c r="BY11"/>
  <c r="BV11"/>
  <c r="BS11"/>
  <c r="BN11"/>
  <c r="BL11"/>
  <c r="AW11"/>
  <c r="AV11" s="1"/>
  <c r="AU11"/>
  <c r="AT11"/>
  <c r="AS11"/>
  <c r="AR11"/>
  <c r="G11"/>
  <c r="B11"/>
  <c r="FQ29"/>
  <c r="FO29"/>
  <c r="EY29"/>
  <c r="FR29" s="1"/>
  <c r="CL29"/>
  <c r="CC29"/>
  <c r="CA29"/>
  <c r="BY29"/>
  <c r="BV29"/>
  <c r="BS29"/>
  <c r="BN29"/>
  <c r="BL29"/>
  <c r="AY29"/>
  <c r="AW29" s="1"/>
  <c r="AV29" s="1"/>
  <c r="AU29"/>
  <c r="AT29"/>
  <c r="AS29"/>
  <c r="AR29"/>
  <c r="G29"/>
  <c r="B29"/>
  <c r="FQ56"/>
  <c r="FO56"/>
  <c r="EY56"/>
  <c r="FR56" s="1"/>
  <c r="EK56"/>
  <c r="CL56"/>
  <c r="CC56"/>
  <c r="CA56"/>
  <c r="BY56"/>
  <c r="BV56"/>
  <c r="BS56"/>
  <c r="BN56"/>
  <c r="BL56"/>
  <c r="AY56"/>
  <c r="AW56" s="1"/>
  <c r="AV56" s="1"/>
  <c r="AU56"/>
  <c r="AT56"/>
  <c r="AS56"/>
  <c r="AR56"/>
  <c r="B56"/>
  <c r="FQ57"/>
  <c r="FO57"/>
  <c r="EY57"/>
  <c r="EZ57" s="1"/>
  <c r="CL57"/>
  <c r="CC57"/>
  <c r="CA57"/>
  <c r="BY57"/>
  <c r="BV57"/>
  <c r="BS57"/>
  <c r="BN57"/>
  <c r="BL57"/>
  <c r="AY57"/>
  <c r="AW57" s="1"/>
  <c r="AV57" s="1"/>
  <c r="AU57"/>
  <c r="AT57"/>
  <c r="AS57"/>
  <c r="AR57"/>
  <c r="G57"/>
  <c r="B57"/>
  <c r="FQ59"/>
  <c r="FO59"/>
  <c r="EY59"/>
  <c r="EZ59" s="1"/>
  <c r="CL59"/>
  <c r="CC59"/>
  <c r="CA59"/>
  <c r="BY59"/>
  <c r="BV59"/>
  <c r="BS59"/>
  <c r="BN59"/>
  <c r="BL59"/>
  <c r="AY59"/>
  <c r="AW59" s="1"/>
  <c r="AV59" s="1"/>
  <c r="AU59"/>
  <c r="AT59"/>
  <c r="AS59"/>
  <c r="AR59"/>
  <c r="G59"/>
  <c r="B59"/>
  <c r="FQ35"/>
  <c r="FO35"/>
  <c r="EY35"/>
  <c r="FR35" s="1"/>
  <c r="CL35"/>
  <c r="CC35"/>
  <c r="CA35"/>
  <c r="BY35"/>
  <c r="BV35"/>
  <c r="BS35"/>
  <c r="BN35"/>
  <c r="BL35"/>
  <c r="AY35"/>
  <c r="AW35" s="1"/>
  <c r="AV35" s="1"/>
  <c r="AU35"/>
  <c r="AT35"/>
  <c r="AS35"/>
  <c r="AR35"/>
  <c r="G35"/>
  <c r="B35"/>
  <c r="FQ16"/>
  <c r="FO16"/>
  <c r="EY16"/>
  <c r="FR16" s="1"/>
  <c r="CL16"/>
  <c r="CC16"/>
  <c r="CA16"/>
  <c r="BY16"/>
  <c r="BV16"/>
  <c r="BS16"/>
  <c r="BN16"/>
  <c r="BL16"/>
  <c r="AY16"/>
  <c r="AW16" s="1"/>
  <c r="AV16" s="1"/>
  <c r="AU16"/>
  <c r="AT16"/>
  <c r="AS16"/>
  <c r="AR16"/>
  <c r="G16"/>
  <c r="B16"/>
  <c r="FQ14"/>
  <c r="FO14"/>
  <c r="EY14"/>
  <c r="FS14" s="1"/>
  <c r="EK14"/>
  <c r="CL14"/>
  <c r="CC14"/>
  <c r="CA14"/>
  <c r="BY14"/>
  <c r="BV14"/>
  <c r="BS14"/>
  <c r="BN14"/>
  <c r="BL14"/>
  <c r="AY14"/>
  <c r="AW14" s="1"/>
  <c r="AV14" s="1"/>
  <c r="AU14"/>
  <c r="AT14"/>
  <c r="AS14"/>
  <c r="AR14"/>
  <c r="G14"/>
  <c r="B14"/>
  <c r="FQ27"/>
  <c r="FO27"/>
  <c r="EY27"/>
  <c r="CL27"/>
  <c r="CC27"/>
  <c r="CA27"/>
  <c r="BY27"/>
  <c r="BV27"/>
  <c r="BS27"/>
  <c r="BN27"/>
  <c r="BL27"/>
  <c r="AY27"/>
  <c r="AW27" s="1"/>
  <c r="AV27" s="1"/>
  <c r="AU27"/>
  <c r="AT27"/>
  <c r="AS27"/>
  <c r="AR27"/>
  <c r="G27"/>
  <c r="B27"/>
  <c r="FQ17"/>
  <c r="FO17"/>
  <c r="EY17"/>
  <c r="EZ17" s="1"/>
  <c r="CL17"/>
  <c r="CC17"/>
  <c r="CA17"/>
  <c r="BY17"/>
  <c r="BV17"/>
  <c r="BS17"/>
  <c r="BN17"/>
  <c r="BL17"/>
  <c r="AY17"/>
  <c r="AW17" s="1"/>
  <c r="AV17" s="1"/>
  <c r="AU17"/>
  <c r="AT17"/>
  <c r="AS17"/>
  <c r="AR17"/>
  <c r="G17"/>
  <c r="B17"/>
  <c r="EZ13" l="1"/>
  <c r="EZ76"/>
  <c r="EZ3"/>
  <c r="EZ69"/>
  <c r="BW11"/>
  <c r="BW53"/>
  <c r="BW5"/>
  <c r="EZ21"/>
  <c r="EZ46"/>
  <c r="FR6"/>
  <c r="EZ6"/>
  <c r="BW57"/>
  <c r="BW54"/>
  <c r="EZ54"/>
  <c r="EZ67"/>
  <c r="EZ35"/>
  <c r="EZ16"/>
  <c r="EZ29"/>
  <c r="EZ44"/>
  <c r="BW28"/>
  <c r="BW27"/>
  <c r="BW69"/>
  <c r="BW43"/>
  <c r="BW51"/>
  <c r="BW38"/>
  <c r="BW20"/>
  <c r="BW36"/>
  <c r="BW18"/>
  <c r="EZ56"/>
  <c r="BW22"/>
  <c r="EZ24"/>
  <c r="BW41"/>
  <c r="FR57"/>
  <c r="EZ19"/>
  <c r="BW7"/>
  <c r="BW62"/>
  <c r="EZ62"/>
  <c r="BW39"/>
  <c r="BW60"/>
  <c r="EZ60"/>
  <c r="BW40"/>
  <c r="EZ33"/>
  <c r="EZ73"/>
  <c r="BW31"/>
  <c r="EZ37"/>
  <c r="EZ20"/>
  <c r="BW67"/>
  <c r="BW75"/>
  <c r="BW71"/>
  <c r="EZ71"/>
  <c r="EZ27"/>
  <c r="FR27"/>
  <c r="BW34"/>
  <c r="FR32"/>
  <c r="EZ32"/>
  <c r="BW17"/>
  <c r="EZ8"/>
  <c r="EZ42"/>
  <c r="BW30"/>
  <c r="FR9"/>
  <c r="EZ9"/>
  <c r="BW48"/>
  <c r="EZ48"/>
  <c r="BW63"/>
  <c r="FR63"/>
  <c r="EZ63"/>
  <c r="BW58"/>
  <c r="EZ36"/>
  <c r="FR36"/>
  <c r="EZ47"/>
  <c r="BW59"/>
  <c r="FS19"/>
  <c r="BW65"/>
  <c r="FR52"/>
  <c r="EZ52"/>
  <c r="FS69"/>
  <c r="FS33"/>
  <c r="BW21"/>
  <c r="BW74"/>
  <c r="FR26"/>
  <c r="EZ26"/>
  <c r="FR12"/>
  <c r="EZ12"/>
  <c r="FS48"/>
  <c r="FS47"/>
  <c r="BW64"/>
  <c r="EZ64"/>
  <c r="BW19"/>
  <c r="BW77"/>
  <c r="FS45"/>
  <c r="FS7"/>
  <c r="BW10"/>
  <c r="BW52"/>
  <c r="BW3"/>
  <c r="FS3"/>
  <c r="FS76"/>
  <c r="BW78"/>
  <c r="FS13"/>
  <c r="BW61"/>
  <c r="BW49"/>
  <c r="BW14"/>
  <c r="FS46"/>
  <c r="EZ45"/>
  <c r="BW68"/>
  <c r="FS54"/>
  <c r="EZ7"/>
  <c r="FS62"/>
  <c r="FS60"/>
  <c r="BW70"/>
  <c r="FS24"/>
  <c r="FS73"/>
  <c r="FS21"/>
  <c r="BW13"/>
  <c r="BW37"/>
  <c r="FS37"/>
  <c r="BW6"/>
  <c r="FS20"/>
  <c r="BW15"/>
  <c r="FR75"/>
  <c r="EZ75"/>
  <c r="BW72"/>
  <c r="FR34"/>
  <c r="EZ40"/>
  <c r="FS40"/>
  <c r="FS50"/>
  <c r="EZ50"/>
  <c r="FS74"/>
  <c r="EZ74"/>
  <c r="FS61"/>
  <c r="EZ61"/>
  <c r="FR68"/>
  <c r="BW16"/>
  <c r="BW29"/>
  <c r="EZ11"/>
  <c r="FS11"/>
  <c r="BW45"/>
  <c r="BW79"/>
  <c r="FR79"/>
  <c r="EZ34"/>
  <c r="EZ39"/>
  <c r="FS39"/>
  <c r="BW55"/>
  <c r="BW44"/>
  <c r="FS22"/>
  <c r="EZ22"/>
  <c r="BW26"/>
  <c r="FS10"/>
  <c r="EZ10"/>
  <c r="BW32"/>
  <c r="BW33"/>
  <c r="BW23"/>
  <c r="FS38"/>
  <c r="EZ38"/>
  <c r="FR14"/>
  <c r="FS55"/>
  <c r="EZ55"/>
  <c r="BW9"/>
  <c r="BW12"/>
  <c r="BW66"/>
  <c r="FS23"/>
  <c r="EZ23"/>
  <c r="EZ43"/>
  <c r="FS43"/>
  <c r="BW47"/>
  <c r="FS41"/>
  <c r="EZ41"/>
  <c r="BW25"/>
  <c r="EZ14"/>
  <c r="BW35"/>
  <c r="BW56"/>
  <c r="BW8"/>
  <c r="BW46"/>
  <c r="FR77"/>
  <c r="BW42"/>
  <c r="FS70"/>
  <c r="EZ70"/>
  <c r="BW24"/>
  <c r="FR40"/>
  <c r="FS66"/>
  <c r="EZ66"/>
  <c r="BW50"/>
  <c r="FR50"/>
  <c r="BW4"/>
  <c r="BW73"/>
  <c r="FS25"/>
  <c r="EZ25"/>
  <c r="BW76"/>
  <c r="FS78"/>
  <c r="EZ78"/>
  <c r="FR74"/>
  <c r="FR49"/>
  <c r="FR17"/>
  <c r="FR59"/>
  <c r="FR30"/>
  <c r="FR18"/>
  <c r="FR28"/>
  <c r="FR51"/>
  <c r="FR31"/>
  <c r="FR65"/>
  <c r="FR53"/>
  <c r="FR58"/>
  <c r="EZ18"/>
  <c r="EZ28"/>
  <c r="EZ53"/>
  <c r="EZ58"/>
  <c r="EZ51"/>
  <c r="EZ31"/>
  <c r="FR15"/>
  <c r="EZ15"/>
  <c r="FS72"/>
  <c r="EZ72"/>
</calcChain>
</file>

<file path=xl/comments1.xml><?xml version="1.0" encoding="utf-8"?>
<comments xmlns="http://schemas.openxmlformats.org/spreadsheetml/2006/main">
  <authors>
    <author>ZM</author>
    <author>Gabcova Gabriela</author>
    <author>Žužla</author>
    <author>Trajerova Marketa</author>
  </authors>
  <commentList>
    <comment ref="M1" authorId="0">
      <text>
        <r>
          <rPr>
            <sz val="9"/>
            <color indexed="81"/>
            <rFont val="Tahoma"/>
            <family val="2"/>
            <charset val="238"/>
          </rPr>
          <t xml:space="preserve">1 clear, slightly yellow            7 cloudy with cloths        
2 yellow                                  8 orange
3 clear with white clumps       9 bloody
4 clear viscous                       10 bloody with clusters           
5 cloudy                                 11 white sediment
6 cloudy with clumps             12 small particles             13 brown
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 - normal 
L - low
H - high</t>
        </r>
      </text>
    </comment>
    <comment ref="AB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Gabcova Gabriela
oranžovým je po filtrácii
čiernym před filtráciou - nativka</t>
        </r>
      </text>
    </comment>
    <comment ref="AS1" authorId="0">
      <text>
        <r>
          <rPr>
            <b/>
            <sz val="9"/>
            <color indexed="81"/>
            <rFont val="Tahoma"/>
            <family val="2"/>
            <charset val="238"/>
          </rPr>
          <t>F1: L/M menší než 1
F2: L/M větší než 1
M1: L/M menší než 3
M2: L/M větší než 3</t>
        </r>
      </text>
    </comment>
    <comment ref="AU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F1: L/(M+N) &lt; 0,95 a  N &lt; 30,1 %
F2: L/(M+N) ≥ 0,95 a  N &lt; 30,1 %
M1: L/(M+N) &lt; 0,95 a  N &lt; 30,1 %
M2: L/(M+N) ≥ 0,95 a  N &lt; 30,1 %</t>
        </r>
      </text>
    </comment>
    <comment ref="AX1" authorId="0">
      <text>
        <r>
          <rPr>
            <b/>
            <sz val="9"/>
            <color indexed="81"/>
            <rFont val="Tahoma"/>
            <family val="2"/>
            <charset val="238"/>
          </rPr>
          <t>≥7 red</t>
        </r>
      </text>
    </comment>
    <comment ref="BD1" authorId="0">
      <text>
        <r>
          <rPr>
            <b/>
            <sz val="9"/>
            <color indexed="81"/>
            <rFont val="Tahoma"/>
            <family val="2"/>
            <charset val="238"/>
          </rPr>
          <t>na Th je CD45RO ve 100%!</t>
        </r>
      </text>
    </comment>
    <comment ref="BG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6900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H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477
</t>
        </r>
      </text>
    </comment>
    <comment ref="BL1" authorId="0">
      <text>
        <r>
          <rPr>
            <sz val="9"/>
            <color indexed="81"/>
            <rFont val="Tahoma"/>
            <family val="2"/>
            <charset val="238"/>
          </rPr>
          <t>0,5≤red≥2,5</t>
        </r>
      </text>
    </comment>
    <comment ref="BR1" authorId="0">
      <text>
        <r>
          <rPr>
            <b/>
            <sz val="9"/>
            <color indexed="81"/>
            <rFont val="Tahoma"/>
            <family val="2"/>
            <charset val="238"/>
          </rPr>
          <t>43700</t>
        </r>
      </text>
    </comment>
    <comment ref="BU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10430
</t>
        </r>
      </text>
    </comment>
    <comment ref="CK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6930
</t>
        </r>
      </text>
    </comment>
    <comment ref="CL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0,3≤red≥3,0
</t>
        </r>
      </text>
    </comment>
    <comment ref="DA1" authorId="2">
      <text>
        <r>
          <rPr>
            <b/>
            <sz val="9"/>
            <color indexed="81"/>
            <rFont val="Tahoma"/>
            <family val="2"/>
            <charset val="238"/>
          </rPr>
          <t>1 - meniscal tear
1a - knee instability
1b - knee instability - acute injury
2 - follow-up after arthroscopic meniscal resection/repair
2a - follow-up after stabilization arthroscopy
3 - osteoarthritis
4 - Total joint arthroplasty
5 - septic arthritis
6 - prosthetic joint infection
7 - rheumatoid arthritis, reactive arthropathy, acute gout attack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B1" authorId="0">
      <text>
        <r>
          <rPr>
            <b/>
            <sz val="9"/>
            <color indexed="81"/>
            <rFont val="Tahoma"/>
            <family val="2"/>
            <charset val="238"/>
          </rPr>
          <t>ZM:
F1 a M1: L/(M+N) &lt; 0,95 a  N &lt; 30,1 %
F2 a M2: L/(M+N) ≥ 0,95 a  N &lt; 30,1 %
M1-NEU a F1-NEU : L/M &lt; 0,95 a  N &gt; 30 % a &lt; 75,1 %
M2-NEU a F2-NEU: L/M ≥ 0,95 a  N &gt; 30 % a &lt; 75,1 %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
M-NEU a F-NEU : 0,95 a  N &gt; 75 %
</t>
        </r>
      </text>
    </comment>
    <comment ref="DK1" authorId="0">
      <text>
        <r>
          <rPr>
            <b/>
            <sz val="9"/>
            <color indexed="81"/>
            <rFont val="Tahoma"/>
            <family val="2"/>
            <charset val="238"/>
          </rPr>
          <t>1 = hip
2 = knee
2a=Bakerova cysta v koleni
3=shoulder
4=elbow
5=ankle
6=others</t>
        </r>
      </text>
    </comment>
    <comment ref="D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The diagnosis at the time of the sample collection.
0 - aseptic
1 - infectious</t>
        </r>
      </text>
    </comment>
    <comment ref="DR1" authorId="0">
      <text>
        <r>
          <rPr>
            <b/>
            <sz val="9"/>
            <color indexed="81"/>
            <rFont val="Tahoma"/>
            <family val="2"/>
            <charset val="238"/>
          </rPr>
          <t>ref. meze: 0-5 mg/l</t>
        </r>
      </text>
    </comment>
    <comment ref="DS1" authorId="0">
      <text>
        <r>
          <rPr>
            <b/>
            <sz val="9"/>
            <color indexed="81"/>
            <rFont val="Tahoma"/>
            <family val="2"/>
            <charset val="238"/>
          </rPr>
          <t>ref. meze: 1,5-7 ng/l</t>
        </r>
      </text>
    </comment>
    <comment ref="EA1" authorId="0">
      <text>
        <r>
          <rPr>
            <b/>
            <sz val="9"/>
            <color indexed="81"/>
            <rFont val="Tahoma"/>
            <family val="2"/>
            <charset val="238"/>
          </rPr>
          <t>0 - kultivace negativní
1 - koaguláza pozitivní stafylokok (S. aureus, S. intermedius)
2 - koaguláza negativní stafylokok (S. epidermidis, S. saprophyticus, S. haemolyticus, S. hominis, S. capitis)
3 - anhemolytický a viridující streptokok (S. pneumoniae, S. mutans, S. salivarius, S. bovis, S. urinalis)
4 - beta hemolytický streptokok  (S. pyogenes, S. agalactiae, S. dysgalactiae)
5 - Enterokoky
6 - G-tyčky z čeledi Enterobacteriaceae
7 - pseudomonády
8 - velmi suspektní kontaminace: Bacillus, Micrococcus, Corynebacterium
9 - ostatní</t>
        </r>
      </text>
    </comment>
    <comment ref="EG1" authorId="2">
      <text>
        <r>
          <rPr>
            <b/>
            <sz val="9"/>
            <color indexed="81"/>
            <rFont val="Tahoma"/>
            <family val="2"/>
            <charset val="238"/>
          </rPr>
          <t>Semiquantitative estimate of intraoperative fluid volume:
1 - no or very little fluid
2 - up to 5 ml in hip joint, up to 25 ml in knee joint
3 - more than 5 ml in hip joint, more than 25 ml in knee joint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L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EM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EX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hodnota SSC/CD45+ gatu 
úprava přes singletový gate je ztráta buněk!!!</t>
        </r>
      </text>
    </comment>
    <comment ref="FK1" authorId="2">
      <text>
        <r>
          <rPr>
            <b/>
            <sz val="9"/>
            <color indexed="81"/>
            <rFont val="Tahoma"/>
            <family val="2"/>
            <charset val="238"/>
          </rPr>
          <t>Leukocyty-BodyFluid (BF)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R1" authorId="0">
      <text>
        <r>
          <rPr>
            <b/>
            <sz val="9"/>
            <color indexed="81"/>
            <rFont val="Tahoma"/>
            <family val="2"/>
            <charset val="238"/>
          </rPr>
          <t>ZM:</t>
        </r>
        <r>
          <rPr>
            <sz val="9"/>
            <color indexed="81"/>
            <rFont val="Tahoma"/>
            <family val="2"/>
            <charset val="238"/>
          </rPr>
          <t xml:space="preserve">
zeleně = SWCC, když nebylo naše měření</t>
        </r>
      </text>
    </comment>
    <comment ref="FT1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U1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V1" authorId="0">
      <text>
        <r>
          <rPr>
            <b/>
            <sz val="9"/>
            <color indexed="81"/>
            <rFont val="Tahoma"/>
            <family val="2"/>
            <charset val="238"/>
          </rPr>
          <t>Např: 
méně než rok, 
méně než 5 let,
cca 10 let...</t>
        </r>
      </text>
    </comment>
    <comment ref="FX1" authorId="1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Y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FZ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B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C1" authorId="0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E1" authorId="1">
      <text>
        <r>
          <rPr>
            <b/>
            <sz val="9"/>
            <color indexed="81"/>
            <rFont val="Tahoma"/>
            <family val="2"/>
            <charset val="238"/>
          </rPr>
          <t>k datumu punkce (sloupec"H")
k danému kloubu (sloupec"DJ")</t>
        </r>
      </text>
    </comment>
    <comment ref="GH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ano/ne</t>
        </r>
      </text>
    </comment>
    <comment ref="GM1" authorId="0">
      <text>
        <r>
          <rPr>
            <b/>
            <sz val="9"/>
            <color indexed="81"/>
            <rFont val="Tahoma"/>
            <family val="2"/>
            <charset val="238"/>
          </rPr>
          <t>TEP - výpotek z kolene po TEP
TEP-TEP - výpotek z doby reoperace TEP</t>
        </r>
      </text>
    </comment>
    <comment ref="GW1" authorId="3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Activates and induces proliiferation, cytotoxicity and cytokine production of NK cells, proliferation of TH cells and cytotoxic lymphocytes.</t>
        </r>
      </text>
    </comment>
    <comment ref="GY1" authorId="3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mostly by macrophages in response to microbes. Inhibits TNFa and IL-1 synthesis.Stimulates synthesis of IL-1RA
</t>
        </r>
      </text>
    </comment>
    <comment ref="HE1" authorId="3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Naturaly secreted in infalmmatory processes. Production is upregulated by IL-4, IL-6, IL-13.</t>
        </r>
      </text>
    </comment>
    <comment ref="HG1" authorId="3">
      <text>
        <r>
          <rPr>
            <b/>
            <sz val="9"/>
            <color indexed="81"/>
            <rFont val="Tahoma"/>
            <family val="2"/>
            <charset val="238"/>
          </rPr>
          <t>Trajerova Marketa:</t>
        </r>
        <r>
          <rPr>
            <sz val="9"/>
            <color indexed="81"/>
            <rFont val="Tahoma"/>
            <family val="2"/>
            <charset val="238"/>
          </rPr>
          <t xml:space="preserve">
Secreted by activated dendric cells, inducer of IFNg.</t>
        </r>
      </text>
    </comment>
    <comment ref="JK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 | Freq. of Parent</t>
        </r>
      </text>
    </comment>
    <comment ref="JL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JM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Singlets/MON-MF/DHR123 | Freq. of Parent</t>
        </r>
      </text>
    </comment>
    <comment ref="JN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 | Freq. of Parent</t>
        </r>
      </text>
    </comment>
    <comment ref="JO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JP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JS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JT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Singlets/NEU/DHR123 | Freq. of Parent</t>
        </r>
      </text>
    </comment>
    <comment ref="JU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% minus NEU DHR123 %</t>
        </r>
      </text>
    </comment>
    <comment ref="JV1" authorId="1">
      <text>
        <r>
          <rPr>
            <b/>
            <sz val="9"/>
            <color indexed="81"/>
            <rFont val="Tahoma"/>
            <family val="2"/>
            <charset val="238"/>
          </rPr>
          <t>Gabcova Gabriela:</t>
        </r>
        <r>
          <rPr>
            <sz val="9"/>
            <color indexed="81"/>
            <rFont val="Tahoma"/>
            <family val="2"/>
            <charset val="238"/>
          </rPr>
          <t xml:space="preserve">
NEU fMLP MFI minus NEU DHR123 MFI</t>
        </r>
      </text>
    </comment>
  </commentList>
</comments>
</file>

<file path=xl/sharedStrings.xml><?xml version="1.0" encoding="utf-8"?>
<sst xmlns="http://schemas.openxmlformats.org/spreadsheetml/2006/main" count="3567" uniqueCount="1140">
  <si>
    <t>Fluid No.</t>
  </si>
  <si>
    <t>Nr of sampling</t>
  </si>
  <si>
    <t>Number</t>
  </si>
  <si>
    <t>Surname</t>
  </si>
  <si>
    <t>name</t>
  </si>
  <si>
    <t>Patient number</t>
  </si>
  <si>
    <t>Age</t>
  </si>
  <si>
    <t>Date of removal/ analysis</t>
  </si>
  <si>
    <t>Dg</t>
  </si>
  <si>
    <t>Dept.</t>
  </si>
  <si>
    <t>Material</t>
  </si>
  <si>
    <t>Volume of fluid [mL]</t>
  </si>
  <si>
    <t>note</t>
  </si>
  <si>
    <t>Viscosity</t>
  </si>
  <si>
    <t>Heparin</t>
  </si>
  <si>
    <t>super -t. of the fluid in -80°C (box)</t>
  </si>
  <si>
    <t>used super -t. (ELISA etc.)</t>
  </si>
  <si>
    <t>Backup</t>
  </si>
  <si>
    <t>FC-isotype</t>
  </si>
  <si>
    <t>FC-macrophages CD14/CD86/CD11b/CD163/DR/CD206</t>
  </si>
  <si>
    <t>FC-neutrophils CD54/CD55/CD11b/CD15/CD62L/CD64</t>
  </si>
  <si>
    <t>FC-NK cells + mast cells CD3/CD16+CD56/CD45/CD203c/CD69/CD117</t>
  </si>
  <si>
    <t>FC-T cells CD3/CD25/CD127/CD8/CD49d/CD4</t>
  </si>
  <si>
    <t>FC-B cells CD27/CD20/CD45/CD138/DR/CD19</t>
  </si>
  <si>
    <t>Dendritic cells  CD3/CD55/cD303/CD123/HLA-DR/CD11c</t>
  </si>
  <si>
    <t>Chemokines</t>
  </si>
  <si>
    <t>Absolute count of singlets - IQ</t>
  </si>
  <si>
    <t>HOK LEU/uL</t>
  </si>
  <si>
    <r>
      <rPr>
        <b/>
        <sz val="8"/>
        <color rgb="FF000000"/>
        <rFont val="Calibri"/>
        <family val="2"/>
        <charset val="238"/>
      </rPr>
      <t xml:space="preserve">Počet bb v SSC/CD45+ gate </t>
    </r>
    <r>
      <rPr>
        <b/>
        <sz val="8"/>
        <color rgb="FFFF0000"/>
        <rFont val="Calibri"/>
        <family val="2"/>
        <charset val="238"/>
      </rPr>
      <t>po filtr</t>
    </r>
    <r>
      <rPr>
        <b/>
        <sz val="11"/>
        <color rgb="FFFF0000"/>
        <rFont val="Calibri"/>
        <family val="2"/>
        <charset val="238"/>
      </rPr>
      <t>.</t>
    </r>
    <r>
      <rPr>
        <b/>
        <sz val="11"/>
        <color rgb="FF000000"/>
        <rFont val="Calibri"/>
        <family val="2"/>
        <charset val="238"/>
      </rPr>
      <t xml:space="preserve"> / </t>
    </r>
    <r>
      <rPr>
        <b/>
        <sz val="11"/>
        <color rgb="FF7030A0"/>
        <rFont val="Calibri"/>
        <family val="2"/>
        <charset val="238"/>
      </rPr>
      <t>nativní buň. na 1 ul</t>
    </r>
  </si>
  <si>
    <r>
      <rPr>
        <b/>
        <sz val="10"/>
        <color rgb="FF000000"/>
        <rFont val="Calibri"/>
        <family val="2"/>
        <charset val="238"/>
      </rPr>
      <t>Celková buněčnost v tis.</t>
    </r>
    <r>
      <rPr>
        <b/>
        <sz val="8"/>
        <color rgb="FFFF0000"/>
        <rFont val="Calibri"/>
        <family val="2"/>
        <charset val="238"/>
      </rPr>
      <t xml:space="preserve"> po filtr.</t>
    </r>
    <r>
      <rPr>
        <b/>
        <sz val="8"/>
        <color rgb="FF000000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/ </t>
    </r>
    <r>
      <rPr>
        <b/>
        <sz val="11"/>
        <color rgb="FF7030A0"/>
        <rFont val="Calibri"/>
        <family val="2"/>
        <charset val="238"/>
      </rPr>
      <t>Nativní buň. Celková v tis.</t>
    </r>
  </si>
  <si>
    <t>Počet kryo SF PBMC</t>
  </si>
  <si>
    <t>Buněčnost/kryo SF PBMC v tis.</t>
  </si>
  <si>
    <t>Note1</t>
  </si>
  <si>
    <r>
      <t xml:space="preserve">Note2 / </t>
    </r>
    <r>
      <rPr>
        <b/>
        <sz val="11"/>
        <color rgb="FF7030A0"/>
        <rFont val="Calibri"/>
        <family val="2"/>
        <charset val="238"/>
      </rPr>
      <t>ředění 1% FBS po filtr</t>
    </r>
  </si>
  <si>
    <t>CD45+ %</t>
  </si>
  <si>
    <t>Singlets %</t>
  </si>
  <si>
    <t>CD45+ Singlets %</t>
  </si>
  <si>
    <t>CD45+ Singlets count</t>
  </si>
  <si>
    <t>CD45+ Singlets count per ul</t>
  </si>
  <si>
    <t>No of tubes</t>
  </si>
  <si>
    <t>LYM %</t>
  </si>
  <si>
    <t>MON/Mf %</t>
  </si>
  <si>
    <t>NEU %</t>
  </si>
  <si>
    <t>L+M+N</t>
  </si>
  <si>
    <t>LYM/MON-Mf</t>
  </si>
  <si>
    <t>LYM/MON-Mf*NEU</t>
  </si>
  <si>
    <t>LYM/(MON-Mf+NEU)</t>
  </si>
  <si>
    <t>Singlets / CD3+ %</t>
  </si>
  <si>
    <t>LYM / CD3+ %</t>
  </si>
  <si>
    <t>Singlets / NK cells %</t>
  </si>
  <si>
    <t>LYM / NK cells %</t>
  </si>
  <si>
    <t>NK cells / CD69+</t>
  </si>
  <si>
    <t>NK cells / HLA-DR+</t>
  </si>
  <si>
    <t>Singlets / Mast cells %</t>
  </si>
  <si>
    <t>CD16-CD14-CD15+ EOS</t>
  </si>
  <si>
    <t>Tc / CD45RO+ %</t>
  </si>
  <si>
    <t>Tc / PD-1 %</t>
  </si>
  <si>
    <t>Th / PD-1 %</t>
  </si>
  <si>
    <t>NEU / CD11b MFI</t>
  </si>
  <si>
    <t>NEU / CD64+ MFI peak</t>
  </si>
  <si>
    <t>NEU / CD64+ %</t>
  </si>
  <si>
    <t>CD3+ / Th %</t>
  </si>
  <si>
    <t>CD3+ / Tc %</t>
  </si>
  <si>
    <t>CD4/CD8 Th/Tc</t>
  </si>
  <si>
    <t>Singlets / Tregs %</t>
  </si>
  <si>
    <t>LYM / Tregs %</t>
  </si>
  <si>
    <t>Singlets / B cells</t>
  </si>
  <si>
    <t>CD3+ / Th HLA-DR+ %</t>
  </si>
  <si>
    <t>CD3+ / Tc HLA-DR+ %</t>
  </si>
  <si>
    <t>MON-Mf / CD11b+ / HLA-DR MFI</t>
  </si>
  <si>
    <t>MON-Mf / CD14+ %</t>
  </si>
  <si>
    <t>MON-Mf / CD11b+ %</t>
  </si>
  <si>
    <t>MON-Mf / CD11b+ MFI</t>
  </si>
  <si>
    <t xml:space="preserve">Singlets / MON-Mf-mDC / others (CD14-CD11b-) </t>
  </si>
  <si>
    <t>Singlets / MON-Mf-DC %</t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</si>
  <si>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Macr</t>
    </r>
    <r>
      <rPr>
        <b/>
        <sz val="11"/>
        <rFont val="Calibri"/>
        <family val="2"/>
        <charset val="238"/>
        <scheme val="minor"/>
      </rPr>
      <t xml:space="preserve"> (CD16+CD14+) %</t>
    </r>
  </si>
  <si>
    <r>
      <rPr>
        <b/>
        <sz val="11"/>
        <color rgb="FFFF0000"/>
        <rFont val="Calibri"/>
        <family val="2"/>
        <charset val="238"/>
        <scheme val="minor"/>
      </rPr>
      <t xml:space="preserve">Singlets </t>
    </r>
    <r>
      <rPr>
        <b/>
        <sz val="11"/>
        <rFont val="Calibri"/>
        <family val="2"/>
        <charset val="238"/>
        <scheme val="minor"/>
      </rPr>
      <t xml:space="preserve">/ (CD16+CD14+) </t>
    </r>
    <r>
      <rPr>
        <b/>
        <sz val="11"/>
        <color rgb="FFFF0000"/>
        <rFont val="Calibri"/>
        <family val="2"/>
        <charset val="238"/>
        <scheme val="minor"/>
      </rPr>
      <t>Makrofágy %</t>
    </r>
  </si>
  <si>
    <r>
      <t xml:space="preserve">MON-Mf-mDC/ </t>
    </r>
    <r>
      <rPr>
        <b/>
        <sz val="11"/>
        <color rgb="FFFF0000"/>
        <rFont val="Calibri"/>
        <family val="2"/>
        <charset val="238"/>
        <scheme val="minor"/>
      </rPr>
      <t>MON</t>
    </r>
    <r>
      <rPr>
        <b/>
        <sz val="11"/>
        <rFont val="Calibri"/>
        <family val="2"/>
        <charset val="238"/>
        <scheme val="minor"/>
      </rPr>
      <t xml:space="preserve"> (CD16-CD14+) %</t>
    </r>
  </si>
  <si>
    <r>
      <rPr>
        <b/>
        <sz val="11"/>
        <color rgb="FFFF0000"/>
        <rFont val="Calibri"/>
        <family val="2"/>
        <charset val="238"/>
        <scheme val="minor"/>
      </rPr>
      <t>Singlets</t>
    </r>
    <r>
      <rPr>
        <b/>
        <sz val="11"/>
        <rFont val="Calibri"/>
        <family val="2"/>
        <charset val="238"/>
        <scheme val="minor"/>
      </rPr>
      <t xml:space="preserve"> / (CD16-CD14+) </t>
    </r>
    <r>
      <rPr>
        <b/>
        <sz val="11"/>
        <color rgb="FFFF0000"/>
        <rFont val="Calibri"/>
        <family val="2"/>
        <charset val="238"/>
        <scheme val="minor"/>
      </rPr>
      <t>Monocyty %</t>
    </r>
  </si>
  <si>
    <r>
      <t xml:space="preserve">MON-Mf-mDC / </t>
    </r>
    <r>
      <rPr>
        <b/>
        <sz val="11"/>
        <color rgb="FFFF0000"/>
        <rFont val="Calibri"/>
        <family val="2"/>
        <charset val="238"/>
        <scheme val="minor"/>
      </rPr>
      <t>mDC</t>
    </r>
    <r>
      <rPr>
        <b/>
        <sz val="11"/>
        <rFont val="Calibri"/>
        <family val="2"/>
        <charset val="238"/>
        <scheme val="minor"/>
      </rPr>
      <t xml:space="preserve"> %</t>
    </r>
  </si>
  <si>
    <t>Singlets / mDC %</t>
  </si>
  <si>
    <t>Singlets / pDC %</t>
  </si>
  <si>
    <t>MAKR / CD64 %</t>
  </si>
  <si>
    <t>MAKR / CD64 MFI</t>
  </si>
  <si>
    <t>MON / CD64 %</t>
  </si>
  <si>
    <t>MON / CD64 MFI</t>
  </si>
  <si>
    <r>
      <t xml:space="preserve"> </t>
    </r>
    <r>
      <rPr>
        <b/>
        <sz val="11"/>
        <color rgb="FF00B050"/>
        <rFont val="Calibri"/>
        <family val="2"/>
        <charset val="238"/>
      </rPr>
      <t>mDC / CD64 %</t>
    </r>
  </si>
  <si>
    <t>MON-Mf-mDC / CD64 %</t>
  </si>
  <si>
    <t>MON-Mf-mDC / CD64 MFI</t>
  </si>
  <si>
    <t>Mf/MON</t>
  </si>
  <si>
    <t>NK cells / p75 %</t>
  </si>
  <si>
    <t>MON clean / p75 %</t>
  </si>
  <si>
    <t>MACRO clean / p75 %</t>
  </si>
  <si>
    <t>LYM / TCR gd</t>
  </si>
  <si>
    <t>MAKR / CD90</t>
  </si>
  <si>
    <t>CD15+16+NEU/TREM-1 %</t>
  </si>
  <si>
    <t>CD15+16+NEU/TREM-1 MFI</t>
  </si>
  <si>
    <t>MON-Mf-mDC / CD11b+ / CD163 %</t>
  </si>
  <si>
    <t>MON-Mf-mDC / CD11b+ / CD206 %</t>
  </si>
  <si>
    <t>pDC/PD-L1</t>
  </si>
  <si>
    <t>CD3+ T-cells / PD-L1</t>
  </si>
  <si>
    <t>NK cells / PD-L1</t>
  </si>
  <si>
    <t>B cells / PD-L1</t>
  </si>
  <si>
    <t>LYM / B cells</t>
  </si>
  <si>
    <t>Nr of subgroup</t>
  </si>
  <si>
    <t>LYM/(MON+NEU) subgroup</t>
  </si>
  <si>
    <t>note FC</t>
  </si>
  <si>
    <t>max. 120 znaků (typ Tlym od pomětu 0,5 a 2,5 včetně)</t>
  </si>
  <si>
    <t xml:space="preserve">MCP-1 </t>
  </si>
  <si>
    <t>RANTES</t>
  </si>
  <si>
    <t>TNFa</t>
  </si>
  <si>
    <t>IL-17</t>
  </si>
  <si>
    <t>Sex</t>
  </si>
  <si>
    <t>Note from the hospital</t>
  </si>
  <si>
    <t>Joint</t>
  </si>
  <si>
    <t>Primary diagnosis</t>
  </si>
  <si>
    <t xml:space="preserve">Current diagnosis </t>
  </si>
  <si>
    <t>Aseptic/Infectious dle ZM</t>
  </si>
  <si>
    <t>Presence of Implant</t>
  </si>
  <si>
    <t>Date of endoprosthesis implantation</t>
  </si>
  <si>
    <t>Cement</t>
  </si>
  <si>
    <t>CRP krev</t>
  </si>
  <si>
    <t>IL-6 krev</t>
  </si>
  <si>
    <t>Leukocyty-BodyFluid(BF) (SWCC)</t>
  </si>
  <si>
    <t>Polymorfonukleáry - BF %</t>
  </si>
  <si>
    <t>Mononukleáry - BF %</t>
  </si>
  <si>
    <t>CRP v punktátu</t>
  </si>
  <si>
    <t>IL-6 v punktátu</t>
  </si>
  <si>
    <t>NGAL v punktátu</t>
  </si>
  <si>
    <t>Laktát v punktátu</t>
  </si>
  <si>
    <t>Mikrobiologie kultivace</t>
  </si>
  <si>
    <t>Mikrobiologie pozn.</t>
  </si>
  <si>
    <t>Patient Subgroup</t>
  </si>
  <si>
    <t>Fluid appearance</t>
  </si>
  <si>
    <t>Fluid volume - obtained (mL)</t>
  </si>
  <si>
    <t>Fluid volume</t>
  </si>
  <si>
    <t>Semiquant. fluid volume</t>
  </si>
  <si>
    <t>Recurrent effusion</t>
  </si>
  <si>
    <t>Body height</t>
  </si>
  <si>
    <t>Body weight</t>
  </si>
  <si>
    <t>BMI</t>
  </si>
  <si>
    <t>Date of revision surgery</t>
  </si>
  <si>
    <t>Osteoarthritis grade</t>
  </si>
  <si>
    <t>Range of joint damage</t>
  </si>
  <si>
    <t>Arthroscopic finding</t>
  </si>
  <si>
    <t>Změřený objem (korekce na time)</t>
  </si>
  <si>
    <r>
      <rPr>
        <b/>
        <sz val="11"/>
        <color rgb="FFFF0000"/>
        <rFont val="Calibri"/>
        <family val="2"/>
        <charset val="238"/>
      </rPr>
      <t xml:space="preserve">all cells </t>
    </r>
    <r>
      <rPr>
        <b/>
        <sz val="11"/>
        <color rgb="FF000000"/>
        <rFont val="Calibri"/>
        <family val="2"/>
        <charset val="238"/>
      </rPr>
      <t xml:space="preserve">(native) - </t>
    </r>
    <r>
      <rPr>
        <b/>
        <sz val="11"/>
        <color rgb="FFFF0000"/>
        <rFont val="Calibri"/>
        <family val="2"/>
        <charset val="238"/>
      </rPr>
      <t>bez CountBrights!!!</t>
    </r>
  </si>
  <si>
    <r>
      <t xml:space="preserve">dilution / </t>
    </r>
    <r>
      <rPr>
        <b/>
        <sz val="11"/>
        <color rgb="FF7030A0"/>
        <rFont val="Calibri"/>
        <family val="2"/>
        <charset val="238"/>
      </rPr>
      <t>number of Beads</t>
    </r>
  </si>
  <si>
    <r>
      <t>all/ul /</t>
    </r>
    <r>
      <rPr>
        <b/>
        <sz val="11"/>
        <color rgb="FF7030A0"/>
        <rFont val="Calibri"/>
        <family val="2"/>
        <charset val="238"/>
      </rPr>
      <t xml:space="preserve"> number of used Beads</t>
    </r>
  </si>
  <si>
    <t>CD45+ count</t>
  </si>
  <si>
    <t>Počet im. Buněk singlets/ul CD45/ul</t>
  </si>
  <si>
    <t>celkový počet bb v tis</t>
  </si>
  <si>
    <t>all cells singlets</t>
  </si>
  <si>
    <t>dilution celk objem</t>
  </si>
  <si>
    <t>all/ul</t>
  </si>
  <si>
    <t>singlets/ul</t>
  </si>
  <si>
    <t>celkový počet bb po filtraci v tis.</t>
  </si>
  <si>
    <t>native/filtered</t>
  </si>
  <si>
    <t>HOK / filtered</t>
  </si>
  <si>
    <t>HOK / native</t>
  </si>
  <si>
    <t>HOK/45+singlets</t>
  </si>
  <si>
    <t>Note2</t>
  </si>
  <si>
    <t>Zastoupení im. Buněk CD45+ %</t>
  </si>
  <si>
    <t>Počet im. buněk *10e9/L</t>
  </si>
  <si>
    <t>poměr SWCC / naše buněčnost</t>
  </si>
  <si>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(v měs.)</t>
    </r>
  </si>
  <si>
    <r>
      <t>V případě OA, uveďte</t>
    </r>
    <r>
      <rPr>
        <b/>
        <sz val="11"/>
        <color rgb="FFFF00FF"/>
        <rFont val="Calibri"/>
        <family val="2"/>
        <charset val="238"/>
      </rPr>
      <t xml:space="preserve"> 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pravým kolenem</t>
    </r>
  </si>
  <si>
    <r>
      <t xml:space="preserve">V případě OA, uveďte </t>
    </r>
    <r>
      <rPr>
        <b/>
        <sz val="11"/>
        <color rgb="FFFF00FF"/>
        <rFont val="Calibri"/>
        <family val="2"/>
        <charset val="238"/>
      </rPr>
      <t>jak dlouho</t>
    </r>
    <r>
      <rPr>
        <b/>
        <sz val="11"/>
        <rFont val="Calibri"/>
        <family val="2"/>
        <charset val="238"/>
      </rPr>
      <t xml:space="preserve"> udává potíže s </t>
    </r>
    <r>
      <rPr>
        <b/>
        <sz val="11"/>
        <color rgb="FFFF00FF"/>
        <rFont val="Calibri"/>
        <family val="2"/>
        <charset val="238"/>
      </rPr>
      <t>levým kolenem</t>
    </r>
  </si>
  <si>
    <t>dlouhodobá léčba před punkcí (datum punkce-sloupec "H", k danému kloubu-sloupec "DJ")</t>
  </si>
  <si>
    <r>
      <t xml:space="preserve">Podezření na infekci   </t>
    </r>
    <r>
      <rPr>
        <b/>
        <sz val="11"/>
        <color rgb="FFFF00FF"/>
        <rFont val="Calibri"/>
        <family val="2"/>
        <charset val="238"/>
      </rPr>
      <t>ano=1 / ne=0</t>
    </r>
  </si>
  <si>
    <r>
      <t xml:space="preserve">Bolest kloubu stupnice </t>
    </r>
    <r>
      <rPr>
        <b/>
        <sz val="11"/>
        <color rgb="FFFF00FF"/>
        <rFont val="Calibri"/>
        <family val="2"/>
        <charset val="238"/>
      </rPr>
      <t>0-10</t>
    </r>
  </si>
  <si>
    <r>
      <t xml:space="preserve">Otok kloubu </t>
    </r>
    <r>
      <rPr>
        <b/>
        <sz val="11"/>
        <color rgb="FFFF00FF"/>
        <rFont val="Calibri"/>
        <family val="2"/>
        <charset val="238"/>
      </rPr>
      <t>ano=1 / ne=0</t>
    </r>
  </si>
  <si>
    <t>Klinika - další poznámky (k datumu punkce - sloupec "H")</t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</si>
  <si>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ano=1 / ne=0</t>
    </r>
  </si>
  <si>
    <r>
      <t xml:space="preserve">Léčba 1 měsíc před punkcí </t>
    </r>
    <r>
      <rPr>
        <b/>
        <sz val="11"/>
        <color rgb="FF7030A0"/>
        <rFont val="Calibri"/>
        <family val="2"/>
        <charset val="238"/>
      </rPr>
      <t>od-do</t>
    </r>
  </si>
  <si>
    <t>Typ léčby 1 měsíc před punkcí                                               (datum punkce - sloupec "H")</t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</si>
  <si>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ano=1 / ne=0</t>
    </r>
  </si>
  <si>
    <r>
      <t xml:space="preserve">Léčba po punkci </t>
    </r>
    <r>
      <rPr>
        <b/>
        <sz val="11"/>
        <color rgb="FFFF0000"/>
        <rFont val="Calibri"/>
        <family val="2"/>
        <charset val="238"/>
      </rPr>
      <t>od-do</t>
    </r>
  </si>
  <si>
    <t>Typ léčby po punkci                                                     (datum punkce - sloupec "H")</t>
  </si>
  <si>
    <t>ATB ano=1 / ne=0</t>
  </si>
  <si>
    <t>Typ léčby (včetně antibiotik) 1měsic před a po odběru</t>
  </si>
  <si>
    <t>Klinika v období po 6 měsících po odběru</t>
  </si>
  <si>
    <t>Doba od TEP operace</t>
  </si>
  <si>
    <t>typ</t>
  </si>
  <si>
    <t>Doba od ASK (v měs.)</t>
  </si>
  <si>
    <t>Studie</t>
  </si>
  <si>
    <t>MMP9 [ng/ml]</t>
  </si>
  <si>
    <r>
      <t xml:space="preserve"> CRP [ug/ml] </t>
    </r>
    <r>
      <rPr>
        <b/>
        <sz val="11"/>
        <color theme="9" tint="-0.249977111117893"/>
        <rFont val="Calibri"/>
        <family val="2"/>
        <charset val="238"/>
      </rPr>
      <t>CRP from biochemistry</t>
    </r>
  </si>
  <si>
    <t>MPO [ng/ml]</t>
  </si>
  <si>
    <t>SIMOA BDNF [pg/ml]</t>
  </si>
  <si>
    <t>SIMOA VEGF [pg/ml]</t>
  </si>
  <si>
    <t>IL-12p70 (A4) [pg/ml]</t>
  </si>
  <si>
    <t>TNF-α (A5) [pg/ml]</t>
  </si>
  <si>
    <t>IL-6 (A6) [pg/ml]</t>
  </si>
  <si>
    <t>IL-4 (A7) [pg/ml]</t>
  </si>
  <si>
    <t>IL-10 (A8) [pg/ml]</t>
  </si>
  <si>
    <t>IL-1β (A10) [pg/ml]</t>
  </si>
  <si>
    <t>Arginase (B2) [pg/ml]</t>
  </si>
  <si>
    <t>TARC (B3) [pg/ml]</t>
  </si>
  <si>
    <t>IL-1RA (B4) [pg/ml]</t>
  </si>
  <si>
    <t>IL-12p40 (B5) [pg/ml]</t>
  </si>
  <si>
    <t>IL-23 (B6) [pg/ml]</t>
  </si>
  <si>
    <t>IFN-γ (B7) [pg/ml]</t>
  </si>
  <si>
    <t>IP-10 (B9) [pg/ml]</t>
  </si>
  <si>
    <t>ZM</t>
  </si>
  <si>
    <t>LYM / CCR1 %</t>
  </si>
  <si>
    <t>LYM / CCR5 %</t>
  </si>
  <si>
    <t>LYM / CCR5 MFI</t>
  </si>
  <si>
    <t>LYM / CCR6 %</t>
  </si>
  <si>
    <t>LYM / CXCR4 %</t>
  </si>
  <si>
    <t>LYM / CXCR4 MFI</t>
  </si>
  <si>
    <t>CD11b- Count</t>
  </si>
  <si>
    <t>CD11b- / CCR1 %</t>
  </si>
  <si>
    <t>CD11b- / CCR6 %</t>
  </si>
  <si>
    <t>CD11b- / CCR7 %</t>
  </si>
  <si>
    <t>CD11b- / CXCR4 %</t>
  </si>
  <si>
    <t>MON-Mf / MAKR / CCR1 %</t>
  </si>
  <si>
    <t>MON-Mf / MAKR / CCR1 MFI</t>
  </si>
  <si>
    <t>MON-Mf / MAKR / CCR3 %</t>
  </si>
  <si>
    <t>MON-Mf / MAKR / CCR5 %</t>
  </si>
  <si>
    <t>MON-Mf / MAKR / CCR6 %</t>
  </si>
  <si>
    <t>MON-Mf / MAKR / CCR7 %</t>
  </si>
  <si>
    <t>MON-Mf / MAKR / CXCR4 %</t>
  </si>
  <si>
    <t>MON-Mf / MAKR / CXCR4 MFI</t>
  </si>
  <si>
    <t>MON-Mf / MAKR / CXCR5 %</t>
  </si>
  <si>
    <t>MON-Mf / mDC / CCR1 %</t>
  </si>
  <si>
    <t>MON-Mf / mDC / CCR3 %</t>
  </si>
  <si>
    <t>MON-Mf / mDC / CCR5 %</t>
  </si>
  <si>
    <t>MON-Mf / mDC / CCR5 MFI</t>
  </si>
  <si>
    <t>MON-Mf / mDC / CCR6 %</t>
  </si>
  <si>
    <t>MON-Mf / mDC / CCR7 %</t>
  </si>
  <si>
    <t>MON-Mf / mDC / CXCR4 %</t>
  </si>
  <si>
    <t>MON-Mf / mDC / CXCR4 MFI</t>
  </si>
  <si>
    <t>MON-Mf / mDC / CXCR5 %</t>
  </si>
  <si>
    <t>MON-Mf / MON / CCR1 %</t>
  </si>
  <si>
    <t>MON-Mf / MON / CCR1 MFI</t>
  </si>
  <si>
    <t>MON-Mf / MON / CCR3 %</t>
  </si>
  <si>
    <t>MON-Mf / MON / CCR5 %</t>
  </si>
  <si>
    <t>MON-Mf / MON / CCR6 %</t>
  </si>
  <si>
    <t>MON-Mf / MON / CCR7 %</t>
  </si>
  <si>
    <t>MON-Mf / MON / CXCR4 %</t>
  </si>
  <si>
    <t>MON-Mf / MON / CXCR4 MFI</t>
  </si>
  <si>
    <t>MON-Mf / MON / CXCR5 %</t>
  </si>
  <si>
    <t>NEU / CCR1 %</t>
  </si>
  <si>
    <t>NEU / CCR3 %</t>
  </si>
  <si>
    <t>NEU / CCR5 %</t>
  </si>
  <si>
    <t>NEU / CCR5 MFI</t>
  </si>
  <si>
    <t>NEU / CCR6 %</t>
  </si>
  <si>
    <t>NEU / CCR7 %</t>
  </si>
  <si>
    <t>NEU / CXCR4 %</t>
  </si>
  <si>
    <t>NEU / CXCR5 %</t>
  </si>
  <si>
    <t>patterns v4 Miloš</t>
  </si>
  <si>
    <t>patterns v5 Miloš</t>
  </si>
  <si>
    <t>Singlets - MON-MF %</t>
  </si>
  <si>
    <t>MON-MF - fMLP %</t>
  </si>
  <si>
    <t>MON-MF - fMLP MFI</t>
  </si>
  <si>
    <t>Singlets - NEU %</t>
  </si>
  <si>
    <t>NEU - fMLP %</t>
  </si>
  <si>
    <t>NEU - fMLP MFI</t>
  </si>
  <si>
    <t>abs počet NEU fMLP+</t>
  </si>
  <si>
    <t>NEU - DHR123 %</t>
  </si>
  <si>
    <t>NEU - DHR123 MFI</t>
  </si>
  <si>
    <t>ROS delta NEU %</t>
  </si>
  <si>
    <t>delta NEU MFI</t>
  </si>
  <si>
    <t>abs.p FMLP neu</t>
  </si>
  <si>
    <t>abs.p DHR neu</t>
  </si>
  <si>
    <t>delta abs počtov</t>
  </si>
  <si>
    <t>Objem SF</t>
  </si>
  <si>
    <t>abs počet fMLP/1ul</t>
  </si>
  <si>
    <t>abs počet DHR123/1ul</t>
  </si>
  <si>
    <t>abs počet NEU/ul</t>
  </si>
  <si>
    <t>Canto NEU%</t>
  </si>
  <si>
    <t>Canto NEU-CD11b %</t>
  </si>
  <si>
    <t>Canto NEU-CD11b MFI</t>
  </si>
  <si>
    <t>Canto NEU-CD54 %</t>
  </si>
  <si>
    <t>Canto NEU-CD54 MFI</t>
  </si>
  <si>
    <t>Canto NEU-CD62L %</t>
  </si>
  <si>
    <t>Canto NEU-CD62L MFI</t>
  </si>
  <si>
    <t>Canto NEU-CD64 %</t>
  </si>
  <si>
    <t>Canto NEU-CD64 MFI</t>
  </si>
  <si>
    <t>Canto NEU-CXCR1 %</t>
  </si>
  <si>
    <t>Canto NEU-CXCR1 MFI</t>
  </si>
  <si>
    <t>Canto NEU-CXCR2 %</t>
  </si>
  <si>
    <t>Canto NEU-CXCR2 MFI</t>
  </si>
  <si>
    <t>Canto LYM %</t>
  </si>
  <si>
    <t>Canto MON % vyber!!</t>
  </si>
  <si>
    <t xml:space="preserve">Canto MON/CD11b % </t>
  </si>
  <si>
    <t xml:space="preserve">Canto MON/CD11b MFI </t>
  </si>
  <si>
    <t xml:space="preserve">Canto MON/CD54 % </t>
  </si>
  <si>
    <t xml:space="preserve">Canto MON/CD54 MFI </t>
  </si>
  <si>
    <t xml:space="preserve">Canto MON/CD62L % </t>
  </si>
  <si>
    <t xml:space="preserve">Canto MON/CD62L MFI </t>
  </si>
  <si>
    <t xml:space="preserve">Canto MON/CD64 % </t>
  </si>
  <si>
    <t xml:space="preserve">Canto MON/CD64 MFI </t>
  </si>
  <si>
    <t xml:space="preserve">Canto MON/CXCR1 % </t>
  </si>
  <si>
    <t xml:space="preserve">Canto MON/CXCR1 MFI </t>
  </si>
  <si>
    <t xml:space="preserve">Canto MON/CXCR2 % </t>
  </si>
  <si>
    <t xml:space="preserve">Canto MON/CXCR2 MFI </t>
  </si>
  <si>
    <t>Canto MON hlavny %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</si>
  <si>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</si>
  <si>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</si>
  <si>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</si>
  <si>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</si>
  <si>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</si>
  <si>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</si>
  <si>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</si>
  <si>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</si>
  <si>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</si>
  <si>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</si>
  <si>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</si>
  <si>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</si>
  <si>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</si>
  <si>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</si>
  <si>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</si>
  <si>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</si>
  <si>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</si>
  <si>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</si>
  <si>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</si>
  <si>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</si>
  <si>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</si>
  <si>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</si>
  <si>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</si>
  <si>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</si>
  <si>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</si>
  <si>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</si>
  <si>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</si>
  <si>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</si>
  <si>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</si>
  <si>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</si>
  <si>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</si>
  <si>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</si>
  <si>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</si>
  <si>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</si>
  <si>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</si>
  <si>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</si>
  <si>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</si>
  <si>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</si>
  <si>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</si>
  <si>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</si>
  <si>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</si>
  <si>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</si>
  <si>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</si>
  <si>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</si>
  <si>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</si>
  <si>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</si>
  <si>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</si>
  <si>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</si>
  <si>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</si>
  <si>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</si>
  <si>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</si>
  <si>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</si>
  <si>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</si>
  <si>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</si>
  <si>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</si>
  <si>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</si>
  <si>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</si>
  <si>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</si>
  <si>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</si>
  <si>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</si>
  <si>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</si>
  <si>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</si>
  <si>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</si>
  <si>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</si>
  <si>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</si>
  <si>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</si>
  <si>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</si>
  <si>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</si>
  <si>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</si>
  <si>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</si>
  <si>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</si>
  <si>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</si>
  <si>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</si>
  <si>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</si>
  <si>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</si>
  <si>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F76</t>
  </si>
  <si>
    <t>F77</t>
  </si>
  <si>
    <t>F78</t>
  </si>
  <si>
    <t>F79</t>
  </si>
  <si>
    <t>F80</t>
  </si>
  <si>
    <t>F81</t>
  </si>
  <si>
    <t>F82</t>
  </si>
  <si>
    <t>F83</t>
  </si>
  <si>
    <t>F84</t>
  </si>
  <si>
    <t>F85</t>
  </si>
  <si>
    <t>F86</t>
  </si>
  <si>
    <t>F87</t>
  </si>
  <si>
    <t>F88</t>
  </si>
  <si>
    <t>F89</t>
  </si>
  <si>
    <t>F90</t>
  </si>
  <si>
    <t>F91</t>
  </si>
  <si>
    <t>F92</t>
  </si>
  <si>
    <t>F93</t>
  </si>
  <si>
    <t>F94</t>
  </si>
  <si>
    <t>F95</t>
  </si>
  <si>
    <t>F96</t>
  </si>
  <si>
    <t>F97</t>
  </si>
  <si>
    <t>F98</t>
  </si>
  <si>
    <t>F99</t>
  </si>
  <si>
    <t>F100</t>
  </si>
  <si>
    <t>F101</t>
  </si>
  <si>
    <t>F102</t>
  </si>
  <si>
    <t>F103</t>
  </si>
  <si>
    <t>F104</t>
  </si>
  <si>
    <t>F106</t>
  </si>
  <si>
    <t>F107</t>
  </si>
  <si>
    <t>F108</t>
  </si>
  <si>
    <t>F109</t>
  </si>
  <si>
    <t>F110</t>
  </si>
  <si>
    <t>F111</t>
  </si>
  <si>
    <t>F112</t>
  </si>
  <si>
    <t>F113</t>
  </si>
  <si>
    <t>F114</t>
  </si>
  <si>
    <t>F115</t>
  </si>
  <si>
    <t>F116</t>
  </si>
  <si>
    <t>F117</t>
  </si>
  <si>
    <t>F118</t>
  </si>
  <si>
    <t>F119</t>
  </si>
  <si>
    <t>F120</t>
  </si>
  <si>
    <t>F121</t>
  </si>
  <si>
    <t>F122</t>
  </si>
  <si>
    <t>F123</t>
  </si>
  <si>
    <t>F124</t>
  </si>
  <si>
    <t>F125</t>
  </si>
  <si>
    <t>F126</t>
  </si>
  <si>
    <t>F127</t>
  </si>
  <si>
    <t>F128</t>
  </si>
  <si>
    <t>F129</t>
  </si>
  <si>
    <t>F130</t>
  </si>
  <si>
    <t>F131</t>
  </si>
  <si>
    <t>F132</t>
  </si>
  <si>
    <t>F133</t>
  </si>
  <si>
    <t>F134</t>
  </si>
  <si>
    <t>F135</t>
  </si>
  <si>
    <t>F136</t>
  </si>
  <si>
    <t>F137</t>
  </si>
  <si>
    <t>F138</t>
  </si>
  <si>
    <t>F139</t>
  </si>
  <si>
    <t>F140</t>
  </si>
  <si>
    <t>F141</t>
  </si>
  <si>
    <t>F142</t>
  </si>
  <si>
    <t>F143</t>
  </si>
  <si>
    <t>F144</t>
  </si>
  <si>
    <t>F145</t>
  </si>
  <si>
    <t>F146</t>
  </si>
  <si>
    <t>F147</t>
  </si>
  <si>
    <t>F148</t>
  </si>
  <si>
    <t>F149</t>
  </si>
  <si>
    <t>F150</t>
  </si>
  <si>
    <t>F151</t>
  </si>
  <si>
    <t>F152</t>
  </si>
  <si>
    <t>F153</t>
  </si>
  <si>
    <t>F154</t>
  </si>
  <si>
    <t>F155</t>
  </si>
  <si>
    <t>F156</t>
  </si>
  <si>
    <t>F157</t>
  </si>
  <si>
    <t>F158</t>
  </si>
  <si>
    <t>F159</t>
  </si>
  <si>
    <t>F160</t>
  </si>
  <si>
    <t>F161</t>
  </si>
  <si>
    <t>F162</t>
  </si>
  <si>
    <t>F163</t>
  </si>
  <si>
    <t>F164</t>
  </si>
  <si>
    <t>F165</t>
  </si>
  <si>
    <t>F166</t>
  </si>
  <si>
    <t>F167</t>
  </si>
  <si>
    <t>F168</t>
  </si>
  <si>
    <t>F169</t>
  </si>
  <si>
    <t>F170</t>
  </si>
  <si>
    <t>F171</t>
  </si>
  <si>
    <t>F172</t>
  </si>
  <si>
    <t>F173</t>
  </si>
  <si>
    <t>F174</t>
  </si>
  <si>
    <t>Hostaša</t>
  </si>
  <si>
    <t>Jiří</t>
  </si>
  <si>
    <t>2020_09_17</t>
  </si>
  <si>
    <t>M171</t>
  </si>
  <si>
    <t>ORT-AMB</t>
  </si>
  <si>
    <t>fluid</t>
  </si>
  <si>
    <t>1+12</t>
  </si>
  <si>
    <t>N</t>
  </si>
  <si>
    <t>3x(59)</t>
  </si>
  <si>
    <t>CCR3/CCR6/-/CCR1/CCR7/CCR5/11b/CXCR5/CXCR4/HLA-DR/15/16/14/45</t>
  </si>
  <si>
    <t>3/16+56/123/127/15/HLA-DR/11b/64/25/45/TREM1/4/14/8</t>
  </si>
  <si>
    <t>OJ</t>
  </si>
  <si>
    <t>pravé koleno</t>
  </si>
  <si>
    <t>na</t>
  </si>
  <si>
    <t>M1</t>
  </si>
  <si>
    <t>Prozánětlivý typ s převahou vrozené imunity (MON-linie 54 %, NEU 30%).</t>
  </si>
  <si>
    <t>M</t>
  </si>
  <si>
    <t>ChemRec</t>
  </si>
  <si>
    <t>Král</t>
  </si>
  <si>
    <t>Alois</t>
  </si>
  <si>
    <t>2020_11_03</t>
  </si>
  <si>
    <t>2+6</t>
  </si>
  <si>
    <t>pHRODO Z+EC, chemokines, aktivace</t>
  </si>
  <si>
    <t>MT</t>
  </si>
  <si>
    <t>levé koleno</t>
  </si>
  <si>
    <t>M-NEU</t>
  </si>
  <si>
    <t>Imunofenotyp s převahou NEU (&gt;80%) a velmi vysokou buněčností, T-LYM převážně typu CD4.</t>
  </si>
  <si>
    <t>NA</t>
  </si>
  <si>
    <t>no</t>
  </si>
  <si>
    <t>6 měsíců</t>
  </si>
  <si>
    <t>opakované punkce + DEPO + viscosuplementace</t>
  </si>
  <si>
    <t>výpotek, med. men. +</t>
  </si>
  <si>
    <t>2.10.2020-15.1.2021</t>
  </si>
  <si>
    <t>punkce + DEPO + viscosuplementace</t>
  </si>
  <si>
    <t>k ASK gen.l.sin</t>
  </si>
  <si>
    <t>Žvátorová</t>
  </si>
  <si>
    <t>Tea</t>
  </si>
  <si>
    <t>2020_10_09</t>
  </si>
  <si>
    <t>M171, M2320</t>
  </si>
  <si>
    <t>L</t>
  </si>
  <si>
    <t>F-NEU</t>
  </si>
  <si>
    <t>Imunofenotyp s převahou NEU (&gt;90%) a velmi vysokou buněčností, T-LYM převážně typu CD4.</t>
  </si>
  <si>
    <t>F</t>
  </si>
  <si>
    <t>Hejtmanová</t>
  </si>
  <si>
    <t>Miroslava</t>
  </si>
  <si>
    <t>2020_07_15</t>
  </si>
  <si>
    <t>M171, M161</t>
  </si>
  <si>
    <t>2+12</t>
  </si>
  <si>
    <t>3x(57)</t>
  </si>
  <si>
    <r>
      <t xml:space="preserve">3/16+56/123/127/TCR </t>
    </r>
    <r>
      <rPr>
        <sz val="8.5"/>
        <rFont val="Calibri"/>
        <family val="2"/>
      </rPr>
      <t>γ-δ</t>
    </r>
    <r>
      <rPr>
        <sz val="8.5"/>
        <rFont val="Calibri"/>
        <family val="2"/>
        <charset val="238"/>
      </rPr>
      <t>/HLA-DR/11b/64/25/45/15/4/14/8</t>
    </r>
  </si>
  <si>
    <t>Prozánětlivý typ s převahou vrozené imunity (MON-linie&gt;60%).</t>
  </si>
  <si>
    <t>méné než 5 let</t>
  </si>
  <si>
    <t>viskosuplementace a DEPO od 20.9.2017</t>
  </si>
  <si>
    <t>výpotek</t>
  </si>
  <si>
    <t>15.7., 9.9.2020</t>
  </si>
  <si>
    <t>punkce + DEPO</t>
  </si>
  <si>
    <t>režimové opatření</t>
  </si>
  <si>
    <t>Hladil</t>
  </si>
  <si>
    <t>Roman</t>
  </si>
  <si>
    <t>2020_10_20</t>
  </si>
  <si>
    <t>M0006, M2556</t>
  </si>
  <si>
    <t>M2-NEU</t>
  </si>
  <si>
    <t>Imunofenotyp s převahou NEU (&gt;60%) a vysokou buněčností.</t>
  </si>
  <si>
    <t>Langer</t>
  </si>
  <si>
    <t>Milan</t>
  </si>
  <si>
    <t>2020_10_22</t>
  </si>
  <si>
    <t>8+6</t>
  </si>
  <si>
    <t>M2</t>
  </si>
  <si>
    <t>Zánětlivý typ s převahou antigenně-specif. imunity (LYM&gt;70%) a vysokou buněčností.</t>
  </si>
  <si>
    <t>?</t>
  </si>
  <si>
    <t>Tesař</t>
  </si>
  <si>
    <t>Jan</t>
  </si>
  <si>
    <t>2020_12_10</t>
  </si>
  <si>
    <t>M2506, W0191</t>
  </si>
  <si>
    <t>3x(60)</t>
  </si>
  <si>
    <t>3/16+56/123/127/p75/HLA-DR/11b/64/25/45/15/4/14/8</t>
  </si>
  <si>
    <t>3/16+56/45RO/45/15/88/11b/14/TLT-2/HLA-DR/TREM1/4/IREM-2/8</t>
  </si>
  <si>
    <t>Prozánětlivý typ s převahou vrozené imunity (MON-linie 43%, NEU 24%), vysokým podílem LYM (31%, převážně typu CD8) a vysokou buněčností.</t>
  </si>
  <si>
    <t>1 rok</t>
  </si>
  <si>
    <t>opakované punkce + DEPO</t>
  </si>
  <si>
    <t>Škoda</t>
  </si>
  <si>
    <t>Miroslav</t>
  </si>
  <si>
    <t>Prozánětlivý typ s převahou vrozené imunity (MON-linie 32%, NEU 26%) a vysokým podílem LYM (42%).</t>
  </si>
  <si>
    <t>Ščudla</t>
  </si>
  <si>
    <t>Vlastimil</t>
  </si>
  <si>
    <t>2020_11_20</t>
  </si>
  <si>
    <t>2+3</t>
  </si>
  <si>
    <t>3/16+56/123/127/-/HLA-DR/11b/64/25/45/15/4/14/8</t>
  </si>
  <si>
    <t>Zánětlivý typ s převahou antigenně-specif. imunity (LYM&gt;80%) a vysokou buněčností.</t>
  </si>
  <si>
    <t>3 týdny</t>
  </si>
  <si>
    <t>n</t>
  </si>
  <si>
    <t>punkce + Trispan</t>
  </si>
  <si>
    <t>Kubíček</t>
  </si>
  <si>
    <t>Petr</t>
  </si>
  <si>
    <t>2020_11_12</t>
  </si>
  <si>
    <t>M2546, M1904</t>
  </si>
  <si>
    <t>MD</t>
  </si>
  <si>
    <t>Imunofenotyp s převahou NEU (&gt;85%) a vysokou buněčností, T-LYM převážně typu CD4.</t>
  </si>
  <si>
    <t>Haislar</t>
  </si>
  <si>
    <t>Zdeněk</t>
  </si>
  <si>
    <t>2020_02_17</t>
  </si>
  <si>
    <t>M171, W0199, M2417</t>
  </si>
  <si>
    <t>3x(53)</t>
  </si>
  <si>
    <t>3/16+56/123/127/90/HLA-DR/11b/64/25/45/15/4/14/8</t>
  </si>
  <si>
    <t>MCh</t>
  </si>
  <si>
    <t>Zánětlivý typ s převahou antigenně-specif. imunity (LYM&gt;60%) a vysokým podílem MON-linie (30%).</t>
  </si>
  <si>
    <t>med. et lat. menisektomie</t>
  </si>
  <si>
    <t>17.11.2019, 2005</t>
  </si>
  <si>
    <t>víc než 10 let</t>
  </si>
  <si>
    <t>opakované obstřiky 20 mg DEPO a Ask revize kloubu</t>
  </si>
  <si>
    <t>od 6.1.2019 do 12.10.2020</t>
  </si>
  <si>
    <t>ASK</t>
  </si>
  <si>
    <t>2+5</t>
  </si>
  <si>
    <t>M1-NEU</t>
  </si>
  <si>
    <t>Dudek</t>
  </si>
  <si>
    <t>Antonín</t>
  </si>
  <si>
    <t>2020_08_20</t>
  </si>
  <si>
    <t>M171, M2564, M6586</t>
  </si>
  <si>
    <t>3x(58)</t>
  </si>
  <si>
    <t>Imunofenotyp s převahou NEU (&gt;90%) a velmi vysokou buněčností.</t>
  </si>
  <si>
    <t>vice než 10 let</t>
  </si>
  <si>
    <t>2 měsíce</t>
  </si>
  <si>
    <t>masivní výpotek</t>
  </si>
  <si>
    <t>od 28.8.2020 do 22.10.2020</t>
  </si>
  <si>
    <t>TEP gen.l.sin.</t>
  </si>
  <si>
    <t>Václav</t>
  </si>
  <si>
    <t>2020_11_11</t>
  </si>
  <si>
    <t>1?</t>
  </si>
  <si>
    <t>Chmelík</t>
  </si>
  <si>
    <t>Ladislav</t>
  </si>
  <si>
    <t>2020_05_20</t>
  </si>
  <si>
    <t>3x(55)</t>
  </si>
  <si>
    <t>Zánětlivý typ s převahou antigenně-specif. imunity (LYM 53%) a vysokým podílem MON-linie (44%).</t>
  </si>
  <si>
    <t xml:space="preserve">méňe než 5 let </t>
  </si>
  <si>
    <t>opakované punkce s DEPO</t>
  </si>
  <si>
    <t>diskrétny výpotek</t>
  </si>
  <si>
    <t>Prečová</t>
  </si>
  <si>
    <t>Blažena</t>
  </si>
  <si>
    <t>2020_03_11</t>
  </si>
  <si>
    <t>M170</t>
  </si>
  <si>
    <t>2x(54)</t>
  </si>
  <si>
    <t>Prozánětlivý typ s převahou vrozené imunity (MON-linie&gt;50%) a vysokým podílem LYM (43%).</t>
  </si>
  <si>
    <t>ASK gen.l.sin.</t>
  </si>
  <si>
    <t>3 roky</t>
  </si>
  <si>
    <t>6 let potíže</t>
  </si>
  <si>
    <t>opakované punkce s DEPO a viscosuplementací + ASK</t>
  </si>
  <si>
    <t>výpotek, artrotický vzhled</t>
  </si>
  <si>
    <t>Žáček</t>
  </si>
  <si>
    <t>1+5</t>
  </si>
  <si>
    <t>Imunofenotyp s převahou NEU (&gt;75%) a vysokou buněčností, T-LYM převážně typu CD4.</t>
  </si>
  <si>
    <t>méně než 10 let</t>
  </si>
  <si>
    <t>st.p. ASK gen.l.dx. 2x</t>
  </si>
  <si>
    <t>6.10.2020-27.11.2020</t>
  </si>
  <si>
    <t>Podlezl</t>
  </si>
  <si>
    <t>Josef</t>
  </si>
  <si>
    <t>2020_03_03</t>
  </si>
  <si>
    <t>M2550, W0130</t>
  </si>
  <si>
    <t>Prozánětlivý typ s převahou vrozené imunity (MON-linie 49%, NEU 7%) a vysokým podílem LYM (42%).</t>
  </si>
  <si>
    <t>méně než 5 let</t>
  </si>
  <si>
    <t>punkce + viscosuplementace ASK plastika LCA</t>
  </si>
  <si>
    <t>7.1.2020-6.10.2020</t>
  </si>
  <si>
    <t>prodloužení RHB</t>
  </si>
  <si>
    <t>Vychodilová</t>
  </si>
  <si>
    <t>Ilona</t>
  </si>
  <si>
    <t>2020_11_16</t>
  </si>
  <si>
    <t>M7032, M6586</t>
  </si>
  <si>
    <t>Imunofenotyp s převahou NEU (&gt;80%) a velmi vysokou buněčností.</t>
  </si>
  <si>
    <t>aerobní kultivace - Staphylococcus  warneri   po pomnožení</t>
  </si>
  <si>
    <t>Stejskal</t>
  </si>
  <si>
    <t>Miloš</t>
  </si>
  <si>
    <t>2020_02_25</t>
  </si>
  <si>
    <t>M1914, M6534</t>
  </si>
  <si>
    <t>Zánětlivý typ s převahou antigenně-specif. imunity (LYM 58%) a vysokým podílem MON-linie (35%).</t>
  </si>
  <si>
    <t>2012 ASK plastika LCP, 2014 ASK synovektomie, 2014 OWOT, Extrakce metalli 2016</t>
  </si>
  <si>
    <t>2012,2014,2014,2016</t>
  </si>
  <si>
    <t>punkce + DEPO+ ASK plastika LCP+ OWOT</t>
  </si>
  <si>
    <t>Voráč</t>
  </si>
  <si>
    <t>M2556</t>
  </si>
  <si>
    <t>Prozánětlivý typ s převahou vrozené imunity (MON-linie 54%, NEU 29%) a vysokou buněčností, T-LYM převážně typu CD4.</t>
  </si>
  <si>
    <t>Důbrava</t>
  </si>
  <si>
    <t>Pavel</t>
  </si>
  <si>
    <t>2020_06_24</t>
  </si>
  <si>
    <t>M2321, M171, M170</t>
  </si>
  <si>
    <t>2+12+5</t>
  </si>
  <si>
    <t>pHrodo + chem NEU</t>
  </si>
  <si>
    <t>Zánětlivý typ s převahou antigenně-specif. imunity (LYM 69%).</t>
  </si>
  <si>
    <t>part. med. menisektomie, shaving</t>
  </si>
  <si>
    <t xml:space="preserve">méně než 5 let </t>
  </si>
  <si>
    <t>méně než 2 roky</t>
  </si>
  <si>
    <t>opakované obstřiky 20 mg DEPO</t>
  </si>
  <si>
    <t>1.6.2020, 26.6.-5.8.2020</t>
  </si>
  <si>
    <t>ASK gen. l.sin + punkce + DEPO+ visko</t>
  </si>
  <si>
    <t>režimové opatření, k TEP gen.l.dx.</t>
  </si>
  <si>
    <t>2020_10_30</t>
  </si>
  <si>
    <t>part. med. menisektomie</t>
  </si>
  <si>
    <t>opakovane punkce + ASK</t>
  </si>
  <si>
    <t>6.10.2020- 25.1.21</t>
  </si>
  <si>
    <t>punkce</t>
  </si>
  <si>
    <t>Lukešová</t>
  </si>
  <si>
    <t>Jana</t>
  </si>
  <si>
    <t>2021_02_15</t>
  </si>
  <si>
    <t>M2320</t>
  </si>
  <si>
    <t>3x(62)</t>
  </si>
  <si>
    <t>Zánětlivý typ s převahou antigenně-specif. imunity (LYM 65%) a vysokým podílem MON-linie (32%), vysoký podíl NK buněk.</t>
  </si>
  <si>
    <t>Vaňková</t>
  </si>
  <si>
    <t>Marie</t>
  </si>
  <si>
    <t>2020_02_07</t>
  </si>
  <si>
    <t>M2322</t>
  </si>
  <si>
    <t>3x(52)</t>
  </si>
  <si>
    <t>-</t>
  </si>
  <si>
    <t>Zánětlivý typ s převahou antigenně-specif. imunity (LYM&gt;60%) a vysokým podílem MON-linie (34%).</t>
  </si>
  <si>
    <t>parc. med. menisektomie</t>
  </si>
  <si>
    <t>7.2.2020-6.3.2020</t>
  </si>
  <si>
    <t>k UNI/TEP gen.l.dx.</t>
  </si>
  <si>
    <t>Labonková</t>
  </si>
  <si>
    <t>Ludmila</t>
  </si>
  <si>
    <t>2020_02_19</t>
  </si>
  <si>
    <t>Zánětlivý typ se shodným podílem antigenně-specifické (LYM 50%) a vrozené imunity (MON-linie 25%, NEU 23%).</t>
  </si>
  <si>
    <t>parc. lat. menisektomie</t>
  </si>
  <si>
    <t>opakované punkce s DEPO a viscosuplementací</t>
  </si>
  <si>
    <t>ad revmatologie- seronegat. RA</t>
  </si>
  <si>
    <t>Müller</t>
  </si>
  <si>
    <t>Viktor</t>
  </si>
  <si>
    <t>2020_05_11</t>
  </si>
  <si>
    <t>Prozánětlivý typ s převahou vrozené imunity (MON-linie&gt;60%) a vysokým podílem LYM (30%).</t>
  </si>
  <si>
    <t>part. med. Menisektomie</t>
  </si>
  <si>
    <t>k TEP gen.l.sin.</t>
  </si>
  <si>
    <t>Tuschl</t>
  </si>
  <si>
    <t>Arnošt</t>
  </si>
  <si>
    <t>2020_07_09</t>
  </si>
  <si>
    <t>Z966, M171</t>
  </si>
  <si>
    <t>Prozánětlivý typ s převahou vrozené imunity (MON-linie&gt;80%), T-LYM jsou převážně typu CD8.</t>
  </si>
  <si>
    <t>Ovesný</t>
  </si>
  <si>
    <t>Tomáš</t>
  </si>
  <si>
    <t>2020_12_14</t>
  </si>
  <si>
    <t>M2546</t>
  </si>
  <si>
    <t>1+6</t>
  </si>
  <si>
    <t>Zánětlivý typ s převahou antigenně-specif. imunity (LYM&gt;70%), T-LYM převážně typu CD4 a velmi vysokou buněčností.</t>
  </si>
  <si>
    <t>2020_11_04</t>
  </si>
  <si>
    <t>M1908, S832</t>
  </si>
  <si>
    <t>yes</t>
  </si>
  <si>
    <t>Huvr</t>
  </si>
  <si>
    <t>Radomír</t>
  </si>
  <si>
    <t>2020_07_17</t>
  </si>
  <si>
    <t>S834, W0182, M7204</t>
  </si>
  <si>
    <t>Zánětlivý typ s vysokým podílem antigenně-specif. imunity (LYM 54%) a MON-linie (44%). T-LYM převážně typu CD8.</t>
  </si>
  <si>
    <t>2 mésíce</t>
  </si>
  <si>
    <t xml:space="preserve">opakované punkce </t>
  </si>
  <si>
    <t>výpotek, bolest, med. nestabilita</t>
  </si>
  <si>
    <t>punkce, punkce + DEPO</t>
  </si>
  <si>
    <t>Zapletal</t>
  </si>
  <si>
    <t>2020_02_06</t>
  </si>
  <si>
    <t>M171, Z479, M2540</t>
  </si>
  <si>
    <t>13+6</t>
  </si>
  <si>
    <t>nativka na cantu</t>
  </si>
  <si>
    <t>Prozánětlivý typ s převahou vrozené imunity (MON-linie 41%, NEU 21%) a vysokým podílem LYM (36%).</t>
  </si>
  <si>
    <t>kalný,nelze hodnotit</t>
  </si>
  <si>
    <t>výpotek, punkce, obstřik</t>
  </si>
  <si>
    <t>obstřik, kontrola</t>
  </si>
  <si>
    <t>trvající potíže, čekatel na TEP</t>
  </si>
  <si>
    <t>8+5</t>
  </si>
  <si>
    <t>Stuchlík</t>
  </si>
  <si>
    <t>2020_03_09</t>
  </si>
  <si>
    <t>3x(54)</t>
  </si>
  <si>
    <t>Prozánětlivý typ s převahou vrozené imunity (MON-linie&gt;50%) a vysokým podílem LYM (33%).</t>
  </si>
  <si>
    <t>20.112019-9.3.2020</t>
  </si>
  <si>
    <t>Vránová</t>
  </si>
  <si>
    <t>Jaromíra</t>
  </si>
  <si>
    <t>3x(61)</t>
  </si>
  <si>
    <t>Pavlasová</t>
  </si>
  <si>
    <t>Anna</t>
  </si>
  <si>
    <t>2020_09_11</t>
  </si>
  <si>
    <t>M161, Z479</t>
  </si>
  <si>
    <t>pravé koleno TEP</t>
  </si>
  <si>
    <t>z966</t>
  </si>
  <si>
    <t>TEP</t>
  </si>
  <si>
    <t>Jursa</t>
  </si>
  <si>
    <t>2020_08_11</t>
  </si>
  <si>
    <t>M7737, M7666</t>
  </si>
  <si>
    <t>4x plastika LCA, poté synovektomie</t>
  </si>
  <si>
    <t>2013, 2014, 6/2016, 1/2018</t>
  </si>
  <si>
    <t>7 let</t>
  </si>
  <si>
    <t>31.7.2020-11.8.2020</t>
  </si>
  <si>
    <t>punkce + visco, punkce + DEPO</t>
  </si>
  <si>
    <t>Kopeček</t>
  </si>
  <si>
    <t>M2320, S832</t>
  </si>
  <si>
    <t>10+5</t>
  </si>
  <si>
    <t>Zánětlivý typ s převahou antigenně-specif. imunity (LYM 60%), T-lym převážně typu CD8, vysoký podíl MON-linie (37%).</t>
  </si>
  <si>
    <t>Forejtová</t>
  </si>
  <si>
    <t>M160, M170, M5447</t>
  </si>
  <si>
    <t>Prozánětlivý typ s převahou vrozené imunity (MON-linie 25%, NEU 27%) a vysokým podílem LYM (47%), převážně typu CD8.</t>
  </si>
  <si>
    <t>výpotek, bolestivé man. na men</t>
  </si>
  <si>
    <t>20.5.2020, 5.8.2020</t>
  </si>
  <si>
    <t>Soldán</t>
  </si>
  <si>
    <t>2020_07_10</t>
  </si>
  <si>
    <t>M171, M2322, M2556</t>
  </si>
  <si>
    <t>Prozánětlivý typ s převahou vrozené imunity (MON-linie 46 %, NEU 31%), T-LYM jsou převážně typu CD8.</t>
  </si>
  <si>
    <t>8.6.2020-30.9.2020</t>
  </si>
  <si>
    <t>k Ask gen.l.sin</t>
  </si>
  <si>
    <t>Křivánková</t>
  </si>
  <si>
    <t>Ivana</t>
  </si>
  <si>
    <t>2020_02_05</t>
  </si>
  <si>
    <t>M171, M2322</t>
  </si>
  <si>
    <t>Zánětlivý typ s převahou antigenně-specif. imunity (LYM&gt;60%).</t>
  </si>
  <si>
    <t>méně než rok</t>
  </si>
  <si>
    <t>výpotek, lat. men. +</t>
  </si>
  <si>
    <t>od 25.9.2019-4.11.2020</t>
  </si>
  <si>
    <t>Dvořák</t>
  </si>
  <si>
    <t>Jaroslav</t>
  </si>
  <si>
    <t>2020_06_04</t>
  </si>
  <si>
    <t>M2326, M7737</t>
  </si>
  <si>
    <t>3x(56)</t>
  </si>
  <si>
    <t>Zánětlivý typ se shodným podílem vrozené (MON-linie 49%) a antig.-specif. imunity (LYM 48%).</t>
  </si>
  <si>
    <t>no.</t>
  </si>
  <si>
    <t>ústup potíží, ASK gen.l.dx.</t>
  </si>
  <si>
    <t>Kučák</t>
  </si>
  <si>
    <t>2020_03_02</t>
  </si>
  <si>
    <t>S761, W0111, S460</t>
  </si>
  <si>
    <t>Prozánětlivý typ s převahou vrozené imunity (MON-linie 52%, NEU 20%), T-LYM převážně typu CD4.</t>
  </si>
  <si>
    <t>Hála</t>
  </si>
  <si>
    <t>František</t>
  </si>
  <si>
    <t>2020_05_06</t>
  </si>
  <si>
    <t>Prozánětlivý typ s převahou vrozené imunity (MON-linie 45%, NEU 29%).</t>
  </si>
  <si>
    <t>víc jak 5 let</t>
  </si>
  <si>
    <t>viskosuplementace a DEPO od 11.9.2017</t>
  </si>
  <si>
    <t>k TEP gen.l.sin</t>
  </si>
  <si>
    <t>Kohoutek</t>
  </si>
  <si>
    <t>M1904, M171, M2147</t>
  </si>
  <si>
    <t>2+5+12</t>
  </si>
  <si>
    <t>Prozánětlivý typ s převahou vrozené imunity (MON-linie 29 %, NEU 53%) a nízkou buněčností.</t>
  </si>
  <si>
    <t>0?</t>
  </si>
  <si>
    <t>visco, opiáty, obstřiky, SYSADOA</t>
  </si>
  <si>
    <t>výpotek, drásoty, omez. Hybnost</t>
  </si>
  <si>
    <t>obstřiky, SYSADOA, opak pce.</t>
  </si>
  <si>
    <t>2x pce, 2x obstřik DM 20mg ia.</t>
  </si>
  <si>
    <t>nebyla kontrola</t>
  </si>
  <si>
    <t>Ondrejková</t>
  </si>
  <si>
    <t>2020_06_11</t>
  </si>
  <si>
    <t>M171, M2548, T845</t>
  </si>
  <si>
    <t>Prozánětlivý typ s převahou vrozené imunity (MON-linie 38%, NEU 23%) a vysokým podílem LYM (38%), převážně typu CD8.</t>
  </si>
  <si>
    <t>masivní výpotek,  po extrakci kyčle 2008</t>
  </si>
  <si>
    <t>11.6. a 17.9.2020</t>
  </si>
  <si>
    <t>Ziegler</t>
  </si>
  <si>
    <t>Vranová</t>
  </si>
  <si>
    <t>Veronika</t>
  </si>
  <si>
    <t>2020_02_21</t>
  </si>
  <si>
    <t>S832, W0111</t>
  </si>
  <si>
    <t>1b</t>
  </si>
  <si>
    <t>Zánětlivý typ s převahou antigenně-specif. imunity (LYM&gt;75%) s převahou CD8 T-LYM.</t>
  </si>
  <si>
    <t>opakované punkce + DEPO + ASK</t>
  </si>
  <si>
    <t>14.1.2020-6.3.2020</t>
  </si>
  <si>
    <t>punkce + DEPO + ASK</t>
  </si>
  <si>
    <t>RHB</t>
  </si>
  <si>
    <t>Sirotek</t>
  </si>
  <si>
    <t>David</t>
  </si>
  <si>
    <t>2020_05_22</t>
  </si>
  <si>
    <t>Prozánětlivý typ s převahou vrozené imunity (MON-linie 53%) a vysokým podílem LYM (38%).</t>
  </si>
  <si>
    <t>výpotek, med. men. +, LCA +</t>
  </si>
  <si>
    <t>22.5.2020-16.10.2020</t>
  </si>
  <si>
    <t>Vašek</t>
  </si>
  <si>
    <t>2020_05_13</t>
  </si>
  <si>
    <t>M170, M2322</t>
  </si>
  <si>
    <t>Prozánětlivý typ s převahou vroz. imunity (MON-linie&gt;50%) a vysokým podílem LYM (35%), převážně typu CD8 a NK buněk.</t>
  </si>
  <si>
    <t>víc než 5 let</t>
  </si>
  <si>
    <t>opakované punkce s DEPO + ASK</t>
  </si>
  <si>
    <t>4.3.2020-9.9.2020</t>
  </si>
  <si>
    <t>Spáčil</t>
  </si>
  <si>
    <t>2020_06_30</t>
  </si>
  <si>
    <t>M2320, M160</t>
  </si>
  <si>
    <t>Prozánětlivý typ s převahou vrozené imunity (MON-linie 53%) a vysokým podílem LYM (39%).</t>
  </si>
  <si>
    <t>Vymětalík</t>
  </si>
  <si>
    <t>Vladimír</t>
  </si>
  <si>
    <t>2020_07_08</t>
  </si>
  <si>
    <t>7.7.2020-26.10.2020</t>
  </si>
  <si>
    <t>k TEP gen.l.dx.</t>
  </si>
  <si>
    <t>Smékal</t>
  </si>
  <si>
    <t>Vojtěch</t>
  </si>
  <si>
    <t>2020_06_18</t>
  </si>
  <si>
    <t>M170, M2326</t>
  </si>
  <si>
    <t>Prozánětlivý typ s převahou vrozené imunity (MON-linie 36%, NEU 26%) a vysokým podílem LYM (36%), převážně typu CD8.</t>
  </si>
  <si>
    <t>punkce obstřik po owot</t>
  </si>
  <si>
    <t>punkce, obstřik</t>
  </si>
  <si>
    <t>stp.OWOT tibiae l.dx</t>
  </si>
  <si>
    <t>čekatel na TEP gen.l.dx</t>
  </si>
  <si>
    <t>Šťastná</t>
  </si>
  <si>
    <t>Eva</t>
  </si>
  <si>
    <t>19.5.2020-19.8.2020</t>
  </si>
  <si>
    <t>Kučerová</t>
  </si>
  <si>
    <t>Irena</t>
  </si>
  <si>
    <t>2020_06_10</t>
  </si>
  <si>
    <t>S832, W0100, C437</t>
  </si>
  <si>
    <t>Zánětlivý typ s převahou antigenně-specif. imunity (LYM&gt;70%).</t>
  </si>
  <si>
    <t>parc. lat. menisektomie, shaving</t>
  </si>
  <si>
    <t>2020_11_09</t>
  </si>
  <si>
    <t>H</t>
  </si>
  <si>
    <t>Kešelák</t>
  </si>
  <si>
    <t>2020_05_21</t>
  </si>
  <si>
    <t>Prozánětlivý typ s převahou vrozené imunity (MON-linie 76%).</t>
  </si>
  <si>
    <t>nelze hodnotit-viskozní,kalný</t>
  </si>
  <si>
    <t>part. med. menisektomie, pridieho navrty</t>
  </si>
  <si>
    <t>indikován k ASK gen.l.dx.</t>
  </si>
  <si>
    <t>Dostál</t>
  </si>
  <si>
    <t>Radek</t>
  </si>
  <si>
    <t>M171, W0100</t>
  </si>
  <si>
    <t>Prozánětlivý typ s převahou vrozené imunity (MON-linie&gt;70%), T-lym převážně typu CD8.</t>
  </si>
  <si>
    <t>aerobní kultivace-Staphylococcus  hominis</t>
  </si>
  <si>
    <t>Palánek</t>
  </si>
  <si>
    <t>2020_02_10</t>
  </si>
  <si>
    <t>S800, W1999</t>
  </si>
  <si>
    <t>Prozánětlivý typ s převahou vrozené imunity - MON-linie (&gt;90%) a vysokou buněčností.</t>
  </si>
  <si>
    <t>Procházka</t>
  </si>
  <si>
    <t>Dominik</t>
  </si>
  <si>
    <t>2020_02_24</t>
  </si>
  <si>
    <t>S835, W0100</t>
  </si>
  <si>
    <t>Prozánětlivý typ s převahou vrozené imunity (MON-linie 48%, NEU 24%).</t>
  </si>
  <si>
    <t>Beneš</t>
  </si>
  <si>
    <t>Patrik</t>
  </si>
  <si>
    <t>S832, W0130</t>
  </si>
  <si>
    <t>Zánětlivý typ s vysokým podílem antigenně-specif. imunity (LYM 51%) a MON-linie (45%). T-LYM převážně typu CD8.</t>
  </si>
  <si>
    <t>Bednařík</t>
  </si>
  <si>
    <t>Drahomír</t>
  </si>
  <si>
    <t>2020_03_04</t>
  </si>
  <si>
    <t>M171, M161, M2546</t>
  </si>
  <si>
    <t>Imunofenotyp s převahou NEU (59%) a MON-linie (38%) a vysokou buněčností.</t>
  </si>
  <si>
    <t>výpotek, bez proteplení</t>
  </si>
  <si>
    <t>9.2.2020,11.2.2020, 4.3.2020</t>
  </si>
  <si>
    <t>11.2.2020-13.2.2020 Dalacin C 300 tbl.</t>
  </si>
  <si>
    <t>Öszi</t>
  </si>
  <si>
    <t>2020_06_01</t>
  </si>
  <si>
    <t>M171, M2546, I10</t>
  </si>
  <si>
    <t>ORT-29a</t>
  </si>
  <si>
    <t>OA-TEP</t>
  </si>
  <si>
    <t>více než 10 let</t>
  </si>
  <si>
    <t>Zdražíl</t>
  </si>
  <si>
    <t>Prozánětlivý typ s převahou vrozené imunity (MON-linie 43%, NEU 12%) a vysokým podílem LYM (44%).</t>
  </si>
  <si>
    <t>4.3.2020-14.8.2020</t>
  </si>
  <si>
    <t>Kolašínová</t>
  </si>
  <si>
    <t>Zuzana</t>
  </si>
  <si>
    <t>2020_06_29</t>
  </si>
  <si>
    <t>M171, M7126</t>
  </si>
  <si>
    <t>Prozánětlivý typ s převahou vrozené imunity (MON-linie 48%) a vysokým podílem LYM (36%, převážně typu CD8).</t>
  </si>
  <si>
    <t>part. med.  A lat. Menisektomie, plastika LCA</t>
  </si>
  <si>
    <t>29.6.2020-3.8.2020</t>
  </si>
  <si>
    <t>punkce + DEPO + ASK plastika LCA</t>
  </si>
  <si>
    <t>Jarmarová</t>
  </si>
  <si>
    <t>Simona</t>
  </si>
  <si>
    <t>24+12</t>
  </si>
  <si>
    <t>F2-NEU</t>
  </si>
  <si>
    <t>Prozánětlivý typ s převahou vrozené imunity (MON-linie 31%, NEU 34%) a vysokým podílem LYM (34%).</t>
  </si>
  <si>
    <t>2020_05_28</t>
  </si>
  <si>
    <t>M2321, M171, M161</t>
  </si>
  <si>
    <t>3/16+56/123/127/TCR γ-δ/HLA-DR/11b/64/25/45/15/4/14/8</t>
  </si>
  <si>
    <t>Zánětlivý typ s vysokým podílem antigenně-specif. imunity (LYM 55%) a MON-linie (42%).</t>
  </si>
  <si>
    <t>bez výpotku, med. men. +/-</t>
  </si>
  <si>
    <t>23.4.2020-10.9.2020</t>
  </si>
  <si>
    <t>Žibrita</t>
  </si>
  <si>
    <t>2020_06_15</t>
  </si>
  <si>
    <t>S834, W0101</t>
  </si>
  <si>
    <t>Prozánětlivý typ s převahou vrozené imunity (MON-linie&gt;90%).</t>
  </si>
  <si>
    <t>týden</t>
  </si>
  <si>
    <t>bez výpotku, med. men. +</t>
  </si>
  <si>
    <t>15.6.2020-27.7.2020</t>
  </si>
  <si>
    <t>Zelenka</t>
  </si>
  <si>
    <t>2020_05_14</t>
  </si>
  <si>
    <t>Z479, M171</t>
  </si>
  <si>
    <t>Prozánětlivý typ s převahou vrozené imunity (MON-linie&gt;50%) a vysokým podílem LYM (35%), převážně typu CD8.</t>
  </si>
  <si>
    <t>Hambálek</t>
  </si>
  <si>
    <t>Imunofenotyp s převahou NEU (&gt;80%), vysokou buněčností, T-LYM převážně typu CD4.</t>
  </si>
  <si>
    <t>Smýkal</t>
  </si>
  <si>
    <t>M7046, M2556</t>
  </si>
  <si>
    <t>Imunofenotyp s převahou NEU (&gt;50%), vysokou buněčností a T-LYM převážně typu CD4.</t>
  </si>
  <si>
    <t>bez známek výpotku</t>
  </si>
  <si>
    <t>Vachutka</t>
  </si>
  <si>
    <t>Jaromír</t>
  </si>
  <si>
    <t>M2546, W0111</t>
  </si>
  <si>
    <t>bloody + 12</t>
  </si>
  <si>
    <t>Prozánětlivý typ s převahou vrozené imunity (MON-linie 40 %, NEU 42%).</t>
  </si>
  <si>
    <t>punkce obstřik</t>
  </si>
  <si>
    <t>stp.ASK, mírná úleva</t>
  </si>
  <si>
    <t>od 7/20 čekatel na TEP</t>
  </si>
  <si>
    <t>Mazuchová</t>
  </si>
  <si>
    <t>Lenka</t>
  </si>
  <si>
    <t>9+5</t>
  </si>
  <si>
    <t>Zánětlivý typ s převahou antigenně-specif. imunity (LYM&gt;50%) a velkým podílem MON-linie (27%).</t>
  </si>
  <si>
    <t>k HTO</t>
  </si>
  <si>
    <t>Kubík</t>
  </si>
  <si>
    <t>2020_05_04</t>
  </si>
  <si>
    <t>M170, M1904</t>
  </si>
  <si>
    <t>pHrodo + chem NEU, kultivace, sort</t>
  </si>
  <si>
    <t>part. med.  A lat. Menisektomie</t>
  </si>
  <si>
    <t>22.11.2019-4.5.2020</t>
  </si>
  <si>
    <t>chůze s oporou</t>
  </si>
  <si>
    <t>Matějíčková</t>
  </si>
  <si>
    <t>2020_06_22</t>
  </si>
  <si>
    <t>M2320, M5312</t>
  </si>
  <si>
    <t>Zánětlivý typ s převahou antigenně-specif. imunity (LYM 67%) a vysokým podílem MON-linie (31%), vysoký podíl NK buněk.</t>
  </si>
  <si>
    <t>part. med. Menisektomie,  defect chondralis</t>
  </si>
  <si>
    <t>výpotek, varozita</t>
  </si>
  <si>
    <t>22.6.2020-3.8.2020</t>
  </si>
  <si>
    <t>při potížích HTO</t>
  </si>
  <si>
    <t>Skanina</t>
  </si>
  <si>
    <t>2020_10_07</t>
  </si>
  <si>
    <t>M0006</t>
  </si>
  <si>
    <t xml:space="preserve"> -</t>
  </si>
  <si>
    <t>Věra</t>
  </si>
  <si>
    <t>Oldřich</t>
  </si>
  <si>
    <t>3+12</t>
  </si>
  <si>
    <t>5+12</t>
  </si>
  <si>
    <t>Imunofenotyp s převahou NEU (&gt;80%) a vysokou buněčností.</t>
  </si>
  <si>
    <t>Dragúň</t>
  </si>
  <si>
    <t>6 dní</t>
  </si>
  <si>
    <t>16.11.2020-21.1.2021</t>
  </si>
  <si>
    <t>punkce + ATB + DEPO</t>
  </si>
  <si>
    <t>16.11.2020-8.12.2021 Amoskiklav 1g tbl.p.o., od od 24.11. Doxyhexal 100 mg tbl.p.o.</t>
  </si>
  <si>
    <t>ortéza, odlehčovat o berlích</t>
  </si>
  <si>
    <t>2a</t>
  </si>
  <si>
    <t>Janečka</t>
  </si>
  <si>
    <t>2020_06_03</t>
  </si>
  <si>
    <t>M2322, M5312</t>
  </si>
  <si>
    <t>pravé koleno, Backerova cysta</t>
  </si>
  <si>
    <t>Imunofenotyp s převahou NEU (&gt;90%), ale nízkou buněčností.</t>
  </si>
  <si>
    <t>pravé koleno, Bakerova cysta</t>
  </si>
  <si>
    <t>2020_12_03</t>
  </si>
  <si>
    <t>Imunofenotyp s převahou NEU (&gt;85%) a velmi vysokou buněčností.</t>
  </si>
  <si>
    <t>chronickou synovialitidou- synovie s vysokými klky růžové barvy, debridement kloubu shaverem</t>
  </si>
  <si>
    <t>5 let</t>
  </si>
  <si>
    <t>22.12.2020-26.1.2021</t>
  </si>
  <si>
    <t>punkce + ASK revize + ATB</t>
  </si>
  <si>
    <t>22.12.2021 - 26.01.21 od 30.12.2020 Clindamycin 600+300mg iv á 8h + Ciprofloxacin 400mg iv á 12h, od 13.1.21 Dalacin 300mg cps.po 1-1-1</t>
  </si>
  <si>
    <t>2020_08_12</t>
  </si>
  <si>
    <t>Vlach</t>
  </si>
  <si>
    <t>2020_08_27</t>
  </si>
  <si>
    <t xml:space="preserve">aerobní kultivace-Staphylococcus  hominis  </t>
  </si>
  <si>
    <t>2020_12_15</t>
  </si>
  <si>
    <t>Zemánek</t>
  </si>
  <si>
    <t>Zánětlivý typ s převahou antigenně-specif. imunity (LYM 85%), vysokým podílem NK a vysokou buněčností.</t>
  </si>
  <si>
    <t>režimové opatření, kontrola s výsledky serologie</t>
  </si>
  <si>
    <t>Zatloukal</t>
  </si>
  <si>
    <t>Prozánětlivý typ s převahou vrozené imunity (MON-linie 29%, NEU 30%), vysokým podílem LYM (40%, převážně typu CD4) a vysokou buněčností.</t>
  </si>
  <si>
    <t>aerobní kultivace - Enterococcus  faecalis   po pomnožení</t>
  </si>
  <si>
    <t>Zavadilová</t>
  </si>
  <si>
    <t>2020_06_16</t>
  </si>
  <si>
    <t>M205, M0680, M161</t>
  </si>
  <si>
    <t>Prozánětlivý typ s převahou vrozené imunity (MON-linie&gt;80%) a vysokou buněčností, T-lym převážně typu CD4.</t>
  </si>
  <si>
    <t>&lt;  5,0</t>
  </si>
  <si>
    <r>
      <t xml:space="preserve">Bolest kloubu stupnice </t>
    </r>
    <r>
      <rPr>
        <b/>
        <sz val="11"/>
        <color rgb="FFFF00FF"/>
        <rFont val="Calibri"/>
        <family val="2"/>
        <charset val="238"/>
      </rPr>
      <t>0-3</t>
    </r>
  </si>
  <si>
    <t>Datum arthroskopie (poslední termín před odběrem, nebo 6 měs. po)</t>
  </si>
  <si>
    <t>S838, W0130</t>
  </si>
  <si>
    <t>part. Med. menisektomie, CMF G II., shaving</t>
  </si>
  <si>
    <t>4 měsíce</t>
  </si>
  <si>
    <t>mírný výpotek</t>
  </si>
  <si>
    <t>29.6.-31.8.2020</t>
  </si>
  <si>
    <t>15 let</t>
  </si>
  <si>
    <t>2005</t>
  </si>
  <si>
    <t>plastika LCA</t>
  </si>
  <si>
    <t>Plastika LCA + viskosuplementace a DEPO</t>
  </si>
  <si>
    <t>6.5.20-6.1.21</t>
  </si>
  <si>
    <t>M170, M2546</t>
  </si>
  <si>
    <t>akutní synovialitida, chrupavka na femuru i tibii s chondropatií G II., part. med. menisektomie, trimming later. menisku + parc. menisektomii, shaving</t>
  </si>
  <si>
    <t>Levé !!! oprava koleno</t>
  </si>
  <si>
    <t>ATB+ punkce+ Depo</t>
  </si>
  <si>
    <t>25.6.20-21.1.21</t>
  </si>
  <si>
    <t>ASK debridement, ATB, punkce, DEPO</t>
  </si>
  <si>
    <t>27.4.2020 - 11.6.2020 Amoksiklav tbl. p.o. 2x denně, 12.8.2020 - 2.9.2020 Klacid SR 500 mg tbl. p.o. 0-0-1, 23.09.20- 7.10.20 Axetine 1,5g iv á 8h, 23.09.20- 2.10.20 Ciprofloxacin 400mg iv á 12h, 3.10.20-4.11.22 Doxyhexal 100mg tbl.po 1-0-1, 
20.10.20-4.11.20 Amoksiklav 1g tbl.po 1-1-1</t>
  </si>
  <si>
    <t>ASK debridement +ATB+ punkce+ Depo</t>
  </si>
  <si>
    <t>mirný výpotek</t>
  </si>
  <si>
    <t>20.10.2020-21.1.21</t>
  </si>
  <si>
    <t>ATB, punkce, DEPO</t>
  </si>
  <si>
    <t>k ASK revizi, ATB terapie</t>
  </si>
  <si>
    <t>27.2.2020-28.1.21</t>
  </si>
  <si>
    <t>M2322, M7126</t>
  </si>
  <si>
    <t>víc jak 10 let</t>
  </si>
  <si>
    <t>miírný výpotek</t>
  </si>
  <si>
    <t>3.6.20-2.12.20</t>
  </si>
  <si>
    <t>punkce, indikace k ASK gen.l.dx.</t>
  </si>
  <si>
    <t>režimové opatření, termin ASK zrušen pro Cov</t>
  </si>
  <si>
    <t>2/2020</t>
  </si>
  <si>
    <t>rpt. Med a lat. Menisku, chondropatie III-IV</t>
  </si>
  <si>
    <t>ASK + opakované punkce s DEPO a viscosuplementací</t>
  </si>
  <si>
    <t>18.6.20-8.10.20</t>
  </si>
  <si>
    <t>punkce + DEPO + ATB</t>
  </si>
  <si>
    <t>pozit. Lymeská borelióza, indikace k TEP gen.l.sin.</t>
  </si>
  <si>
    <t>M170, A692?</t>
  </si>
  <si>
    <t>2 roky</t>
  </si>
  <si>
    <t>subtotal. Lat. Menisektomie 20, plastika LCA 2015</t>
  </si>
  <si>
    <t>ASK + opakované punkce</t>
  </si>
  <si>
    <t>9.3.20-4.5.20</t>
  </si>
  <si>
    <t>subtotální synovektomie,  defekt chrupavky  2x Pridieho návrt</t>
  </si>
  <si>
    <t>M2546, L405</t>
  </si>
  <si>
    <t>12.11.20-8.4.21</t>
  </si>
  <si>
    <t xml:space="preserve">3-4 roky </t>
  </si>
  <si>
    <t>ASK + punkce + DEPO</t>
  </si>
  <si>
    <t>29.1.21-12.2.21 Amoksiklav 1g tbl.p.o. 1-0-1</t>
  </si>
  <si>
    <t>k otevřené synovektomii + punkce + DEPO + viskosuplementace</t>
  </si>
  <si>
    <t>ASK + punkce + DEPO + viskosuplementace</t>
  </si>
  <si>
    <t>M2416, M2322</t>
  </si>
  <si>
    <t>debridement, shaver</t>
  </si>
  <si>
    <t>4.11.20-26.11.20</t>
  </si>
  <si>
    <t>Punkce + DEPO</t>
  </si>
  <si>
    <t>29.4.20-9.5.20 Amoksiklav 1g tbl.p.o. 1-1-1</t>
  </si>
  <si>
    <t>Na</t>
  </si>
  <si>
    <t>S761, M171</t>
  </si>
  <si>
    <t>1,5 roku</t>
  </si>
  <si>
    <t xml:space="preserve"> 7 let</t>
  </si>
  <si>
    <t>opakované punkce</t>
  </si>
  <si>
    <t>02.03.2020-1.10.2020</t>
  </si>
  <si>
    <t>RHB, odlehčovat, ortéza na noc</t>
  </si>
  <si>
    <t>22.10.20-4.2.21</t>
  </si>
  <si>
    <t>RHB, infekce TEP vyloučena</t>
  </si>
  <si>
    <t>TEP, opakované punkce s DEPO a viscosuplementací</t>
  </si>
  <si>
    <t>ASK, opakované punkce s DEPO</t>
  </si>
  <si>
    <t>výpotek, ztuhnuií kol.kl.</t>
  </si>
  <si>
    <t>15.2.21-12.4.21</t>
  </si>
  <si>
    <t>4/2017</t>
  </si>
  <si>
    <t>part. Med. menisektomie, Priediho návrty</t>
  </si>
  <si>
    <t>1.6.2020-22.10.2020</t>
  </si>
  <si>
    <t>TEP, opakované punkce</t>
  </si>
  <si>
    <t>16.7.-30.7. Amoksiklav 1G tbl.p.o.</t>
  </si>
  <si>
    <t xml:space="preserve">TEP, RHB, režimové opatření </t>
  </si>
  <si>
    <t>1 měsíc</t>
  </si>
  <si>
    <t>M2546, M171</t>
  </si>
  <si>
    <t>S800</t>
  </si>
  <si>
    <t>part. Lat. Menisektomie</t>
  </si>
  <si>
    <t>4 roky</t>
  </si>
  <si>
    <t>ASK + opakované punkce + DEPO</t>
  </si>
  <si>
    <t>subtotální lat. Menisektomie, Chondropatie G III. V zátěžové zóně med. kond. femuru G IV vel 1cm x 1cm - až obraz m.Ahlback, Priedeho návrty.</t>
  </si>
  <si>
    <t>10 let</t>
  </si>
  <si>
    <t>TEP + ASK + opakované punkce  + DEPO</t>
  </si>
  <si>
    <t>výpotek, tenzní bolesti</t>
  </si>
  <si>
    <t>sutura med. men. pomocí truspan 2 x. plastika LCA allograft</t>
  </si>
  <si>
    <t>M2350</t>
  </si>
  <si>
    <t>S835</t>
  </si>
  <si>
    <t>subtotal. Med. Menisektomii - st.p. sutuře, st.p. sutuře later. menisku, provádíme okrvavění a resuturu 2 impl. Truespan. Plasitka LCA BTB</t>
  </si>
  <si>
    <t>parciální med. menisektomie, CMF chondropatie III.st., návrty K drátem a shaving.</t>
  </si>
  <si>
    <t>výpotek, proteplení</t>
  </si>
  <si>
    <t>7.10.-27.10.2021</t>
  </si>
  <si>
    <t>otevřená revize + ATB</t>
  </si>
  <si>
    <t xml:space="preserve">08.10. -17.11.20 Amokisklav 1,2g iv á 8h,  08.10.-18.10.20 Ciprofloxacin 400mg iv á 12h, 27.10.20 - 17.11.20 Klacid 500mg tbl.po 1-0-1
</t>
  </si>
  <si>
    <t>10/2018</t>
  </si>
  <si>
    <t>med. Menisektomie, Chondropatie CMF a CMT gr. IV</t>
  </si>
  <si>
    <t xml:space="preserve">M2320, </t>
  </si>
  <si>
    <t>med. Menisektomie, Chondropatie FP</t>
  </si>
  <si>
    <t>30.6.-8.12.2020</t>
  </si>
  <si>
    <t>punkce + viskosuplementace</t>
  </si>
  <si>
    <t>operace, chůze s oporou, RHB</t>
  </si>
  <si>
    <t xml:space="preserve">med et lat. Menisektomie </t>
  </si>
  <si>
    <t>punkce + Depo</t>
  </si>
  <si>
    <t>k tep. Gen.l.dx.</t>
  </si>
  <si>
    <t>M2506, M171</t>
  </si>
  <si>
    <t xml:space="preserve">NA </t>
  </si>
  <si>
    <t>9.7.2020-18.3.2021</t>
  </si>
  <si>
    <t>M17</t>
  </si>
  <si>
    <t>M175</t>
  </si>
  <si>
    <t>chondropathie CMF GII.  Extrakce šroubku v zátěžové zoně CLF. Chondropathie plateau tibie GII- shaving, 15.3.2019 priediho návrty, fixace och defektu</t>
  </si>
  <si>
    <t>16.6.2020-27.8.2020</t>
  </si>
  <si>
    <t>!! Pravý loket!! pravé koleno</t>
  </si>
  <si>
    <t>synovektomie gen.l.dx.</t>
  </si>
  <si>
    <t>zbytnění burzy, bez zarudnutí</t>
  </si>
  <si>
    <t>16.11.2020-2.12.2020</t>
  </si>
  <si>
    <t>20.11.2020 - 26.11.2020 Amoksiklav 1 g tbl.p.o.</t>
  </si>
  <si>
    <t>chladit, bandážovat</t>
  </si>
  <si>
    <t>6.2.2020-18.6.2020</t>
  </si>
  <si>
    <t>k tep gen l.sin</t>
  </si>
  <si>
    <t>M0680</t>
  </si>
  <si>
    <t>ASK + OWOT + punkce + DEPO + viskosuplementace</t>
  </si>
  <si>
    <t>M71</t>
  </si>
  <si>
    <t>ASK plastika LCA, part. med. Menisektomie, v minulosti ASK + OWOT</t>
  </si>
  <si>
    <t>m7032, M069</t>
  </si>
</sst>
</file>

<file path=xl/styles.xml><?xml version="1.0" encoding="utf-8"?>
<styleSheet xmlns="http://schemas.openxmlformats.org/spreadsheetml/2006/main">
  <numFmts count="3">
    <numFmt numFmtId="164" formatCode="yyyy\-mm\-dd;@"/>
    <numFmt numFmtId="165" formatCode="0.0"/>
    <numFmt numFmtId="166" formatCode="[$-F800]dddd\,\ mmmm\ dd\,\ yyyy"/>
  </numFmts>
  <fonts count="46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b/>
      <sz val="11"/>
      <color theme="4" tint="-0.249977111117893"/>
      <name val="Calibri"/>
      <family val="2"/>
      <charset val="238"/>
    </font>
    <font>
      <b/>
      <sz val="11"/>
      <color rgb="FF00B05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b/>
      <sz val="11"/>
      <color theme="1" tint="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FF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b/>
      <sz val="11"/>
      <color theme="0"/>
      <name val="Calibri"/>
      <family val="2"/>
      <charset val="238"/>
    </font>
    <font>
      <b/>
      <sz val="11"/>
      <color rgb="FF000000"/>
      <name val="Calibre"/>
    </font>
    <font>
      <b/>
      <sz val="11"/>
      <color theme="7" tint="0.59999389629810485"/>
      <name val="Calibre"/>
    </font>
    <font>
      <b/>
      <sz val="11"/>
      <color theme="7" tint="-0.499984740745262"/>
      <name val="Calibre"/>
    </font>
    <font>
      <sz val="9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  <font>
      <sz val="8.5"/>
      <name val="Calibri"/>
      <family val="2"/>
      <charset val="238"/>
    </font>
    <font>
      <sz val="11"/>
      <color rgb="FF7030A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7" tint="-0.499984740745262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4" tint="-0.249977111117893"/>
      <name val="Calibri"/>
      <family val="2"/>
      <charset val="238"/>
    </font>
    <font>
      <sz val="11"/>
      <color theme="1" tint="0.499984740745262"/>
      <name val="Calibri"/>
      <family val="2"/>
      <charset val="238"/>
    </font>
    <font>
      <sz val="8.5"/>
      <name val="Calibri"/>
      <family val="2"/>
    </font>
    <font>
      <sz val="11"/>
      <color theme="0" tint="-0.249977111117893"/>
      <name val="Calibri"/>
      <family val="2"/>
      <charset val="238"/>
    </font>
    <font>
      <sz val="9"/>
      <color theme="0" tint="-0.34998626667073579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rgb="FF9DC3E6"/>
        <bgColor rgb="FF8DB3E2"/>
      </patternFill>
    </fill>
    <fill>
      <patternFill patternType="solid">
        <fgColor theme="9" tint="0.79998168889431442"/>
        <bgColor rgb="FF8DB3E2"/>
      </patternFill>
    </fill>
    <fill>
      <patternFill patternType="solid">
        <fgColor theme="8" tint="0.79998168889431442"/>
        <bgColor rgb="FF8DB3E2"/>
      </patternFill>
    </fill>
    <fill>
      <patternFill patternType="solid">
        <fgColor theme="5" tint="0.59999389629810485"/>
        <bgColor rgb="FF8DB3E2"/>
      </patternFill>
    </fill>
    <fill>
      <patternFill patternType="solid">
        <fgColor theme="7" tint="0.59999389629810485"/>
        <bgColor rgb="FF8DB3E2"/>
      </patternFill>
    </fill>
    <fill>
      <patternFill patternType="solid">
        <fgColor rgb="FFFF9999"/>
        <bgColor indexed="64"/>
      </patternFill>
    </fill>
    <fill>
      <patternFill patternType="solid">
        <fgColor rgb="FFDBB7FF"/>
        <bgColor indexed="64"/>
      </patternFill>
    </fill>
    <fill>
      <patternFill patternType="solid">
        <fgColor rgb="FFC993FF"/>
        <bgColor indexed="64"/>
      </patternFill>
    </fill>
    <fill>
      <patternFill patternType="solid">
        <fgColor rgb="FF008DF6"/>
        <bgColor rgb="FF8DB3E2"/>
      </patternFill>
    </fill>
    <fill>
      <patternFill patternType="solid">
        <fgColor rgb="FF008DF6"/>
        <bgColor indexed="64"/>
      </patternFill>
    </fill>
    <fill>
      <patternFill patternType="solid">
        <fgColor rgb="FFFB80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rgb="FF8DB3E2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66FF66"/>
        <bgColor rgb="FF8DB3E2"/>
      </patternFill>
    </fill>
    <fill>
      <patternFill patternType="solid">
        <fgColor theme="8" tint="0.59999389629810485"/>
        <bgColor rgb="FF8DB3E2"/>
      </patternFill>
    </fill>
    <fill>
      <patternFill patternType="solid">
        <fgColor rgb="FFA6A6A6"/>
        <bgColor rgb="FF9DC3E6"/>
      </patternFill>
    </fill>
    <fill>
      <patternFill patternType="solid">
        <fgColor rgb="FFA9D18E"/>
        <bgColor rgb="FFC3D69B"/>
      </patternFill>
    </fill>
    <fill>
      <patternFill patternType="solid">
        <fgColor rgb="FFF8CBAD"/>
        <bgColor rgb="FFFFE699"/>
      </patternFill>
    </fill>
    <fill>
      <patternFill patternType="solid">
        <fgColor rgb="FF9DC3E6"/>
        <bgColor rgb="FFBDD7EE"/>
      </patternFill>
    </fill>
    <fill>
      <patternFill patternType="solid">
        <fgColor rgb="FFFFFF00"/>
        <bgColor rgb="FFBDD7EE"/>
      </patternFill>
    </fill>
    <fill>
      <patternFill patternType="solid">
        <fgColor rgb="FFFFFF00"/>
        <bgColor rgb="FFFFFF00"/>
      </patternFill>
    </fill>
    <fill>
      <patternFill patternType="solid">
        <fgColor theme="4" tint="0.79998168889431442"/>
        <bgColor rgb="FF8DB3E2"/>
      </patternFill>
    </fill>
    <fill>
      <patternFill patternType="solid">
        <fgColor rgb="FFDAAADA"/>
        <bgColor rgb="FF8DB3E2"/>
      </patternFill>
    </fill>
    <fill>
      <patternFill patternType="solid">
        <fgColor rgb="FFFFFF00"/>
        <bgColor rgb="FF8DB3E2"/>
      </patternFill>
    </fill>
    <fill>
      <patternFill patternType="solid">
        <fgColor rgb="FFFF9999"/>
        <bgColor rgb="FF8DB3E2"/>
      </patternFill>
    </fill>
    <fill>
      <patternFill patternType="solid">
        <fgColor rgb="FFFFC000"/>
        <bgColor rgb="FF8DB3E2"/>
      </patternFill>
    </fill>
    <fill>
      <patternFill patternType="solid">
        <fgColor theme="9" tint="0.39997558519241921"/>
        <bgColor rgb="FF8DB3E2"/>
      </patternFill>
    </fill>
    <fill>
      <patternFill patternType="solid">
        <fgColor rgb="FFDBB7FF"/>
        <bgColor rgb="FF8DB3E2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rgb="FF8DB3E2"/>
      </patternFill>
    </fill>
    <fill>
      <patternFill patternType="solid">
        <fgColor rgb="FFC8A2C8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rgb="FF8DB3E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BD15B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DCE6F2"/>
      </patternFill>
    </fill>
    <fill>
      <patternFill patternType="solid">
        <fgColor theme="5" tint="-0.249977111117893"/>
        <bgColor rgb="FF8DB3E2"/>
      </patternFill>
    </fill>
    <fill>
      <patternFill patternType="solid">
        <fgColor theme="7" tint="0.79998168889431442"/>
        <bgColor rgb="FF8DB3E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</cellStyleXfs>
  <cellXfs count="443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3" fillId="7" borderId="0" xfId="0" applyFont="1" applyFill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14" fillId="8" borderId="8" xfId="0" applyFont="1" applyFill="1" applyBorder="1" applyAlignment="1">
      <alignment horizontal="center" wrapText="1"/>
    </xf>
    <xf numFmtId="0" fontId="14" fillId="9" borderId="8" xfId="0" applyFont="1" applyFill="1" applyBorder="1" applyAlignment="1">
      <alignment horizontal="center" wrapText="1"/>
    </xf>
    <xf numFmtId="0" fontId="14" fillId="9" borderId="7" xfId="0" applyFont="1" applyFill="1" applyBorder="1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5" fillId="9" borderId="7" xfId="0" applyFont="1" applyFill="1" applyBorder="1" applyAlignment="1">
      <alignment horizontal="center" wrapText="1"/>
    </xf>
    <xf numFmtId="0" fontId="14" fillId="9" borderId="0" xfId="0" applyFont="1" applyFill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center" wrapText="1"/>
    </xf>
    <xf numFmtId="0" fontId="3" fillId="10" borderId="0" xfId="0" applyFont="1" applyFill="1" applyAlignment="1">
      <alignment horizontal="center" wrapText="1"/>
    </xf>
    <xf numFmtId="0" fontId="16" fillId="11" borderId="0" xfId="0" applyFont="1" applyFill="1" applyAlignment="1">
      <alignment horizontal="center" wrapText="1"/>
    </xf>
    <xf numFmtId="0" fontId="9" fillId="12" borderId="3" xfId="0" applyFont="1" applyFill="1" applyBorder="1" applyAlignment="1">
      <alignment horizontal="center" wrapText="1"/>
    </xf>
    <xf numFmtId="0" fontId="3" fillId="13" borderId="3" xfId="0" applyFont="1" applyFill="1" applyBorder="1" applyAlignment="1">
      <alignment horizontal="center" wrapText="1"/>
    </xf>
    <xf numFmtId="0" fontId="3" fillId="14" borderId="4" xfId="0" applyFont="1" applyFill="1" applyBorder="1" applyAlignment="1">
      <alignment horizontal="center" wrapText="1"/>
    </xf>
    <xf numFmtId="0" fontId="16" fillId="15" borderId="0" xfId="0" applyFont="1" applyFill="1" applyAlignment="1">
      <alignment horizontal="center" wrapText="1"/>
    </xf>
    <xf numFmtId="0" fontId="16" fillId="16" borderId="0" xfId="0" applyFont="1" applyFill="1" applyAlignment="1">
      <alignment horizontal="center" wrapText="1"/>
    </xf>
    <xf numFmtId="0" fontId="3" fillId="17" borderId="0" xfId="0" applyFont="1" applyFill="1" applyAlignment="1">
      <alignment horizontal="center" wrapText="1"/>
    </xf>
    <xf numFmtId="0" fontId="3" fillId="17" borderId="3" xfId="0" applyFont="1" applyFill="1" applyBorder="1" applyAlignment="1">
      <alignment horizontal="center" wrapText="1"/>
    </xf>
    <xf numFmtId="0" fontId="11" fillId="18" borderId="3" xfId="0" applyFont="1" applyFill="1" applyBorder="1" applyAlignment="1">
      <alignment horizontal="center" wrapText="1"/>
    </xf>
    <xf numFmtId="0" fontId="7" fillId="2" borderId="1" xfId="0" applyFont="1" applyFill="1" applyBorder="1"/>
    <xf numFmtId="0" fontId="17" fillId="0" borderId="1" xfId="1" applyFont="1" applyBorder="1" applyAlignment="1">
      <alignment horizontal="center"/>
    </xf>
    <xf numFmtId="0" fontId="2" fillId="0" borderId="0" xfId="2" applyAlignment="1">
      <alignment horizontal="center"/>
    </xf>
    <xf numFmtId="0" fontId="9" fillId="0" borderId="0" xfId="3" applyFont="1" applyAlignment="1">
      <alignment horizontal="center" wrapText="1"/>
    </xf>
    <xf numFmtId="0" fontId="9" fillId="0" borderId="0" xfId="0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0" fontId="18" fillId="19" borderId="0" xfId="0" applyFont="1" applyFill="1" applyAlignment="1">
      <alignment horizontal="center" wrapText="1"/>
    </xf>
    <xf numFmtId="0" fontId="3" fillId="20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 wrapText="1"/>
    </xf>
    <xf numFmtId="0" fontId="3" fillId="22" borderId="0" xfId="0" applyFont="1" applyFill="1" applyAlignment="1">
      <alignment horizontal="center" wrapText="1"/>
    </xf>
    <xf numFmtId="0" fontId="3" fillId="23" borderId="0" xfId="0" applyFont="1" applyFill="1" applyAlignment="1">
      <alignment horizontal="center" wrapText="1"/>
    </xf>
    <xf numFmtId="0" fontId="3" fillId="24" borderId="0" xfId="3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9" xfId="4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0" fontId="3" fillId="25" borderId="4" xfId="0" applyFont="1" applyFill="1" applyBorder="1" applyAlignment="1">
      <alignment horizontal="center" wrapText="1"/>
    </xf>
    <xf numFmtId="0" fontId="3" fillId="26" borderId="11" xfId="0" applyFont="1" applyFill="1" applyBorder="1" applyAlignment="1">
      <alignment horizontal="center" wrapText="1"/>
    </xf>
    <xf numFmtId="0" fontId="7" fillId="26" borderId="8" xfId="0" applyFont="1" applyFill="1" applyBorder="1" applyAlignment="1">
      <alignment horizontal="center" wrapText="1"/>
    </xf>
    <xf numFmtId="0" fontId="3" fillId="26" borderId="0" xfId="0" applyFont="1" applyFill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20" fillId="3" borderId="8" xfId="0" applyFont="1" applyFill="1" applyBorder="1" applyAlignment="1">
      <alignment horizontal="center" wrapText="1"/>
    </xf>
    <xf numFmtId="0" fontId="20" fillId="3" borderId="13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21" fillId="2" borderId="1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6" borderId="7" xfId="0" applyFont="1" applyFill="1" applyBorder="1" applyAlignment="1">
      <alignment horizontal="center" wrapText="1"/>
    </xf>
    <xf numFmtId="0" fontId="21" fillId="2" borderId="2" xfId="0" applyFont="1" applyFill="1" applyBorder="1" applyAlignment="1">
      <alignment horizontal="center" wrapText="1"/>
    </xf>
    <xf numFmtId="0" fontId="9" fillId="27" borderId="1" xfId="0" applyFont="1" applyFill="1" applyBorder="1" applyAlignment="1">
      <alignment horizontal="center" wrapText="1"/>
    </xf>
    <xf numFmtId="0" fontId="9" fillId="28" borderId="1" xfId="0" applyFont="1" applyFill="1" applyBorder="1" applyAlignment="1">
      <alignment horizontal="center" wrapText="1"/>
    </xf>
    <xf numFmtId="0" fontId="9" fillId="29" borderId="1" xfId="0" applyFont="1" applyFill="1" applyBorder="1" applyAlignment="1">
      <alignment horizontal="center" wrapText="1"/>
    </xf>
    <xf numFmtId="0" fontId="9" fillId="29" borderId="1" xfId="0" applyFont="1" applyFill="1" applyBorder="1" applyAlignment="1">
      <alignment horizontal="left" wrapText="1"/>
    </xf>
    <xf numFmtId="0" fontId="9" fillId="30" borderId="1" xfId="0" applyFont="1" applyFill="1" applyBorder="1" applyAlignment="1">
      <alignment horizontal="left" wrapText="1"/>
    </xf>
    <xf numFmtId="0" fontId="9" fillId="31" borderId="3" xfId="0" applyFont="1" applyFill="1" applyBorder="1" applyAlignment="1">
      <alignment horizontal="center" wrapText="1"/>
    </xf>
    <xf numFmtId="0" fontId="9" fillId="32" borderId="2" xfId="0" applyFont="1" applyFill="1" applyBorder="1" applyAlignment="1">
      <alignment horizontal="center" wrapText="1"/>
    </xf>
    <xf numFmtId="0" fontId="9" fillId="33" borderId="1" xfId="0" applyFont="1" applyFill="1" applyBorder="1" applyAlignment="1">
      <alignment horizontal="center" wrapText="1"/>
    </xf>
    <xf numFmtId="0" fontId="9" fillId="33" borderId="16" xfId="0" applyFont="1" applyFill="1" applyBorder="1" applyAlignment="1">
      <alignment horizontal="center" wrapText="1"/>
    </xf>
    <xf numFmtId="0" fontId="25" fillId="34" borderId="1" xfId="0" applyFont="1" applyFill="1" applyBorder="1" applyAlignment="1">
      <alignment horizontal="center" vertical="center" wrapText="1"/>
    </xf>
    <xf numFmtId="0" fontId="9" fillId="30" borderId="2" xfId="0" applyFont="1" applyFill="1" applyBorder="1" applyAlignment="1">
      <alignment horizontal="left" wrapText="1"/>
    </xf>
    <xf numFmtId="0" fontId="26" fillId="35" borderId="1" xfId="0" applyFont="1" applyFill="1" applyBorder="1" applyAlignment="1">
      <alignment horizontal="center" vertical="center" wrapText="1"/>
    </xf>
    <xf numFmtId="0" fontId="27" fillId="35" borderId="1" xfId="0" applyFont="1" applyFill="1" applyBorder="1" applyAlignment="1">
      <alignment horizontal="center" vertical="center" wrapText="1"/>
    </xf>
    <xf numFmtId="0" fontId="28" fillId="35" borderId="1" xfId="0" applyFont="1" applyFill="1" applyBorder="1" applyAlignment="1">
      <alignment horizontal="center" vertical="center" wrapText="1"/>
    </xf>
    <xf numFmtId="0" fontId="26" fillId="35" borderId="0" xfId="0" applyFont="1" applyFill="1" applyAlignment="1">
      <alignment horizontal="center" vertical="center" wrapText="1"/>
    </xf>
    <xf numFmtId="0" fontId="3" fillId="36" borderId="0" xfId="0" applyFont="1" applyFill="1" applyAlignment="1">
      <alignment horizontal="center" vertical="center" wrapText="1"/>
    </xf>
    <xf numFmtId="1" fontId="3" fillId="36" borderId="0" xfId="0" applyNumberFormat="1" applyFont="1" applyFill="1" applyAlignment="1">
      <alignment horizontal="center" vertical="center" wrapText="1"/>
    </xf>
    <xf numFmtId="1" fontId="3" fillId="37" borderId="0" xfId="0" applyNumberFormat="1" applyFont="1" applyFill="1" applyAlignment="1">
      <alignment horizontal="center" vertical="center" wrapText="1"/>
    </xf>
    <xf numFmtId="0" fontId="3" fillId="37" borderId="0" xfId="0" applyFont="1" applyFill="1" applyAlignment="1">
      <alignment horizontal="center" vertical="center" wrapText="1"/>
    </xf>
    <xf numFmtId="0" fontId="3" fillId="38" borderId="0" xfId="0" applyFont="1" applyFill="1" applyAlignment="1">
      <alignment horizontal="center" vertical="center" wrapText="1"/>
    </xf>
    <xf numFmtId="1" fontId="3" fillId="38" borderId="0" xfId="0" applyNumberFormat="1" applyFont="1" applyFill="1" applyAlignment="1">
      <alignment horizontal="center" vertical="center" wrapText="1"/>
    </xf>
    <xf numFmtId="0" fontId="3" fillId="39" borderId="0" xfId="0" applyFont="1" applyFill="1" applyAlignment="1">
      <alignment horizontal="center" vertical="center" wrapText="1"/>
    </xf>
    <xf numFmtId="1" fontId="3" fillId="39" borderId="0" xfId="0" applyNumberFormat="1" applyFont="1" applyFill="1" applyAlignment="1">
      <alignment horizontal="center" vertical="center" wrapText="1"/>
    </xf>
    <xf numFmtId="0" fontId="3" fillId="40" borderId="0" xfId="0" applyFont="1" applyFill="1" applyAlignment="1">
      <alignment horizontal="center" vertical="center" wrapText="1"/>
    </xf>
    <xf numFmtId="1" fontId="3" fillId="40" borderId="0" xfId="0" applyNumberFormat="1" applyFont="1" applyFill="1" applyAlignment="1">
      <alignment horizontal="center" vertical="center" wrapText="1"/>
    </xf>
    <xf numFmtId="0" fontId="3" fillId="41" borderId="0" xfId="0" applyFont="1" applyFill="1" applyAlignment="1">
      <alignment horizontal="center" vertical="center" wrapText="1"/>
    </xf>
    <xf numFmtId="1" fontId="3" fillId="38" borderId="0" xfId="0" applyNumberFormat="1" applyFont="1" applyFill="1" applyAlignment="1">
      <alignment horizontal="center" wrapText="1"/>
    </xf>
    <xf numFmtId="0" fontId="0" fillId="42" borderId="0" xfId="0" applyFill="1" applyAlignment="1">
      <alignment horizontal="center" vertical="center" wrapText="1"/>
    </xf>
    <xf numFmtId="0" fontId="0" fillId="43" borderId="0" xfId="0" applyFill="1" applyAlignment="1">
      <alignment horizontal="center" vertical="center" wrapText="1"/>
    </xf>
    <xf numFmtId="0" fontId="3" fillId="38" borderId="0" xfId="0" applyFont="1" applyFill="1" applyAlignment="1">
      <alignment horizontal="center" wrapText="1"/>
    </xf>
    <xf numFmtId="0" fontId="26" fillId="35" borderId="16" xfId="0" applyFont="1" applyFill="1" applyBorder="1" applyAlignment="1">
      <alignment horizontal="center" vertical="center" wrapText="1"/>
    </xf>
    <xf numFmtId="0" fontId="9" fillId="44" borderId="16" xfId="0" applyFont="1" applyFill="1" applyBorder="1" applyAlignment="1">
      <alignment horizontal="center" wrapText="1"/>
    </xf>
    <xf numFmtId="0" fontId="9" fillId="44" borderId="17" xfId="0" applyFont="1" applyFill="1" applyBorder="1" applyAlignment="1">
      <alignment horizontal="center" wrapText="1"/>
    </xf>
    <xf numFmtId="0" fontId="9" fillId="45" borderId="17" xfId="0" applyFont="1" applyFill="1" applyBorder="1" applyAlignment="1">
      <alignment horizontal="center" wrapText="1"/>
    </xf>
    <xf numFmtId="0" fontId="3" fillId="26" borderId="17" xfId="0" applyFont="1" applyFill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46" borderId="17" xfId="0" applyFont="1" applyFill="1" applyBorder="1" applyAlignment="1">
      <alignment horizontal="center" wrapText="1"/>
    </xf>
    <xf numFmtId="0" fontId="9" fillId="30" borderId="3" xfId="0" applyFont="1" applyFill="1" applyBorder="1" applyAlignment="1">
      <alignment horizontal="left" wrapText="1"/>
    </xf>
    <xf numFmtId="0" fontId="3" fillId="47" borderId="0" xfId="0" applyFont="1" applyFill="1" applyAlignment="1">
      <alignment horizontal="left" vertical="center" wrapText="1"/>
    </xf>
    <xf numFmtId="0" fontId="3" fillId="47" borderId="0" xfId="0" applyFont="1" applyFill="1" applyAlignment="1">
      <alignment horizontal="center" vertical="center" wrapText="1"/>
    </xf>
    <xf numFmtId="0" fontId="9" fillId="47" borderId="0" xfId="0" applyFont="1" applyFill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4" fontId="3" fillId="47" borderId="0" xfId="0" applyNumberFormat="1" applyFont="1" applyFill="1" applyAlignment="1">
      <alignment horizontal="center" vertical="center" wrapText="1"/>
    </xf>
    <xf numFmtId="0" fontId="3" fillId="47" borderId="1" xfId="0" applyFont="1" applyFill="1" applyBorder="1" applyAlignment="1">
      <alignment horizontal="left" vertical="center" wrapText="1"/>
    </xf>
    <xf numFmtId="0" fontId="3" fillId="47" borderId="1" xfId="0" applyFont="1" applyFill="1" applyBorder="1" applyAlignment="1">
      <alignment horizontal="center" vertical="center" wrapText="1"/>
    </xf>
    <xf numFmtId="0" fontId="3" fillId="47" borderId="4" xfId="0" applyFont="1" applyFill="1" applyBorder="1" applyAlignment="1">
      <alignment horizontal="center" vertical="center" wrapText="1"/>
    </xf>
    <xf numFmtId="1" fontId="3" fillId="47" borderId="0" xfId="0" applyNumberFormat="1" applyFont="1" applyFill="1" applyAlignment="1">
      <alignment horizontal="center" vertical="center" wrapText="1"/>
    </xf>
    <xf numFmtId="0" fontId="0" fillId="48" borderId="0" xfId="0" applyFill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9" fillId="0" borderId="0" xfId="0" applyFont="1" applyAlignment="1">
      <alignment horizontal="center"/>
    </xf>
    <xf numFmtId="0" fontId="30" fillId="0" borderId="0" xfId="0" applyFont="1"/>
    <xf numFmtId="0" fontId="2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9" fillId="50" borderId="0" xfId="0" applyNumberFormat="1" applyFont="1" applyFill="1" applyAlignment="1">
      <alignment horizontal="center"/>
    </xf>
    <xf numFmtId="165" fontId="9" fillId="51" borderId="0" xfId="0" applyNumberFormat="1" applyFont="1" applyFill="1" applyAlignment="1">
      <alignment horizontal="center"/>
    </xf>
    <xf numFmtId="165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32" fillId="0" borderId="0" xfId="0" applyNumberFormat="1" applyFont="1" applyAlignment="1">
      <alignment horizontal="center"/>
    </xf>
    <xf numFmtId="165" fontId="33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165" fontId="2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34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35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36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2" fillId="0" borderId="0" xfId="0" applyFont="1" applyAlignment="1">
      <alignment vertical="center"/>
    </xf>
    <xf numFmtId="0" fontId="22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/>
    </xf>
    <xf numFmtId="0" fontId="3" fillId="5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/>
    <xf numFmtId="0" fontId="39" fillId="0" borderId="0" xfId="0" applyFont="1"/>
    <xf numFmtId="0" fontId="11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2" fontId="22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5" fontId="39" fillId="0" borderId="0" xfId="0" applyNumberFormat="1" applyFont="1" applyAlignment="1">
      <alignment horizontal="center"/>
    </xf>
    <xf numFmtId="0" fontId="2" fillId="0" borderId="1" xfId="0" applyFont="1" applyBorder="1"/>
    <xf numFmtId="14" fontId="0" fillId="0" borderId="1" xfId="0" applyNumberForma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0" fontId="0" fillId="32" borderId="2" xfId="0" applyFill="1" applyBorder="1"/>
    <xf numFmtId="0" fontId="0" fillId="0" borderId="3" xfId="0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left"/>
    </xf>
    <xf numFmtId="0" fontId="2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30" fillId="38" borderId="4" xfId="0" applyFont="1" applyFill="1" applyBorder="1" applyAlignment="1">
      <alignment horizontal="left"/>
    </xf>
    <xf numFmtId="0" fontId="31" fillId="49" borderId="4" xfId="0" applyFont="1" applyFill="1" applyBorder="1" applyAlignment="1">
      <alignment horizontal="left"/>
    </xf>
    <xf numFmtId="0" fontId="30" fillId="0" borderId="15" xfId="0" applyFont="1" applyBorder="1"/>
    <xf numFmtId="0" fontId="0" fillId="0" borderId="14" xfId="0" applyBorder="1" applyAlignment="1">
      <alignment horizontal="left"/>
    </xf>
    <xf numFmtId="0" fontId="8" fillId="0" borderId="4" xfId="0" applyFont="1" applyBorder="1" applyAlignment="1">
      <alignment horizontal="center"/>
    </xf>
    <xf numFmtId="0" fontId="0" fillId="0" borderId="4" xfId="0" applyBorder="1"/>
    <xf numFmtId="0" fontId="2" fillId="54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right"/>
    </xf>
    <xf numFmtId="1" fontId="22" fillId="0" borderId="1" xfId="0" applyNumberFormat="1" applyFont="1" applyBorder="1" applyAlignment="1">
      <alignment horizontal="center"/>
    </xf>
    <xf numFmtId="1" fontId="22" fillId="0" borderId="0" xfId="0" applyNumberFormat="1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5" fontId="34" fillId="55" borderId="0" xfId="0" applyNumberFormat="1" applyFont="1" applyFill="1" applyAlignment="1">
      <alignment horizontal="center"/>
    </xf>
    <xf numFmtId="165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1" fillId="12" borderId="4" xfId="0" applyFont="1" applyFill="1" applyBorder="1" applyAlignment="1">
      <alignment horizontal="left"/>
    </xf>
    <xf numFmtId="165" fontId="0" fillId="0" borderId="3" xfId="0" applyNumberFormat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0" fillId="0" borderId="14" xfId="0" applyBorder="1"/>
    <xf numFmtId="0" fontId="31" fillId="11" borderId="4" xfId="0" applyFont="1" applyFill="1" applyBorder="1" applyAlignment="1">
      <alignment horizontal="left"/>
    </xf>
    <xf numFmtId="0" fontId="30" fillId="56" borderId="15" xfId="0" applyFont="1" applyFill="1" applyBorder="1" applyAlignment="1">
      <alignment horizontal="left"/>
    </xf>
    <xf numFmtId="14" fontId="0" fillId="0" borderId="1" xfId="0" applyNumberFormat="1" applyBorder="1" applyAlignment="1">
      <alignment horizontal="right"/>
    </xf>
    <xf numFmtId="49" fontId="0" fillId="0" borderId="0" xfId="0" applyNumberFormat="1" applyAlignment="1">
      <alignment horizontal="left"/>
    </xf>
    <xf numFmtId="0" fontId="31" fillId="13" borderId="4" xfId="0" applyFont="1" applyFill="1" applyBorder="1" applyAlignment="1">
      <alignment horizontal="left"/>
    </xf>
    <xf numFmtId="1" fontId="35" fillId="0" borderId="0" xfId="0" applyNumberFormat="1" applyFont="1" applyAlignment="1">
      <alignment horizontal="center"/>
    </xf>
    <xf numFmtId="165" fontId="2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2" fillId="55" borderId="0" xfId="0" applyNumberFormat="1" applyFont="1" applyFill="1" applyAlignment="1">
      <alignment horizontal="center"/>
    </xf>
    <xf numFmtId="1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/>
    <xf numFmtId="14" fontId="37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2" fillId="0" borderId="1" xfId="0" applyNumberFormat="1" applyFont="1" applyBorder="1" applyAlignment="1">
      <alignment horizontal="center" vertical="center"/>
    </xf>
    <xf numFmtId="0" fontId="22" fillId="57" borderId="1" xfId="0" applyFont="1" applyFill="1" applyBorder="1" applyAlignment="1">
      <alignment horizontal="center"/>
    </xf>
    <xf numFmtId="165" fontId="22" fillId="57" borderId="1" xfId="0" applyNumberFormat="1" applyFont="1" applyFill="1" applyBorder="1" applyAlignment="1">
      <alignment horizontal="center"/>
    </xf>
    <xf numFmtId="0" fontId="2" fillId="57" borderId="1" xfId="0" applyFont="1" applyFill="1" applyBorder="1" applyAlignment="1">
      <alignment horizontal="center"/>
    </xf>
    <xf numFmtId="0" fontId="2" fillId="57" borderId="1" xfId="0" applyFont="1" applyFill="1" applyBorder="1" applyAlignment="1">
      <alignment horizontal="left"/>
    </xf>
    <xf numFmtId="0" fontId="0" fillId="57" borderId="1" xfId="0" applyFill="1" applyBorder="1"/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22" fillId="58" borderId="1" xfId="0" applyFont="1" applyFill="1" applyBorder="1" applyAlignment="1">
      <alignment horizontal="center"/>
    </xf>
    <xf numFmtId="49" fontId="22" fillId="0" borderId="1" xfId="0" applyNumberFormat="1" applyFont="1" applyBorder="1" applyAlignment="1">
      <alignment horizontal="center"/>
    </xf>
    <xf numFmtId="165" fontId="32" fillId="55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2" fillId="57" borderId="1" xfId="0" applyFont="1" applyFill="1" applyBorder="1"/>
    <xf numFmtId="0" fontId="37" fillId="59" borderId="0" xfId="0" applyFont="1" applyFill="1" applyAlignment="1">
      <alignment horizontal="center"/>
    </xf>
    <xf numFmtId="0" fontId="9" fillId="0" borderId="3" xfId="0" applyFont="1" applyBorder="1" applyAlignment="1">
      <alignment horizontal="center" vertical="center"/>
    </xf>
    <xf numFmtId="165" fontId="0" fillId="55" borderId="0" xfId="0" applyNumberFormat="1" applyFill="1" applyAlignment="1">
      <alignment horizontal="center"/>
    </xf>
    <xf numFmtId="0" fontId="2" fillId="0" borderId="2" xfId="0" applyFont="1" applyBorder="1" applyAlignment="1">
      <alignment horizontal="center"/>
    </xf>
    <xf numFmtId="165" fontId="22" fillId="0" borderId="8" xfId="0" applyNumberFormat="1" applyFont="1" applyBorder="1" applyAlignment="1">
      <alignment horizontal="center"/>
    </xf>
    <xf numFmtId="0" fontId="21" fillId="57" borderId="4" xfId="0" applyFont="1" applyFill="1" applyBorder="1" applyAlignment="1">
      <alignment horizontal="center"/>
    </xf>
    <xf numFmtId="49" fontId="7" fillId="37" borderId="1" xfId="0" applyNumberFormat="1" applyFont="1" applyFill="1" applyBorder="1" applyAlignment="1">
      <alignment vertical="center"/>
    </xf>
    <xf numFmtId="2" fontId="22" fillId="0" borderId="1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4" fontId="22" fillId="0" borderId="1" xfId="0" applyNumberFormat="1" applyFont="1" applyBorder="1" applyAlignment="1">
      <alignment horizontal="center" vertical="center" wrapText="1"/>
    </xf>
    <xf numFmtId="2" fontId="37" fillId="0" borderId="0" xfId="0" applyNumberFormat="1" applyFont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1" fontId="19" fillId="0" borderId="0" xfId="0" applyNumberFormat="1" applyFont="1" applyAlignment="1">
      <alignment horizontal="center"/>
    </xf>
    <xf numFmtId="1" fontId="2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9" fillId="50" borderId="0" xfId="0" applyFont="1" applyFill="1" applyAlignment="1">
      <alignment horizontal="center"/>
    </xf>
    <xf numFmtId="49" fontId="2" fillId="0" borderId="4" xfId="0" applyNumberFormat="1" applyFont="1" applyBorder="1" applyAlignment="1">
      <alignment horizontal="left"/>
    </xf>
    <xf numFmtId="0" fontId="9" fillId="37" borderId="0" xfId="0" applyFont="1" applyFill="1" applyAlignment="1">
      <alignment horizontal="center"/>
    </xf>
    <xf numFmtId="0" fontId="2" fillId="0" borderId="4" xfId="0" applyFont="1" applyBorder="1"/>
    <xf numFmtId="0" fontId="30" fillId="0" borderId="0" xfId="0" applyFont="1" applyAlignment="1">
      <alignment horizontal="center"/>
    </xf>
    <xf numFmtId="0" fontId="22" fillId="0" borderId="0" xfId="0" applyFont="1"/>
    <xf numFmtId="0" fontId="3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left"/>
    </xf>
    <xf numFmtId="165" fontId="9" fillId="37" borderId="0" xfId="0" applyNumberFormat="1" applyFont="1" applyFill="1" applyAlignment="1">
      <alignment horizontal="center"/>
    </xf>
    <xf numFmtId="0" fontId="39" fillId="0" borderId="13" xfId="0" applyFont="1" applyBorder="1"/>
    <xf numFmtId="1" fontId="7" fillId="53" borderId="9" xfId="0" applyNumberFormat="1" applyFont="1" applyFill="1" applyBorder="1" applyAlignment="1">
      <alignment horizontal="center"/>
    </xf>
    <xf numFmtId="0" fontId="39" fillId="0" borderId="20" xfId="0" applyFont="1" applyBorder="1"/>
    <xf numFmtId="0" fontId="2" fillId="0" borderId="3" xfId="0" applyFont="1" applyBorder="1"/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/>
    <xf numFmtId="14" fontId="0" fillId="0" borderId="4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39" fillId="0" borderId="21" xfId="0" applyFont="1" applyBorder="1"/>
    <xf numFmtId="1" fontId="7" fillId="53" borderId="10" xfId="0" applyNumberFormat="1" applyFont="1" applyFill="1" applyBorder="1" applyAlignment="1">
      <alignment horizontal="center"/>
    </xf>
    <xf numFmtId="0" fontId="39" fillId="0" borderId="18" xfId="0" applyFont="1" applyBorder="1"/>
    <xf numFmtId="0" fontId="3" fillId="0" borderId="4" xfId="0" applyFont="1" applyBorder="1"/>
    <xf numFmtId="0" fontId="39" fillId="0" borderId="9" xfId="0" applyFon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3" fillId="0" borderId="1" xfId="0" applyFont="1" applyBorder="1"/>
    <xf numFmtId="0" fontId="39" fillId="0" borderId="10" xfId="0" applyFon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8" xfId="0" applyFont="1" applyBorder="1"/>
    <xf numFmtId="0" fontId="39" fillId="0" borderId="22" xfId="0" applyFont="1" applyBorder="1"/>
    <xf numFmtId="0" fontId="3" fillId="0" borderId="8" xfId="0" applyFont="1" applyBorder="1"/>
    <xf numFmtId="0" fontId="39" fillId="0" borderId="9" xfId="0" applyFont="1" applyBorder="1"/>
    <xf numFmtId="0" fontId="11" fillId="0" borderId="3" xfId="0" applyFont="1" applyBorder="1" applyAlignment="1">
      <alignment horizontal="center"/>
    </xf>
    <xf numFmtId="49" fontId="2" fillId="0" borderId="8" xfId="0" applyNumberFormat="1" applyFont="1" applyBorder="1" applyAlignment="1">
      <alignment horizontal="left"/>
    </xf>
    <xf numFmtId="0" fontId="3" fillId="0" borderId="2" xfId="0" applyFont="1" applyBorder="1"/>
    <xf numFmtId="0" fontId="0" fillId="0" borderId="3" xfId="0" applyBorder="1" applyAlignment="1">
      <alignment horizontal="left"/>
    </xf>
    <xf numFmtId="49" fontId="0" fillId="0" borderId="15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3" xfId="0" applyFont="1" applyBorder="1"/>
    <xf numFmtId="0" fontId="3" fillId="0" borderId="10" xfId="0" applyFont="1" applyBorder="1"/>
    <xf numFmtId="0" fontId="39" fillId="0" borderId="23" xfId="0" applyFont="1" applyBorder="1"/>
    <xf numFmtId="0" fontId="3" fillId="0" borderId="14" xfId="0" applyFont="1" applyBorder="1"/>
    <xf numFmtId="0" fontId="3" fillId="0" borderId="15" xfId="0" applyFont="1" applyBorder="1"/>
    <xf numFmtId="0" fontId="0" fillId="0" borderId="2" xfId="0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0" fillId="0" borderId="1" xfId="0" applyFont="1" applyBorder="1"/>
    <xf numFmtId="0" fontId="31" fillId="0" borderId="1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3" fillId="52" borderId="3" xfId="0" applyFont="1" applyFill="1" applyBorder="1" applyAlignment="1">
      <alignment horizontal="center"/>
    </xf>
    <xf numFmtId="0" fontId="32" fillId="8" borderId="14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1" fontId="7" fillId="8" borderId="21" xfId="0" applyNumberFormat="1" applyFont="1" applyFill="1" applyBorder="1" applyAlignment="1">
      <alignment horizontal="center"/>
    </xf>
    <xf numFmtId="0" fontId="3" fillId="0" borderId="9" xfId="0" applyFont="1" applyBorder="1"/>
    <xf numFmtId="0" fontId="0" fillId="0" borderId="9" xfId="0" applyBorder="1"/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29" fillId="0" borderId="1" xfId="0" applyFont="1" applyBorder="1" applyAlignment="1">
      <alignment horizontal="center"/>
    </xf>
    <xf numFmtId="165" fontId="39" fillId="0" borderId="9" xfId="0" applyNumberFormat="1" applyFont="1" applyBorder="1" applyAlignment="1">
      <alignment horizontal="center"/>
    </xf>
    <xf numFmtId="0" fontId="0" fillId="32" borderId="15" xfId="0" applyFill="1" applyBorder="1"/>
    <xf numFmtId="0" fontId="11" fillId="0" borderId="14" xfId="0" applyFont="1" applyBorder="1" applyAlignment="1">
      <alignment horizontal="center"/>
    </xf>
    <xf numFmtId="0" fontId="0" fillId="32" borderId="10" xfId="0" applyFill="1" applyBorder="1"/>
    <xf numFmtId="0" fontId="0" fillId="0" borderId="10" xfId="0" applyBorder="1"/>
    <xf numFmtId="0" fontId="0" fillId="32" borderId="0" xfId="0" applyFill="1"/>
    <xf numFmtId="0" fontId="2" fillId="0" borderId="12" xfId="0" applyFont="1" applyBorder="1"/>
    <xf numFmtId="0" fontId="3" fillId="0" borderId="12" xfId="0" applyFont="1" applyBorder="1"/>
    <xf numFmtId="0" fontId="11" fillId="0" borderId="12" xfId="0" applyFont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9" fillId="51" borderId="0" xfId="0" applyFont="1" applyFill="1" applyAlignment="1">
      <alignment horizontal="center"/>
    </xf>
    <xf numFmtId="0" fontId="31" fillId="11" borderId="1" xfId="0" applyFont="1" applyFill="1" applyBorder="1" applyAlignment="1">
      <alignment horizontal="left"/>
    </xf>
    <xf numFmtId="0" fontId="42" fillId="0" borderId="0" xfId="0" applyFont="1" applyAlignment="1">
      <alignment horizontal="center"/>
    </xf>
    <xf numFmtId="1" fontId="7" fillId="8" borderId="22" xfId="0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7" fillId="0" borderId="12" xfId="0" applyFont="1" applyBorder="1" applyAlignment="1">
      <alignment horizontal="center"/>
    </xf>
    <xf numFmtId="49" fontId="2" fillId="0" borderId="12" xfId="0" applyNumberFormat="1" applyFont="1" applyBorder="1" applyAlignment="1">
      <alignment horizontal="left"/>
    </xf>
    <xf numFmtId="0" fontId="30" fillId="38" borderId="1" xfId="0" applyFont="1" applyFill="1" applyBorder="1" applyAlignment="1">
      <alignment horizontal="left"/>
    </xf>
    <xf numFmtId="0" fontId="31" fillId="49" borderId="1" xfId="0" applyFont="1" applyFill="1" applyBorder="1" applyAlignment="1">
      <alignment horizontal="left"/>
    </xf>
    <xf numFmtId="0" fontId="30" fillId="56" borderId="1" xfId="0" applyFont="1" applyFill="1" applyBorder="1" applyAlignment="1">
      <alignment horizontal="left"/>
    </xf>
    <xf numFmtId="0" fontId="30" fillId="56" borderId="1" xfId="0" applyFont="1" applyFill="1" applyBorder="1" applyAlignment="1">
      <alignment horizontal="right"/>
    </xf>
    <xf numFmtId="0" fontId="30" fillId="56" borderId="3" xfId="0" applyFont="1" applyFill="1" applyBorder="1" applyAlignment="1">
      <alignment horizontal="right"/>
    </xf>
    <xf numFmtId="0" fontId="31" fillId="13" borderId="1" xfId="0" applyFont="1" applyFill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32" fillId="8" borderId="8" xfId="0" applyFont="1" applyFill="1" applyBorder="1" applyAlignment="1">
      <alignment horizontal="center"/>
    </xf>
    <xf numFmtId="1" fontId="7" fillId="8" borderId="13" xfId="0" applyNumberFormat="1" applyFont="1" applyFill="1" applyBorder="1" applyAlignment="1">
      <alignment horizontal="center"/>
    </xf>
    <xf numFmtId="0" fontId="30" fillId="0" borderId="4" xfId="0" applyFont="1" applyBorder="1"/>
    <xf numFmtId="0" fontId="31" fillId="12" borderId="1" xfId="0" applyFont="1" applyFill="1" applyBorder="1" applyAlignment="1">
      <alignment horizontal="left"/>
    </xf>
    <xf numFmtId="49" fontId="0" fillId="0" borderId="0" xfId="0" applyNumberFormat="1" applyAlignment="1">
      <alignment horizontal="center"/>
    </xf>
    <xf numFmtId="0" fontId="32" fillId="8" borderId="1" xfId="0" applyFont="1" applyFill="1" applyBorder="1" applyAlignment="1">
      <alignment horizontal="center"/>
    </xf>
    <xf numFmtId="0" fontId="32" fillId="8" borderId="2" xfId="0" applyFont="1" applyFill="1" applyBorder="1" applyAlignment="1">
      <alignment horizontal="center"/>
    </xf>
    <xf numFmtId="1" fontId="7" fillId="8" borderId="18" xfId="0" applyNumberFormat="1" applyFont="1" applyFill="1" applyBorder="1" applyAlignment="1">
      <alignment horizontal="center"/>
    </xf>
    <xf numFmtId="0" fontId="3" fillId="52" borderId="14" xfId="0" applyFont="1" applyFill="1" applyBorder="1" applyAlignment="1">
      <alignment horizontal="center"/>
    </xf>
    <xf numFmtId="0" fontId="32" fillId="8" borderId="4" xfId="0" applyFont="1" applyFill="1" applyBorder="1" applyAlignment="1">
      <alignment horizontal="center"/>
    </xf>
    <xf numFmtId="0" fontId="32" fillId="8" borderId="15" xfId="0" applyFont="1" applyFill="1" applyBorder="1" applyAlignment="1">
      <alignment horizontal="center"/>
    </xf>
    <xf numFmtId="1" fontId="7" fillId="8" borderId="2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166" fontId="22" fillId="0" borderId="1" xfId="0" applyNumberFormat="1" applyFont="1" applyBorder="1" applyAlignment="1">
      <alignment horizontal="center"/>
    </xf>
    <xf numFmtId="165" fontId="33" fillId="0" borderId="3" xfId="0" applyNumberFormat="1" applyFont="1" applyBorder="1" applyAlignment="1">
      <alignment horizontal="center"/>
    </xf>
    <xf numFmtId="0" fontId="31" fillId="0" borderId="17" xfId="0" applyFont="1" applyBorder="1" applyAlignment="1">
      <alignment horizontal="left"/>
    </xf>
    <xf numFmtId="0" fontId="39" fillId="0" borderId="22" xfId="0" applyFont="1" applyBorder="1" applyAlignment="1">
      <alignment horizontal="center"/>
    </xf>
    <xf numFmtId="0" fontId="32" fillId="8" borderId="12" xfId="0" applyFont="1" applyFill="1" applyBorder="1" applyAlignment="1">
      <alignment horizontal="center"/>
    </xf>
    <xf numFmtId="0" fontId="0" fillId="0" borderId="22" xfId="0" applyBorder="1"/>
    <xf numFmtId="0" fontId="0" fillId="0" borderId="12" xfId="0" applyBorder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29" fillId="0" borderId="1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38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/>
    <xf numFmtId="0" fontId="29" fillId="0" borderId="0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1" fillId="12" borderId="3" xfId="0" applyFont="1" applyFill="1" applyBorder="1" applyAlignment="1">
      <alignment horizontal="left"/>
    </xf>
    <xf numFmtId="0" fontId="31" fillId="13" borderId="3" xfId="0" applyFont="1" applyFill="1" applyBorder="1" applyAlignment="1">
      <alignment horizontal="left"/>
    </xf>
    <xf numFmtId="0" fontId="30" fillId="0" borderId="2" xfId="0" applyFont="1" applyBorder="1"/>
    <xf numFmtId="0" fontId="30" fillId="56" borderId="17" xfId="0" applyFont="1" applyFill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30" fillId="56" borderId="0" xfId="0" applyFont="1" applyFill="1" applyBorder="1" applyAlignment="1">
      <alignment horizontal="right"/>
    </xf>
    <xf numFmtId="0" fontId="31" fillId="0" borderId="16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0" fontId="0" fillId="0" borderId="11" xfId="0" applyBorder="1"/>
    <xf numFmtId="165" fontId="9" fillId="37" borderId="0" xfId="0" applyNumberFormat="1" applyFont="1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3" fillId="0" borderId="0" xfId="0" applyFont="1" applyBorder="1"/>
    <xf numFmtId="0" fontId="3" fillId="52" borderId="12" xfId="0" applyFont="1" applyFill="1" applyBorder="1" applyAlignment="1">
      <alignment horizontal="center"/>
    </xf>
    <xf numFmtId="0" fontId="32" fillId="8" borderId="0" xfId="0" applyFont="1" applyFill="1" applyBorder="1" applyAlignment="1">
      <alignment horizontal="center"/>
    </xf>
    <xf numFmtId="0" fontId="32" fillId="8" borderId="3" xfId="0" applyFont="1" applyFill="1" applyBorder="1" applyAlignment="1">
      <alignment horizontal="center"/>
    </xf>
    <xf numFmtId="0" fontId="32" fillId="8" borderId="10" xfId="0" applyFont="1" applyFill="1" applyBorder="1" applyAlignment="1">
      <alignment horizontal="center"/>
    </xf>
    <xf numFmtId="1" fontId="7" fillId="53" borderId="0" xfId="0" applyNumberFormat="1" applyFont="1" applyFill="1" applyBorder="1" applyAlignment="1">
      <alignment horizontal="center"/>
    </xf>
    <xf numFmtId="1" fontId="7" fillId="8" borderId="23" xfId="0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22" fillId="0" borderId="0" xfId="0" applyNumberFormat="1" applyFont="1" applyBorder="1" applyAlignment="1">
      <alignment horizontal="center"/>
    </xf>
    <xf numFmtId="0" fontId="0" fillId="32" borderId="0" xfId="0" applyFill="1" applyBorder="1"/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1" fillId="49" borderId="3" xfId="0" applyFont="1" applyFill="1" applyBorder="1" applyAlignment="1">
      <alignment horizontal="left"/>
    </xf>
    <xf numFmtId="0" fontId="22" fillId="57" borderId="1" xfId="0" applyFont="1" applyFill="1" applyBorder="1"/>
    <xf numFmtId="14" fontId="22" fillId="57" borderId="1" xfId="0" applyNumberFormat="1" applyFont="1" applyFill="1" applyBorder="1" applyAlignment="1">
      <alignment horizontal="center"/>
    </xf>
    <xf numFmtId="165" fontId="39" fillId="57" borderId="0" xfId="0" applyNumberFormat="1" applyFont="1" applyFill="1" applyAlignment="1">
      <alignment horizontal="center"/>
    </xf>
    <xf numFmtId="0" fontId="2" fillId="57" borderId="0" xfId="0" applyFont="1" applyFill="1"/>
    <xf numFmtId="0" fontId="37" fillId="57" borderId="1" xfId="0" applyFont="1" applyFill="1" applyBorder="1" applyAlignment="1">
      <alignment horizontal="center"/>
    </xf>
    <xf numFmtId="0" fontId="9" fillId="60" borderId="1" xfId="0" applyFont="1" applyFill="1" applyBorder="1" applyAlignment="1">
      <alignment horizontal="center" wrapText="1"/>
    </xf>
    <xf numFmtId="0" fontId="43" fillId="2" borderId="1" xfId="0" applyFont="1" applyFill="1" applyBorder="1" applyAlignment="1">
      <alignment horizontal="center" wrapText="1"/>
    </xf>
    <xf numFmtId="0" fontId="7" fillId="47" borderId="0" xfId="0" applyFont="1" applyFill="1" applyAlignment="1">
      <alignment horizontal="left" vertical="center" wrapText="1"/>
    </xf>
    <xf numFmtId="0" fontId="43" fillId="0" borderId="0" xfId="2" applyFont="1" applyAlignment="1">
      <alignment horizontal="center" wrapText="1"/>
    </xf>
    <xf numFmtId="0" fontId="7" fillId="52" borderId="1" xfId="0" applyFont="1" applyFill="1" applyBorder="1" applyAlignment="1">
      <alignment horizontal="left"/>
    </xf>
    <xf numFmtId="0" fontId="7" fillId="37" borderId="1" xfId="0" applyFont="1" applyFill="1" applyBorder="1" applyAlignment="1">
      <alignment horizontal="left"/>
    </xf>
    <xf numFmtId="0" fontId="7" fillId="0" borderId="1" xfId="0" applyFont="1" applyBorder="1"/>
    <xf numFmtId="49" fontId="7" fillId="37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 wrapText="1"/>
    </xf>
    <xf numFmtId="0" fontId="9" fillId="61" borderId="1" xfId="0" applyFont="1" applyFill="1" applyBorder="1" applyAlignment="1">
      <alignment horizontal="center" wrapText="1"/>
    </xf>
    <xf numFmtId="0" fontId="9" fillId="61" borderId="1" xfId="0" applyFont="1" applyFill="1" applyBorder="1" applyAlignment="1">
      <alignment horizontal="left" wrapText="1"/>
    </xf>
    <xf numFmtId="0" fontId="0" fillId="57" borderId="1" xfId="0" applyFill="1" applyBorder="1" applyAlignment="1">
      <alignment horizontal="center"/>
    </xf>
    <xf numFmtId="49" fontId="22" fillId="57" borderId="1" xfId="0" applyNumberFormat="1" applyFont="1" applyFill="1" applyBorder="1" applyAlignment="1">
      <alignment horizontal="center"/>
    </xf>
    <xf numFmtId="0" fontId="0" fillId="57" borderId="1" xfId="0" applyFill="1" applyBorder="1" applyAlignment="1">
      <alignment horizontal="left" wrapText="1"/>
    </xf>
    <xf numFmtId="0" fontId="0" fillId="57" borderId="1" xfId="0" applyFill="1" applyBorder="1" applyAlignment="1">
      <alignment horizontal="left"/>
    </xf>
    <xf numFmtId="14" fontId="0" fillId="57" borderId="1" xfId="0" applyNumberFormat="1" applyFill="1" applyBorder="1"/>
    <xf numFmtId="14" fontId="22" fillId="0" borderId="0" xfId="0" applyNumberFormat="1" applyFont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1" xfId="0" applyFont="1" applyFill="1" applyBorder="1"/>
    <xf numFmtId="0" fontId="22" fillId="57" borderId="1" xfId="0" applyFont="1" applyFill="1" applyBorder="1" applyAlignment="1">
      <alignment wrapText="1"/>
    </xf>
    <xf numFmtId="14" fontId="2" fillId="57" borderId="1" xfId="0" applyNumberFormat="1" applyFont="1" applyFill="1" applyBorder="1"/>
  </cellXfs>
  <cellStyles count="6">
    <cellStyle name="Normal 2" xfId="5"/>
    <cellStyle name="normální" xfId="0" builtinId="0"/>
    <cellStyle name="Normální 2" xfId="2"/>
    <cellStyle name="Normální 3" xfId="4"/>
    <cellStyle name="Normální 4" xfId="1"/>
    <cellStyle name="Vysvětlující text 2" xfId="3"/>
  </cellStyles>
  <dxfs count="5"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  <dxf>
      <fill>
        <patternFill>
          <bgColor rgb="FFFF5B5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LY79"/>
  <sheetViews>
    <sheetView tabSelected="1" zoomScale="50" zoomScaleNormal="50" workbookViewId="0">
      <pane xSplit="10" ySplit="2" topLeftCell="K15" activePane="bottomRight" state="frozen"/>
      <selection pane="topRight" activeCell="K1" sqref="K1"/>
      <selection pane="bottomLeft" activeCell="A3" sqref="A3"/>
      <selection pane="bottomRight" activeCell="GG16" sqref="GG16"/>
    </sheetView>
  </sheetViews>
  <sheetFormatPr defaultRowHeight="15"/>
  <cols>
    <col min="1" max="1" width="5" style="121" customWidth="1"/>
    <col min="2" max="2" width="4.7109375" style="121" customWidth="1"/>
    <col min="3" max="3" width="8.85546875" style="370" customWidth="1"/>
    <col min="4" max="4" width="15.28515625" style="122" customWidth="1"/>
    <col min="5" max="5" width="9.140625" style="121" customWidth="1"/>
    <col min="6" max="6" width="13.28515625" style="351" customWidth="1"/>
    <col min="7" max="7" width="4.28515625" style="121" customWidth="1"/>
    <col min="8" max="8" width="12.140625" style="249" customWidth="1"/>
    <col min="9" max="9" width="13" style="371" customWidth="1"/>
    <col min="10" max="10" width="8.85546875" style="126" hidden="1" customWidth="1"/>
    <col min="11" max="11" width="2.85546875" style="163" hidden="1" customWidth="1"/>
    <col min="12" max="12" width="6.42578125" style="121" hidden="1" customWidth="1"/>
    <col min="13" max="13" width="8.7109375" style="121" hidden="1" customWidth="1"/>
    <col min="14" max="14" width="3" style="121" hidden="1" customWidth="1"/>
    <col min="15" max="15" width="4" style="121" hidden="1" customWidth="1"/>
    <col min="16" max="16" width="6.85546875" style="128" hidden="1" customWidth="1"/>
    <col min="17" max="17" width="8.85546875" style="128" hidden="1" customWidth="1"/>
    <col min="18" max="18" width="7.28515625" style="128" hidden="1" customWidth="1"/>
    <col min="19" max="19" width="6.5703125" style="129" hidden="1" customWidth="1"/>
    <col min="20" max="20" width="19.42578125" style="129" hidden="1" customWidth="1"/>
    <col min="21" max="21" width="27.28515625" style="129" hidden="1" customWidth="1"/>
    <col min="22" max="22" width="40.28515625" style="129" hidden="1" customWidth="1"/>
    <col min="23" max="23" width="24.85546875" style="129" hidden="1" customWidth="1"/>
    <col min="24" max="24" width="9.7109375" style="129" hidden="1" customWidth="1"/>
    <col min="25" max="25" width="10" style="255" hidden="1" customWidth="1"/>
    <col min="26" max="26" width="8.7109375" style="246" hidden="1" customWidth="1"/>
    <col min="27" max="27" width="4.7109375" style="121" hidden="1" customWidth="1"/>
    <col min="28" max="28" width="8.85546875" style="130" hidden="1" customWidth="1"/>
    <col min="29" max="29" width="11" style="121" hidden="1" customWidth="1"/>
    <col min="30" max="30" width="12.7109375" style="121" hidden="1" customWidth="1"/>
    <col min="31" max="31" width="5.7109375" style="121" hidden="1" customWidth="1"/>
    <col min="32" max="32" width="9.140625" style="121" hidden="1" customWidth="1"/>
    <col min="33" max="33" width="14.140625" style="167" hidden="1" customWidth="1"/>
    <col min="34" max="34" width="12.28515625" style="163" hidden="1" customWidth="1"/>
    <col min="35" max="36" width="4.85546875" style="121" hidden="1" customWidth="1"/>
    <col min="37" max="37" width="5.7109375" style="131" hidden="1" customWidth="1"/>
    <col min="38" max="40" width="4.85546875" style="121" hidden="1" customWidth="1"/>
    <col min="41" max="41" width="9" style="253" hidden="1" customWidth="1"/>
    <col min="42" max="42" width="9" style="251" hidden="1" customWidth="1"/>
    <col min="43" max="43" width="9" style="332" hidden="1" customWidth="1"/>
    <col min="44" max="44" width="6.140625" style="373" hidden="1" customWidth="1"/>
    <col min="45" max="45" width="6.7109375" style="166" hidden="1" customWidth="1"/>
    <col min="46" max="46" width="7.140625" style="122" hidden="1" customWidth="1"/>
    <col min="47" max="47" width="6.28515625" style="374" hidden="1" customWidth="1"/>
    <col min="48" max="49" width="8.85546875" style="121" hidden="1" customWidth="1"/>
    <col min="50" max="50" width="9.28515625" style="367" hidden="1" customWidth="1"/>
    <col min="51" max="52" width="8.85546875" style="121" hidden="1" customWidth="1"/>
    <col min="53" max="53" width="8.85546875" style="257" hidden="1" customWidth="1"/>
    <col min="54" max="54" width="8.85546875" style="141" hidden="1" customWidth="1"/>
    <col min="55" max="55" width="5.5703125" style="250" hidden="1" customWidth="1"/>
    <col min="56" max="56" width="7.5703125" style="147" hidden="1" customWidth="1"/>
    <col min="57" max="57" width="6.28515625" style="121" hidden="1" customWidth="1"/>
    <col min="58" max="58" width="5.5703125" style="121" hidden="1" customWidth="1"/>
    <col min="59" max="59" width="7.7109375" style="121" hidden="1" customWidth="1"/>
    <col min="60" max="60" width="8.28515625" style="121" hidden="1" customWidth="1"/>
    <col min="61" max="61" width="5.5703125" style="141" hidden="1" customWidth="1"/>
    <col min="62" max="62" width="8.85546875" style="121" hidden="1" customWidth="1"/>
    <col min="63" max="63" width="7.7109375" style="121" hidden="1" customWidth="1"/>
    <col min="64" max="64" width="6.7109375" style="368" hidden="1" customWidth="1"/>
    <col min="65" max="65" width="8.85546875" style="149" hidden="1" customWidth="1"/>
    <col min="66" max="66" width="8.85546875" style="147" hidden="1" customWidth="1"/>
    <col min="67" max="68" width="8.85546875" style="121" hidden="1" customWidth="1"/>
    <col min="69" max="69" width="8.85546875" style="141" hidden="1" customWidth="1"/>
    <col min="70" max="70" width="9.42578125" style="147" hidden="1" customWidth="1"/>
    <col min="71" max="74" width="9.7109375" style="147" hidden="1" customWidth="1"/>
    <col min="75" max="75" width="8" style="147" hidden="1" customWidth="1"/>
    <col min="76" max="76" width="7.28515625" style="147" hidden="1" customWidth="1"/>
    <col min="77" max="77" width="10.7109375" style="147" hidden="1" customWidth="1"/>
    <col min="78" max="81" width="9.7109375" style="147" hidden="1" customWidth="1"/>
    <col min="82" max="82" width="7.42578125" style="147" hidden="1" customWidth="1"/>
    <col min="83" max="92" width="8.85546875" style="121" hidden="1" customWidth="1"/>
    <col min="93" max="93" width="8" style="128" hidden="1" customWidth="1"/>
    <col min="94" max="94" width="6.7109375" style="147" hidden="1" customWidth="1"/>
    <col min="95" max="95" width="7.140625" style="121" hidden="1" customWidth="1"/>
    <col min="96" max="96" width="5.5703125" style="121" hidden="1" customWidth="1"/>
    <col min="97" max="97" width="7.7109375" style="121" hidden="1" customWidth="1"/>
    <col min="98" max="98" width="7.140625" style="128" hidden="1" customWidth="1"/>
    <col min="99" max="100" width="7.42578125" style="334" hidden="1" customWidth="1"/>
    <col min="101" max="102" width="7.7109375" style="121" hidden="1" customWidth="1"/>
    <col min="103" max="103" width="8.85546875" style="121" hidden="1" customWidth="1"/>
    <col min="104" max="104" width="7.7109375" style="121" hidden="1" customWidth="1"/>
    <col min="105" max="105" width="6.5703125" style="121" hidden="1" customWidth="1"/>
    <col min="106" max="106" width="8.85546875" style="153" hidden="1" customWidth="1"/>
    <col min="107" max="107" width="8.85546875" style="246" hidden="1" customWidth="1"/>
    <col min="108" max="108" width="106.28515625" style="246" hidden="1" customWidth="1"/>
    <col min="109" max="109" width="7.28515625" style="121" hidden="1" customWidth="1"/>
    <col min="110" max="112" width="6.28515625" style="121" hidden="1" customWidth="1"/>
    <col min="113" max="113" width="5" style="123" hidden="1" customWidth="1"/>
    <col min="114" max="114" width="14.42578125" style="331" customWidth="1"/>
    <col min="115" max="115" width="5.7109375" style="147" customWidth="1"/>
    <col min="116" max="116" width="8.85546875" style="147" hidden="1" customWidth="1"/>
    <col min="117" max="117" width="10.5703125" style="147" customWidth="1"/>
    <col min="118" max="118" width="8.85546875" style="147" hidden="1" customWidth="1"/>
    <col min="119" max="119" width="9.140625" style="147" customWidth="1"/>
    <col min="120" max="120" width="12.42578125" style="147" customWidth="1"/>
    <col min="121" max="121" width="9" style="147" hidden="1" customWidth="1"/>
    <col min="122" max="123" width="8.85546875" style="121" hidden="1" customWidth="1"/>
    <col min="124" max="124" width="9" style="123" hidden="1" customWidth="1"/>
    <col min="125" max="126" width="9.140625" style="123" hidden="1" customWidth="1"/>
    <col min="127" max="128" width="9" style="123" hidden="1" customWidth="1"/>
    <col min="129" max="129" width="8.85546875" style="123" hidden="1" customWidth="1"/>
    <col min="130" max="130" width="9" style="123" hidden="1" customWidth="1"/>
    <col min="131" max="131" width="9.140625" style="123" hidden="1" customWidth="1"/>
    <col min="132" max="132" width="14.7109375" style="121" hidden="1" customWidth="1"/>
    <col min="133" max="133" width="6.42578125" style="163" hidden="1" customWidth="1"/>
    <col min="134" max="134" width="7.7109375" style="163" hidden="1" customWidth="1"/>
    <col min="135" max="135" width="9.140625" style="163" hidden="1" customWidth="1"/>
    <col min="136" max="136" width="9.140625" style="121" customWidth="1"/>
    <col min="137" max="137" width="9.140625" style="121" hidden="1" customWidth="1"/>
    <col min="138" max="138" width="9.140625" style="163" hidden="1" customWidth="1"/>
    <col min="139" max="142" width="9.140625" style="163" customWidth="1"/>
    <col min="143" max="143" width="8.85546875" style="124" customWidth="1"/>
    <col min="144" max="144" width="10.85546875" style="163" hidden="1" customWidth="1"/>
    <col min="145" max="146" width="9" style="163" customWidth="1"/>
    <col min="147" max="147" width="38.28515625" style="163" customWidth="1"/>
    <col min="148" max="148" width="18.7109375" style="330" customWidth="1"/>
    <col min="149" max="149" width="6.7109375" style="162" hidden="1" customWidth="1"/>
    <col min="150" max="150" width="6.28515625" style="163" hidden="1" customWidth="1"/>
    <col min="151" max="152" width="9.140625" style="163" hidden="1" customWidth="1"/>
    <col min="153" max="153" width="7.28515625" style="163" hidden="1" customWidth="1"/>
    <col min="154" max="154" width="10" style="163" hidden="1" customWidth="1"/>
    <col min="155" max="155" width="8.7109375" style="164" hidden="1" customWidth="1"/>
    <col min="156" max="156" width="11.5703125" style="164" hidden="1" customWidth="1"/>
    <col min="157" max="157" width="7.7109375" style="365" hidden="1" customWidth="1"/>
    <col min="158" max="159" width="7.7109375" style="163" hidden="1" customWidth="1"/>
    <col min="160" max="160" width="4.7109375" style="163" hidden="1" customWidth="1"/>
    <col min="161" max="161" width="7.7109375" style="163" hidden="1" customWidth="1"/>
    <col min="162" max="162" width="9.7109375" style="163" hidden="1" customWidth="1"/>
    <col min="163" max="164" width="7.7109375" style="164" hidden="1" customWidth="1"/>
    <col min="165" max="165" width="7.7109375" style="363" hidden="1" customWidth="1"/>
    <col min="166" max="166" width="7.7109375" style="165" hidden="1" customWidth="1"/>
    <col min="167" max="167" width="7.7109375" style="372" hidden="1" customWidth="1"/>
    <col min="168" max="168" width="5.140625" style="122" hidden="1" customWidth="1"/>
    <col min="169" max="169" width="6" style="167" hidden="1" customWidth="1"/>
    <col min="170" max="170" width="8.85546875" style="163" hidden="1" customWidth="1"/>
    <col min="171" max="171" width="7.28515625" style="256" hidden="1" customWidth="1"/>
    <col min="172" max="172" width="4.140625" style="163" hidden="1" customWidth="1"/>
    <col min="173" max="174" width="8.85546875" style="164" hidden="1" customWidth="1"/>
    <col min="175" max="175" width="5.7109375" style="121" hidden="1" customWidth="1"/>
    <col min="176" max="176" width="10.42578125" style="121" hidden="1" customWidth="1"/>
    <col min="177" max="178" width="18.5703125" style="171" customWidth="1"/>
    <col min="179" max="179" width="30.85546875" style="171" customWidth="1"/>
    <col min="180" max="180" width="11" style="124" customWidth="1"/>
    <col min="181" max="181" width="8.85546875" style="124" hidden="1" customWidth="1"/>
    <col min="182" max="182" width="8.85546875" style="124" customWidth="1"/>
    <col min="183" max="183" width="36.7109375" style="171" customWidth="1"/>
    <col min="184" max="184" width="13.28515625" style="171" hidden="1" customWidth="1"/>
    <col min="185" max="185" width="18.28515625" style="171" hidden="1" customWidth="1"/>
    <col min="186" max="186" width="29.5703125" style="171" hidden="1" customWidth="1"/>
    <col min="187" max="187" width="9" style="124" customWidth="1"/>
    <col min="188" max="188" width="21" style="171" customWidth="1"/>
    <col min="189" max="189" width="45" style="213" customWidth="1"/>
    <col min="190" max="190" width="7.140625" style="124" customWidth="1"/>
    <col min="191" max="191" width="24.85546875" style="213" customWidth="1"/>
    <col min="192" max="192" width="44.140625" style="171" bestFit="1" customWidth="1"/>
    <col min="193" max="193" width="9.7109375" style="121" hidden="1" customWidth="1"/>
    <col min="194" max="194" width="12.140625" style="121" hidden="1" customWidth="1"/>
    <col min="195" max="195" width="12.140625" style="147" hidden="1" customWidth="1"/>
    <col min="196" max="196" width="12.140625" style="121" hidden="1" customWidth="1"/>
    <col min="197" max="197" width="18.28515625" style="326" hidden="1" customWidth="1"/>
    <col min="198" max="200" width="9.7109375" style="124" hidden="1" customWidth="1"/>
    <col min="201" max="203" width="9.7109375" style="121" hidden="1" customWidth="1"/>
    <col min="204" max="204" width="9.7109375" style="163" hidden="1" customWidth="1"/>
    <col min="205" max="207" width="9.7109375" style="124" hidden="1" customWidth="1"/>
    <col min="208" max="208" width="8.140625" style="124" hidden="1" customWidth="1"/>
    <col min="209" max="217" width="9.7109375" style="124" hidden="1" customWidth="1"/>
    <col min="218" max="223" width="9.7109375" style="121" hidden="1" customWidth="1"/>
    <col min="224" max="224" width="9.7109375" style="150" hidden="1" customWidth="1"/>
    <col min="225" max="225" width="7" style="150" hidden="1" customWidth="1"/>
    <col min="226" max="226" width="7" style="121" hidden="1" customWidth="1"/>
    <col min="227" max="236" width="9.7109375" style="121" hidden="1" customWidth="1"/>
    <col min="237" max="237" width="9.7109375" style="150" hidden="1" customWidth="1"/>
    <col min="238" max="245" width="9.7109375" style="121" hidden="1" customWidth="1"/>
    <col min="246" max="246" width="9.7109375" style="150" hidden="1" customWidth="1"/>
    <col min="247" max="248" width="9.7109375" style="121" hidden="1" customWidth="1"/>
    <col min="249" max="249" width="9.7109375" style="150" hidden="1" customWidth="1"/>
    <col min="250" max="254" width="9.7109375" style="121" hidden="1" customWidth="1"/>
    <col min="255" max="255" width="9.7109375" style="150" hidden="1" customWidth="1"/>
    <col min="256" max="264" width="9.7109375" style="121" hidden="1" customWidth="1"/>
    <col min="265" max="265" width="3.42578125" style="150" hidden="1" customWidth="1"/>
    <col min="266" max="269" width="9.7109375" style="121" hidden="1" customWidth="1"/>
    <col min="270" max="270" width="9.7109375" style="121" customWidth="1"/>
    <col min="271" max="271" width="10.5703125" hidden="1" customWidth="1"/>
    <col min="272" max="272" width="9.7109375" hidden="1" customWidth="1"/>
    <col min="273" max="273" width="12.5703125" hidden="1" customWidth="1"/>
    <col min="274" max="274" width="7.85546875" hidden="1" customWidth="1"/>
    <col min="275" max="275" width="13.42578125" hidden="1" customWidth="1"/>
    <col min="276" max="276" width="9.42578125" hidden="1" customWidth="1"/>
    <col min="277" max="277" width="12.7109375" hidden="1" customWidth="1"/>
    <col min="278" max="278" width="12.28515625" hidden="1" customWidth="1"/>
    <col min="279" max="279" width="11.140625" hidden="1" customWidth="1"/>
    <col min="280" max="280" width="11.85546875" hidden="1" customWidth="1"/>
    <col min="281" max="281" width="10.5703125" hidden="1" customWidth="1"/>
    <col min="282" max="282" width="7.85546875" hidden="1" customWidth="1"/>
    <col min="283" max="283" width="10.140625" hidden="1" customWidth="1"/>
    <col min="284" max="284" width="6.7109375" hidden="1" customWidth="1"/>
    <col min="285" max="285" width="7.7109375" hidden="1" customWidth="1"/>
    <col min="286" max="286" width="9.28515625" hidden="1" customWidth="1"/>
    <col min="287" max="287" width="9.5703125" hidden="1" customWidth="1"/>
    <col min="288" max="288" width="11.42578125" hidden="1" customWidth="1"/>
    <col min="289" max="289" width="8.42578125" hidden="1" customWidth="1"/>
    <col min="290" max="290" width="13" hidden="1" customWidth="1"/>
    <col min="291" max="291" width="11.42578125" hidden="1" customWidth="1"/>
    <col min="292" max="292" width="12.5703125" hidden="1" customWidth="1"/>
    <col min="293" max="293" width="11.42578125" hidden="1" customWidth="1"/>
    <col min="294" max="294" width="14.140625" hidden="1" customWidth="1"/>
    <col min="295" max="295" width="11.5703125" hidden="1" customWidth="1"/>
    <col min="296" max="296" width="10.85546875" hidden="1" customWidth="1"/>
    <col min="297" max="297" width="10.42578125" hidden="1" customWidth="1"/>
    <col min="298" max="298" width="13.42578125" hidden="1" customWidth="1"/>
    <col min="299" max="299" width="12.5703125" hidden="1" customWidth="1"/>
    <col min="300" max="300" width="14" hidden="1" customWidth="1"/>
    <col min="301" max="301" width="10.5703125" hidden="1" customWidth="1"/>
    <col min="302" max="302" width="11.5703125" hidden="1" customWidth="1"/>
    <col min="303" max="303" width="10.7109375" hidden="1" customWidth="1"/>
    <col min="304" max="304" width="14.140625" hidden="1" customWidth="1"/>
    <col min="305" max="305" width="11.85546875" hidden="1" customWidth="1"/>
    <col min="306" max="306" width="12.42578125" hidden="1" customWidth="1"/>
    <col min="307" max="307" width="10.85546875" hidden="1" customWidth="1"/>
    <col min="308" max="308" width="13.85546875" hidden="1" customWidth="1"/>
    <col min="309" max="309" width="10.7109375" hidden="1" customWidth="1"/>
    <col min="310" max="310" width="7.7109375" hidden="1" customWidth="1"/>
    <col min="311" max="311" width="14.5703125" hidden="1" customWidth="1"/>
    <col min="312" max="312" width="11" hidden="1" customWidth="1"/>
    <col min="313" max="313" width="14.42578125" hidden="1" customWidth="1"/>
    <col min="314" max="314" width="12.42578125" hidden="1" customWidth="1"/>
    <col min="315" max="315" width="12.140625" hidden="1" customWidth="1"/>
    <col min="316" max="316" width="12" hidden="1" customWidth="1"/>
    <col min="317" max="317" width="10.5703125" hidden="1" customWidth="1"/>
    <col min="318" max="330" width="9.7109375" style="163" customWidth="1"/>
    <col min="331" max="337" width="8.85546875" style="163"/>
  </cols>
  <sheetData>
    <row r="1" spans="1:337" ht="61.15" customHeight="1" thickTop="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23" t="s">
        <v>7</v>
      </c>
      <c r="I1" s="3" t="s">
        <v>8</v>
      </c>
      <c r="J1" s="3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5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2" t="s">
        <v>31</v>
      </c>
      <c r="AG1" s="6" t="s">
        <v>32</v>
      </c>
      <c r="AH1" s="7" t="s">
        <v>33</v>
      </c>
      <c r="AI1" s="1" t="s">
        <v>34</v>
      </c>
      <c r="AJ1" s="8" t="s">
        <v>35</v>
      </c>
      <c r="AK1" s="9" t="s">
        <v>36</v>
      </c>
      <c r="AL1" s="1" t="s">
        <v>37</v>
      </c>
      <c r="AM1" s="1" t="s">
        <v>38</v>
      </c>
      <c r="AN1" s="2" t="s">
        <v>39</v>
      </c>
      <c r="AO1" s="10" t="s">
        <v>40</v>
      </c>
      <c r="AP1" s="11" t="s">
        <v>41</v>
      </c>
      <c r="AQ1" s="12" t="s">
        <v>42</v>
      </c>
      <c r="AR1" s="13" t="s">
        <v>43</v>
      </c>
      <c r="AS1" s="14" t="s">
        <v>44</v>
      </c>
      <c r="AT1" s="14" t="s">
        <v>45</v>
      </c>
      <c r="AU1" s="15" t="s">
        <v>46</v>
      </c>
      <c r="AV1" s="2" t="s">
        <v>47</v>
      </c>
      <c r="AW1" s="7" t="s">
        <v>48</v>
      </c>
      <c r="AX1" s="7" t="s">
        <v>49</v>
      </c>
      <c r="AY1" s="7" t="s">
        <v>50</v>
      </c>
      <c r="AZ1" s="1" t="s">
        <v>51</v>
      </c>
      <c r="BA1" s="16" t="s">
        <v>52</v>
      </c>
      <c r="BB1" s="1" t="s">
        <v>53</v>
      </c>
      <c r="BC1" s="17" t="s">
        <v>54</v>
      </c>
      <c r="BD1" s="18" t="s">
        <v>55</v>
      </c>
      <c r="BE1" s="18" t="s">
        <v>56</v>
      </c>
      <c r="BF1" s="18" t="s">
        <v>57</v>
      </c>
      <c r="BG1" s="19" t="s">
        <v>58</v>
      </c>
      <c r="BH1" s="19" t="s">
        <v>59</v>
      </c>
      <c r="BI1" s="19" t="s">
        <v>60</v>
      </c>
      <c r="BJ1" s="7" t="s">
        <v>61</v>
      </c>
      <c r="BK1" s="2" t="s">
        <v>62</v>
      </c>
      <c r="BL1" s="20" t="s">
        <v>63</v>
      </c>
      <c r="BM1" s="20" t="s">
        <v>64</v>
      </c>
      <c r="BN1" s="21" t="s">
        <v>65</v>
      </c>
      <c r="BO1" s="7" t="s">
        <v>66</v>
      </c>
      <c r="BP1" s="1" t="s">
        <v>67</v>
      </c>
      <c r="BQ1" s="1" t="s">
        <v>68</v>
      </c>
      <c r="BR1" s="22" t="s">
        <v>69</v>
      </c>
      <c r="BS1" s="23" t="s">
        <v>70</v>
      </c>
      <c r="BT1" s="22" t="s">
        <v>71</v>
      </c>
      <c r="BU1" s="22" t="s">
        <v>72</v>
      </c>
      <c r="BV1" s="22" t="s">
        <v>73</v>
      </c>
      <c r="BW1" s="23" t="s">
        <v>74</v>
      </c>
      <c r="BX1" s="22" t="s">
        <v>75</v>
      </c>
      <c r="BY1" s="24" t="s">
        <v>76</v>
      </c>
      <c r="BZ1" s="25" t="s">
        <v>77</v>
      </c>
      <c r="CA1" s="24" t="s">
        <v>78</v>
      </c>
      <c r="CB1" s="25" t="s">
        <v>79</v>
      </c>
      <c r="CC1" s="26" t="s">
        <v>80</v>
      </c>
      <c r="CD1" s="27" t="s">
        <v>81</v>
      </c>
      <c r="CE1" s="28" t="s">
        <v>82</v>
      </c>
      <c r="CF1" s="15" t="s">
        <v>83</v>
      </c>
      <c r="CG1" s="15" t="s">
        <v>84</v>
      </c>
      <c r="CH1" s="15" t="s">
        <v>85</v>
      </c>
      <c r="CI1" s="1" t="s">
        <v>86</v>
      </c>
      <c r="CJ1" s="15" t="s">
        <v>87</v>
      </c>
      <c r="CK1" s="28" t="s">
        <v>88</v>
      </c>
      <c r="CL1" s="25" t="s">
        <v>89</v>
      </c>
      <c r="CM1" s="29" t="s">
        <v>90</v>
      </c>
      <c r="CN1" s="30" t="s">
        <v>91</v>
      </c>
      <c r="CO1" s="31" t="s">
        <v>92</v>
      </c>
      <c r="CP1" s="32" t="s">
        <v>93</v>
      </c>
      <c r="CQ1" s="33" t="s">
        <v>94</v>
      </c>
      <c r="CR1" s="34" t="s">
        <v>95</v>
      </c>
      <c r="CS1" s="34" t="s">
        <v>96</v>
      </c>
      <c r="CT1" s="35" t="s">
        <v>97</v>
      </c>
      <c r="CU1" s="35" t="s">
        <v>98</v>
      </c>
      <c r="CV1" s="36" t="s">
        <v>99</v>
      </c>
      <c r="CW1" s="37" t="s">
        <v>100</v>
      </c>
      <c r="CX1" s="38" t="s">
        <v>101</v>
      </c>
      <c r="CY1" s="38" t="s">
        <v>102</v>
      </c>
      <c r="CZ1" s="7" t="s">
        <v>103</v>
      </c>
      <c r="DA1" s="7" t="s">
        <v>104</v>
      </c>
      <c r="DB1" s="39" t="s">
        <v>105</v>
      </c>
      <c r="DC1" s="5" t="s">
        <v>106</v>
      </c>
      <c r="DD1" s="40" t="s">
        <v>107</v>
      </c>
      <c r="DE1" s="41" t="s">
        <v>108</v>
      </c>
      <c r="DF1" s="41" t="s">
        <v>109</v>
      </c>
      <c r="DG1" s="41" t="s">
        <v>110</v>
      </c>
      <c r="DH1" s="41" t="s">
        <v>111</v>
      </c>
      <c r="DI1" s="42" t="s">
        <v>112</v>
      </c>
      <c r="DJ1" s="425" t="s">
        <v>113</v>
      </c>
      <c r="DK1" s="43" t="s">
        <v>114</v>
      </c>
      <c r="DL1" s="43" t="s">
        <v>115</v>
      </c>
      <c r="DM1" s="43" t="s">
        <v>116</v>
      </c>
      <c r="DN1" s="43" t="s">
        <v>117</v>
      </c>
      <c r="DO1" s="44" t="s">
        <v>118</v>
      </c>
      <c r="DP1" s="45" t="s">
        <v>119</v>
      </c>
      <c r="DQ1" s="44" t="s">
        <v>120</v>
      </c>
      <c r="DR1" s="46" t="s">
        <v>121</v>
      </c>
      <c r="DS1" s="46" t="s">
        <v>122</v>
      </c>
      <c r="DT1" s="47" t="s">
        <v>123</v>
      </c>
      <c r="DU1" s="47" t="s">
        <v>124</v>
      </c>
      <c r="DV1" s="47" t="s">
        <v>125</v>
      </c>
      <c r="DW1" s="48" t="s">
        <v>126</v>
      </c>
      <c r="DX1" s="48" t="s">
        <v>127</v>
      </c>
      <c r="DY1" s="48" t="s">
        <v>128</v>
      </c>
      <c r="DZ1" s="48" t="s">
        <v>129</v>
      </c>
      <c r="EA1" s="49" t="s">
        <v>130</v>
      </c>
      <c r="EB1" s="49" t="s">
        <v>131</v>
      </c>
      <c r="EC1" s="50" t="s">
        <v>132</v>
      </c>
      <c r="ED1" s="51" t="s">
        <v>133</v>
      </c>
      <c r="EE1" s="51" t="s">
        <v>134</v>
      </c>
      <c r="EF1" s="52" t="s">
        <v>135</v>
      </c>
      <c r="EG1" s="53" t="s">
        <v>136</v>
      </c>
      <c r="EH1" s="52" t="s">
        <v>137</v>
      </c>
      <c r="EI1" s="52" t="s">
        <v>138</v>
      </c>
      <c r="EJ1" s="52" t="s">
        <v>139</v>
      </c>
      <c r="EK1" s="52" t="s">
        <v>140</v>
      </c>
      <c r="EL1" s="430" t="s">
        <v>1017</v>
      </c>
      <c r="EM1" s="430" t="s">
        <v>170</v>
      </c>
      <c r="EN1" s="52" t="s">
        <v>141</v>
      </c>
      <c r="EO1" s="52" t="s">
        <v>142</v>
      </c>
      <c r="EP1" s="52" t="s">
        <v>143</v>
      </c>
      <c r="EQ1" s="52" t="s">
        <v>144</v>
      </c>
      <c r="ER1" s="54" t="s">
        <v>1018</v>
      </c>
      <c r="ES1" s="55" t="s">
        <v>2</v>
      </c>
      <c r="ET1" s="56" t="s">
        <v>145</v>
      </c>
      <c r="EU1" s="56" t="s">
        <v>146</v>
      </c>
      <c r="EV1" s="56" t="s">
        <v>147</v>
      </c>
      <c r="EW1" s="56" t="s">
        <v>148</v>
      </c>
      <c r="EX1" s="57" t="s">
        <v>149</v>
      </c>
      <c r="EY1" s="56" t="s">
        <v>150</v>
      </c>
      <c r="EZ1" s="58" t="s">
        <v>151</v>
      </c>
      <c r="FA1" s="59" t="s">
        <v>145</v>
      </c>
      <c r="FB1" s="60" t="s">
        <v>152</v>
      </c>
      <c r="FC1" s="60" t="s">
        <v>153</v>
      </c>
      <c r="FD1" s="60" t="s">
        <v>154</v>
      </c>
      <c r="FE1" s="60" t="s">
        <v>155</v>
      </c>
      <c r="FF1" s="61" t="s">
        <v>156</v>
      </c>
      <c r="FG1" s="62" t="s">
        <v>157</v>
      </c>
      <c r="FH1" s="63" t="s">
        <v>158</v>
      </c>
      <c r="FI1" s="63" t="s">
        <v>159</v>
      </c>
      <c r="FJ1" s="64" t="s">
        <v>160</v>
      </c>
      <c r="FK1" s="65" t="s">
        <v>27</v>
      </c>
      <c r="FL1" s="66" t="s">
        <v>32</v>
      </c>
      <c r="FM1" s="67" t="s">
        <v>161</v>
      </c>
      <c r="FN1" s="68" t="s">
        <v>162</v>
      </c>
      <c r="FO1" s="69" t="s">
        <v>163</v>
      </c>
      <c r="FP1" s="7"/>
      <c r="FQ1" s="70" t="s">
        <v>162</v>
      </c>
      <c r="FR1" s="71" t="s">
        <v>163</v>
      </c>
      <c r="FS1" s="72" t="s">
        <v>164</v>
      </c>
      <c r="FT1" s="73" t="s">
        <v>165</v>
      </c>
      <c r="FU1" s="73" t="s">
        <v>166</v>
      </c>
      <c r="FV1" s="73" t="s">
        <v>167</v>
      </c>
      <c r="FW1" s="431" t="s">
        <v>168</v>
      </c>
      <c r="FX1" s="431" t="s">
        <v>169</v>
      </c>
      <c r="FY1" s="431" t="s">
        <v>170</v>
      </c>
      <c r="FZ1" s="431" t="s">
        <v>171</v>
      </c>
      <c r="GA1" s="432" t="s">
        <v>172</v>
      </c>
      <c r="GB1" s="74" t="s">
        <v>173</v>
      </c>
      <c r="GC1" s="74" t="s">
        <v>174</v>
      </c>
      <c r="GD1" s="74" t="s">
        <v>175</v>
      </c>
      <c r="GE1" s="75" t="s">
        <v>176</v>
      </c>
      <c r="GF1" s="75" t="s">
        <v>177</v>
      </c>
      <c r="GG1" s="76" t="s">
        <v>178</v>
      </c>
      <c r="GH1" s="422" t="s">
        <v>179</v>
      </c>
      <c r="GI1" s="77" t="s">
        <v>180</v>
      </c>
      <c r="GJ1" s="77" t="s">
        <v>181</v>
      </c>
      <c r="GK1" s="78" t="s">
        <v>182</v>
      </c>
      <c r="GL1" s="3" t="s">
        <v>7</v>
      </c>
      <c r="GM1" s="78" t="s">
        <v>183</v>
      </c>
      <c r="GN1" s="78" t="s">
        <v>184</v>
      </c>
      <c r="GO1" s="79" t="s">
        <v>185</v>
      </c>
      <c r="GP1" s="80" t="s">
        <v>186</v>
      </c>
      <c r="GQ1" s="80" t="s">
        <v>187</v>
      </c>
      <c r="GR1" s="80" t="s">
        <v>188</v>
      </c>
      <c r="GS1" s="81"/>
      <c r="GT1" s="82" t="s">
        <v>189</v>
      </c>
      <c r="GU1" s="82" t="s">
        <v>190</v>
      </c>
      <c r="GV1" s="83"/>
      <c r="GW1" s="84" t="s">
        <v>191</v>
      </c>
      <c r="GX1" s="84" t="s">
        <v>192</v>
      </c>
      <c r="GY1" s="85" t="s">
        <v>193</v>
      </c>
      <c r="GZ1" s="84" t="s">
        <v>194</v>
      </c>
      <c r="HA1" s="86" t="s">
        <v>195</v>
      </c>
      <c r="HB1" s="84" t="s">
        <v>196</v>
      </c>
      <c r="HC1" s="86" t="s">
        <v>197</v>
      </c>
      <c r="HD1" s="86" t="s">
        <v>198</v>
      </c>
      <c r="HE1" s="86" t="s">
        <v>199</v>
      </c>
      <c r="HF1" s="84" t="s">
        <v>200</v>
      </c>
      <c r="HG1" s="84" t="s">
        <v>201</v>
      </c>
      <c r="HH1" s="84" t="s">
        <v>202</v>
      </c>
      <c r="HI1" s="84" t="s">
        <v>203</v>
      </c>
      <c r="HJ1" s="87" t="s">
        <v>204</v>
      </c>
      <c r="HK1" s="88" t="s">
        <v>205</v>
      </c>
      <c r="HL1" s="88" t="s">
        <v>206</v>
      </c>
      <c r="HM1" s="88" t="s">
        <v>207</v>
      </c>
      <c r="HN1" s="88" t="s">
        <v>208</v>
      </c>
      <c r="HO1" s="88" t="s">
        <v>209</v>
      </c>
      <c r="HP1" s="89" t="s">
        <v>210</v>
      </c>
      <c r="HQ1" s="90" t="s">
        <v>211</v>
      </c>
      <c r="HR1" s="91" t="s">
        <v>212</v>
      </c>
      <c r="HS1" s="91" t="s">
        <v>213</v>
      </c>
      <c r="HT1" s="91" t="s">
        <v>214</v>
      </c>
      <c r="HU1" s="91" t="s">
        <v>215</v>
      </c>
      <c r="HV1" s="92" t="s">
        <v>216</v>
      </c>
      <c r="HW1" s="92" t="s">
        <v>217</v>
      </c>
      <c r="HX1" s="92" t="s">
        <v>218</v>
      </c>
      <c r="HY1" s="92" t="s">
        <v>219</v>
      </c>
      <c r="HZ1" s="92" t="s">
        <v>220</v>
      </c>
      <c r="IA1" s="92" t="s">
        <v>221</v>
      </c>
      <c r="IB1" s="92" t="s">
        <v>222</v>
      </c>
      <c r="IC1" s="93" t="s">
        <v>223</v>
      </c>
      <c r="ID1" s="92" t="s">
        <v>224</v>
      </c>
      <c r="IE1" s="94" t="s">
        <v>225</v>
      </c>
      <c r="IF1" s="94" t="s">
        <v>226</v>
      </c>
      <c r="IG1" s="94" t="s">
        <v>227</v>
      </c>
      <c r="IH1" s="94" t="s">
        <v>228</v>
      </c>
      <c r="II1" s="94" t="s">
        <v>229</v>
      </c>
      <c r="IJ1" s="94" t="s">
        <v>230</v>
      </c>
      <c r="IK1" s="94" t="s">
        <v>231</v>
      </c>
      <c r="IL1" s="95" t="s">
        <v>232</v>
      </c>
      <c r="IM1" s="94" t="s">
        <v>233</v>
      </c>
      <c r="IN1" s="96" t="s">
        <v>234</v>
      </c>
      <c r="IO1" s="97" t="s">
        <v>235</v>
      </c>
      <c r="IP1" s="96" t="s">
        <v>236</v>
      </c>
      <c r="IQ1" s="96" t="s">
        <v>237</v>
      </c>
      <c r="IR1" s="96" t="s">
        <v>238</v>
      </c>
      <c r="IS1" s="96" t="s">
        <v>239</v>
      </c>
      <c r="IT1" s="96" t="s">
        <v>240</v>
      </c>
      <c r="IU1" s="97" t="s">
        <v>241</v>
      </c>
      <c r="IV1" s="96" t="s">
        <v>242</v>
      </c>
      <c r="IW1" s="98" t="s">
        <v>243</v>
      </c>
      <c r="IX1" s="98" t="s">
        <v>244</v>
      </c>
      <c r="IY1" s="98" t="s">
        <v>245</v>
      </c>
      <c r="IZ1" s="98" t="s">
        <v>246</v>
      </c>
      <c r="JA1" s="98" t="s">
        <v>247</v>
      </c>
      <c r="JB1" s="98" t="s">
        <v>248</v>
      </c>
      <c r="JC1" s="98" t="s">
        <v>249</v>
      </c>
      <c r="JD1" s="98" t="s">
        <v>250</v>
      </c>
      <c r="JE1" s="99"/>
      <c r="JF1" s="100" t="s">
        <v>251</v>
      </c>
      <c r="JG1" s="101" t="s">
        <v>252</v>
      </c>
      <c r="JH1" s="102"/>
      <c r="JI1" s="102"/>
      <c r="JJ1" s="103"/>
      <c r="JK1" s="104" t="s">
        <v>253</v>
      </c>
      <c r="JL1" s="105" t="s">
        <v>254</v>
      </c>
      <c r="JM1" s="105" t="s">
        <v>255</v>
      </c>
      <c r="JN1" s="106" t="s">
        <v>256</v>
      </c>
      <c r="JO1" s="106" t="s">
        <v>257</v>
      </c>
      <c r="JP1" s="106" t="s">
        <v>258</v>
      </c>
      <c r="JQ1" s="107" t="s">
        <v>151</v>
      </c>
      <c r="JR1" s="107" t="s">
        <v>259</v>
      </c>
      <c r="JS1" s="108" t="s">
        <v>260</v>
      </c>
      <c r="JT1" s="108" t="s">
        <v>261</v>
      </c>
      <c r="JU1" s="108" t="s">
        <v>262</v>
      </c>
      <c r="JV1" s="108" t="s">
        <v>263</v>
      </c>
      <c r="JW1" s="108" t="s">
        <v>264</v>
      </c>
      <c r="JX1" s="108" t="s">
        <v>265</v>
      </c>
      <c r="JY1" s="108" t="s">
        <v>266</v>
      </c>
      <c r="JZ1" s="108" t="s">
        <v>267</v>
      </c>
      <c r="KA1" s="108" t="s">
        <v>268</v>
      </c>
      <c r="KB1" s="108" t="s">
        <v>269</v>
      </c>
      <c r="KC1" s="108" t="s">
        <v>270</v>
      </c>
      <c r="KD1" s="109" t="s">
        <v>271</v>
      </c>
      <c r="KE1" s="109" t="s">
        <v>272</v>
      </c>
      <c r="KF1" s="109" t="s">
        <v>273</v>
      </c>
      <c r="KG1" s="109" t="s">
        <v>274</v>
      </c>
      <c r="KH1" s="109" t="s">
        <v>275</v>
      </c>
      <c r="KI1" s="109" t="s">
        <v>276</v>
      </c>
      <c r="KJ1" s="109" t="s">
        <v>277</v>
      </c>
      <c r="KK1" s="109" t="s">
        <v>278</v>
      </c>
      <c r="KL1" s="109" t="s">
        <v>279</v>
      </c>
      <c r="KM1" s="109" t="s">
        <v>280</v>
      </c>
      <c r="KN1" s="109" t="s">
        <v>281</v>
      </c>
      <c r="KO1" s="109" t="s">
        <v>282</v>
      </c>
      <c r="KP1" s="109" t="s">
        <v>283</v>
      </c>
      <c r="KQ1" s="108" t="s">
        <v>284</v>
      </c>
      <c r="KR1" s="105" t="s">
        <v>285</v>
      </c>
      <c r="KS1" s="105" t="s">
        <v>286</v>
      </c>
      <c r="KT1" s="105" t="s">
        <v>287</v>
      </c>
      <c r="KU1" s="105" t="s">
        <v>288</v>
      </c>
      <c r="KV1" s="105" t="s">
        <v>289</v>
      </c>
      <c r="KW1" s="105" t="s">
        <v>290</v>
      </c>
      <c r="KX1" s="105" t="s">
        <v>291</v>
      </c>
      <c r="KY1" s="105" t="s">
        <v>292</v>
      </c>
      <c r="KZ1" s="105" t="s">
        <v>293</v>
      </c>
      <c r="LA1" s="105" t="s">
        <v>294</v>
      </c>
      <c r="LB1" s="105" t="s">
        <v>295</v>
      </c>
      <c r="LC1" s="105" t="s">
        <v>296</v>
      </c>
      <c r="LD1" s="105" t="s">
        <v>297</v>
      </c>
      <c r="LE1" s="105" t="s">
        <v>298</v>
      </c>
      <c r="LF1" s="110"/>
      <c r="LG1" s="77"/>
      <c r="LH1" s="77"/>
      <c r="LI1" s="77"/>
      <c r="LJ1" s="77"/>
      <c r="LK1" s="77"/>
      <c r="LL1" s="77"/>
      <c r="LM1" s="77"/>
      <c r="LN1" s="77"/>
      <c r="LO1" s="77"/>
      <c r="LP1" s="77"/>
      <c r="LQ1" s="77"/>
      <c r="LR1" s="77"/>
      <c r="LS1" s="1"/>
      <c r="LT1" s="1"/>
      <c r="LU1" s="1"/>
      <c r="LV1" s="1"/>
      <c r="LW1" s="1"/>
      <c r="LX1" s="1"/>
      <c r="LY1" s="1"/>
    </row>
    <row r="2" spans="1:337" s="120" customFormat="1" ht="15" customHeight="1">
      <c r="A2" s="111" t="s">
        <v>299</v>
      </c>
      <c r="B2" s="111" t="s">
        <v>300</v>
      </c>
      <c r="C2" s="111" t="s">
        <v>301</v>
      </c>
      <c r="D2" s="111" t="s">
        <v>302</v>
      </c>
      <c r="E2" s="111" t="s">
        <v>303</v>
      </c>
      <c r="F2" s="111" t="s">
        <v>304</v>
      </c>
      <c r="G2" s="111" t="s">
        <v>305</v>
      </c>
      <c r="H2" s="424" t="s">
        <v>306</v>
      </c>
      <c r="I2" s="111" t="s">
        <v>307</v>
      </c>
      <c r="J2" s="111" t="s">
        <v>308</v>
      </c>
      <c r="K2" s="111" t="s">
        <v>309</v>
      </c>
      <c r="L2" s="111" t="s">
        <v>310</v>
      </c>
      <c r="M2" s="111" t="s">
        <v>311</v>
      </c>
      <c r="N2" s="111" t="s">
        <v>312</v>
      </c>
      <c r="O2" s="111" t="s">
        <v>313</v>
      </c>
      <c r="P2" s="111" t="s">
        <v>314</v>
      </c>
      <c r="Q2" s="111" t="s">
        <v>315</v>
      </c>
      <c r="R2" s="111" t="s">
        <v>316</v>
      </c>
      <c r="S2" s="111" t="s">
        <v>317</v>
      </c>
      <c r="T2" s="111" t="s">
        <v>318</v>
      </c>
      <c r="U2" s="111" t="s">
        <v>319</v>
      </c>
      <c r="V2" s="111" t="s">
        <v>320</v>
      </c>
      <c r="W2" s="111" t="s">
        <v>321</v>
      </c>
      <c r="X2" s="111" t="s">
        <v>322</v>
      </c>
      <c r="Y2" s="111" t="s">
        <v>323</v>
      </c>
      <c r="Z2" s="111" t="s">
        <v>324</v>
      </c>
      <c r="AA2" s="111" t="s">
        <v>325</v>
      </c>
      <c r="AB2" s="111" t="s">
        <v>326</v>
      </c>
      <c r="AC2" s="111" t="s">
        <v>327</v>
      </c>
      <c r="AD2" s="111" t="s">
        <v>328</v>
      </c>
      <c r="AE2" s="111" t="s">
        <v>329</v>
      </c>
      <c r="AF2" s="111" t="s">
        <v>330</v>
      </c>
      <c r="AG2" s="111" t="s">
        <v>331</v>
      </c>
      <c r="AH2" s="111" t="s">
        <v>332</v>
      </c>
      <c r="AI2" s="111" t="s">
        <v>333</v>
      </c>
      <c r="AJ2" s="111" t="s">
        <v>334</v>
      </c>
      <c r="AK2" s="111" t="s">
        <v>335</v>
      </c>
      <c r="AL2" s="111" t="s">
        <v>336</v>
      </c>
      <c r="AM2" s="111" t="s">
        <v>337</v>
      </c>
      <c r="AN2" s="111" t="s">
        <v>338</v>
      </c>
      <c r="AO2" s="111" t="s">
        <v>339</v>
      </c>
      <c r="AP2" s="111" t="s">
        <v>340</v>
      </c>
      <c r="AQ2" s="111" t="s">
        <v>341</v>
      </c>
      <c r="AR2" s="111" t="s">
        <v>342</v>
      </c>
      <c r="AS2" s="111" t="s">
        <v>343</v>
      </c>
      <c r="AT2" s="111" t="s">
        <v>344</v>
      </c>
      <c r="AU2" s="111" t="s">
        <v>345</v>
      </c>
      <c r="AV2" s="111" t="s">
        <v>346</v>
      </c>
      <c r="AW2" s="111" t="s">
        <v>347</v>
      </c>
      <c r="AX2" s="111" t="s">
        <v>348</v>
      </c>
      <c r="AY2" s="111" t="s">
        <v>349</v>
      </c>
      <c r="AZ2" s="111" t="s">
        <v>350</v>
      </c>
      <c r="BA2" s="111" t="s">
        <v>351</v>
      </c>
      <c r="BB2" s="111" t="s">
        <v>352</v>
      </c>
      <c r="BC2" s="111" t="s">
        <v>353</v>
      </c>
      <c r="BD2" s="111" t="s">
        <v>354</v>
      </c>
      <c r="BE2" s="111" t="s">
        <v>355</v>
      </c>
      <c r="BF2" s="111" t="s">
        <v>356</v>
      </c>
      <c r="BG2" s="111" t="s">
        <v>357</v>
      </c>
      <c r="BH2" s="112" t="s">
        <v>358</v>
      </c>
      <c r="BI2" s="111" t="s">
        <v>359</v>
      </c>
      <c r="BJ2" s="111" t="s">
        <v>360</v>
      </c>
      <c r="BK2" s="111" t="s">
        <v>361</v>
      </c>
      <c r="BL2" s="111" t="s">
        <v>362</v>
      </c>
      <c r="BM2" s="111" t="s">
        <v>363</v>
      </c>
      <c r="BN2" s="111" t="s">
        <v>364</v>
      </c>
      <c r="BO2" s="111" t="s">
        <v>365</v>
      </c>
      <c r="BP2" s="111" t="s">
        <v>366</v>
      </c>
      <c r="BQ2" s="111" t="s">
        <v>367</v>
      </c>
      <c r="BR2" s="113" t="s">
        <v>368</v>
      </c>
      <c r="BS2" s="111" t="s">
        <v>369</v>
      </c>
      <c r="BT2" s="111" t="s">
        <v>370</v>
      </c>
      <c r="BU2" s="113" t="s">
        <v>371</v>
      </c>
      <c r="BV2" s="111" t="s">
        <v>372</v>
      </c>
      <c r="BW2" s="111" t="s">
        <v>373</v>
      </c>
      <c r="BX2" s="111" t="s">
        <v>374</v>
      </c>
      <c r="BY2" s="111" t="s">
        <v>375</v>
      </c>
      <c r="BZ2" s="111" t="s">
        <v>376</v>
      </c>
      <c r="CA2" s="111" t="s">
        <v>377</v>
      </c>
      <c r="CB2" s="111" t="s">
        <v>378</v>
      </c>
      <c r="CC2" s="111" t="s">
        <v>379</v>
      </c>
      <c r="CD2" s="111" t="s">
        <v>380</v>
      </c>
      <c r="CE2" s="111" t="s">
        <v>381</v>
      </c>
      <c r="CF2" s="111" t="s">
        <v>382</v>
      </c>
      <c r="CG2" s="111" t="s">
        <v>383</v>
      </c>
      <c r="CH2" s="111" t="s">
        <v>384</v>
      </c>
      <c r="CI2" s="111" t="s">
        <v>385</v>
      </c>
      <c r="CJ2" s="111" t="s">
        <v>386</v>
      </c>
      <c r="CK2" s="111" t="s">
        <v>387</v>
      </c>
      <c r="CL2" s="111" t="s">
        <v>388</v>
      </c>
      <c r="CM2" s="111" t="s">
        <v>389</v>
      </c>
      <c r="CN2" s="111" t="s">
        <v>390</v>
      </c>
      <c r="CO2" s="111" t="s">
        <v>391</v>
      </c>
      <c r="CP2" s="111" t="s">
        <v>392</v>
      </c>
      <c r="CQ2" s="111" t="s">
        <v>393</v>
      </c>
      <c r="CR2" s="111" t="s">
        <v>394</v>
      </c>
      <c r="CS2" s="111" t="s">
        <v>395</v>
      </c>
      <c r="CT2" s="111" t="s">
        <v>396</v>
      </c>
      <c r="CU2" s="111" t="s">
        <v>397</v>
      </c>
      <c r="CV2" s="111" t="s">
        <v>398</v>
      </c>
      <c r="CW2" s="111" t="s">
        <v>399</v>
      </c>
      <c r="CX2" s="111" t="s">
        <v>400</v>
      </c>
      <c r="CY2" s="111" t="s">
        <v>401</v>
      </c>
      <c r="CZ2" s="111" t="s">
        <v>357</v>
      </c>
      <c r="DA2" s="111" t="s">
        <v>402</v>
      </c>
      <c r="DB2" s="111" t="s">
        <v>403</v>
      </c>
      <c r="DC2" s="111" t="s">
        <v>404</v>
      </c>
      <c r="DD2" s="111" t="s">
        <v>405</v>
      </c>
      <c r="DE2" s="111" t="s">
        <v>406</v>
      </c>
      <c r="DF2" s="111" t="s">
        <v>407</v>
      </c>
      <c r="DG2" s="111" t="s">
        <v>408</v>
      </c>
      <c r="DH2" s="111" t="s">
        <v>409</v>
      </c>
      <c r="DI2" s="111" t="s">
        <v>410</v>
      </c>
      <c r="DJ2" s="424" t="s">
        <v>411</v>
      </c>
      <c r="DK2" s="114" t="s">
        <v>412</v>
      </c>
      <c r="DL2" s="114" t="s">
        <v>413</v>
      </c>
      <c r="DM2" s="114" t="s">
        <v>414</v>
      </c>
      <c r="DN2" s="114" t="s">
        <v>415</v>
      </c>
      <c r="DO2" s="114" t="s">
        <v>416</v>
      </c>
      <c r="DP2" s="114" t="s">
        <v>417</v>
      </c>
      <c r="DQ2" s="114" t="s">
        <v>418</v>
      </c>
      <c r="DR2" s="111" t="s">
        <v>419</v>
      </c>
      <c r="DS2" s="111" t="s">
        <v>420</v>
      </c>
      <c r="DT2" s="111" t="s">
        <v>421</v>
      </c>
      <c r="DU2" s="111" t="s">
        <v>422</v>
      </c>
      <c r="DV2" s="111" t="s">
        <v>423</v>
      </c>
      <c r="DW2" s="111" t="s">
        <v>424</v>
      </c>
      <c r="DX2" s="111" t="s">
        <v>425</v>
      </c>
      <c r="DY2" s="111" t="s">
        <v>426</v>
      </c>
      <c r="DZ2" s="111" t="s">
        <v>427</v>
      </c>
      <c r="EA2" s="111" t="s">
        <v>428</v>
      </c>
      <c r="EB2" s="111" t="s">
        <v>429</v>
      </c>
      <c r="EC2" s="111" t="s">
        <v>430</v>
      </c>
      <c r="ED2" s="111" t="s">
        <v>431</v>
      </c>
      <c r="EE2" s="111" t="s">
        <v>432</v>
      </c>
      <c r="EF2" s="112" t="s">
        <v>433</v>
      </c>
      <c r="EG2" s="112" t="s">
        <v>434</v>
      </c>
      <c r="EH2" s="111" t="s">
        <v>435</v>
      </c>
      <c r="EI2" s="111" t="s">
        <v>436</v>
      </c>
      <c r="EJ2" s="111" t="s">
        <v>437</v>
      </c>
      <c r="EK2" s="111" t="s">
        <v>438</v>
      </c>
      <c r="EL2" s="111" t="s">
        <v>439</v>
      </c>
      <c r="EM2" s="117"/>
      <c r="EN2" s="111" t="s">
        <v>440</v>
      </c>
      <c r="EO2" s="111" t="s">
        <v>441</v>
      </c>
      <c r="EP2" s="111" t="s">
        <v>442</v>
      </c>
      <c r="EQ2" s="111" t="s">
        <v>443</v>
      </c>
      <c r="ER2" s="115" t="s">
        <v>444</v>
      </c>
      <c r="ES2" s="111" t="s">
        <v>445</v>
      </c>
      <c r="ET2" s="111" t="s">
        <v>446</v>
      </c>
      <c r="EU2" s="111" t="s">
        <v>447</v>
      </c>
      <c r="EV2" s="111" t="s">
        <v>448</v>
      </c>
      <c r="EW2" s="111" t="s">
        <v>449</v>
      </c>
      <c r="EX2" s="111" t="s">
        <v>450</v>
      </c>
      <c r="EY2" s="111" t="s">
        <v>451</v>
      </c>
      <c r="EZ2" s="111" t="s">
        <v>452</v>
      </c>
      <c r="FA2" s="111" t="s">
        <v>453</v>
      </c>
      <c r="FB2" s="111" t="s">
        <v>454</v>
      </c>
      <c r="FC2" s="111" t="s">
        <v>455</v>
      </c>
      <c r="FD2" s="111" t="s">
        <v>456</v>
      </c>
      <c r="FE2" s="111" t="s">
        <v>457</v>
      </c>
      <c r="FF2" s="111" t="s">
        <v>458</v>
      </c>
      <c r="FG2" s="111" t="s">
        <v>459</v>
      </c>
      <c r="FH2" s="111" t="s">
        <v>460</v>
      </c>
      <c r="FI2" s="112" t="s">
        <v>461</v>
      </c>
      <c r="FJ2" s="111" t="s">
        <v>462</v>
      </c>
      <c r="FK2" s="111" t="s">
        <v>463</v>
      </c>
      <c r="FL2" s="111" t="s">
        <v>464</v>
      </c>
      <c r="FM2" s="111" t="s">
        <v>465</v>
      </c>
      <c r="FN2" s="111" t="s">
        <v>466</v>
      </c>
      <c r="FO2" s="111" t="s">
        <v>467</v>
      </c>
      <c r="FP2" s="111" t="s">
        <v>468</v>
      </c>
      <c r="FQ2" s="111" t="s">
        <v>469</v>
      </c>
      <c r="FR2" s="111" t="s">
        <v>470</v>
      </c>
      <c r="FS2" s="112" t="s">
        <v>471</v>
      </c>
      <c r="FT2" s="112"/>
      <c r="FU2" s="116"/>
      <c r="FV2" s="116"/>
      <c r="FW2" s="116"/>
      <c r="FX2" s="117"/>
      <c r="FY2" s="117"/>
      <c r="FZ2" s="117"/>
      <c r="GA2" s="116"/>
      <c r="GB2" s="116"/>
      <c r="GC2" s="116"/>
      <c r="GD2" s="116"/>
      <c r="GE2" s="117"/>
      <c r="GF2" s="116"/>
      <c r="GG2" s="116"/>
      <c r="GH2" s="117"/>
      <c r="GI2" s="116"/>
      <c r="GJ2" s="116"/>
      <c r="GK2" s="112"/>
      <c r="GL2" s="111" t="s">
        <v>306</v>
      </c>
      <c r="GM2" s="113"/>
      <c r="GN2" s="111"/>
      <c r="GO2" s="111"/>
      <c r="GP2" s="116"/>
      <c r="GQ2" s="118"/>
      <c r="GR2" s="116"/>
      <c r="GS2" s="111"/>
      <c r="GT2" s="111"/>
      <c r="GU2" s="111"/>
      <c r="GV2" s="111"/>
      <c r="GW2" s="117"/>
      <c r="GX2" s="117"/>
      <c r="GY2" s="117"/>
      <c r="GZ2" s="117"/>
      <c r="HA2" s="117"/>
      <c r="HB2" s="117"/>
      <c r="HC2" s="117"/>
      <c r="HD2" s="117"/>
      <c r="HE2" s="117"/>
      <c r="HF2" s="117"/>
      <c r="HG2" s="117"/>
      <c r="HH2" s="117"/>
      <c r="HI2" s="117"/>
      <c r="HJ2" s="112"/>
      <c r="HK2" s="112"/>
      <c r="HL2" s="112"/>
      <c r="HM2" s="112"/>
      <c r="HN2" s="112"/>
      <c r="HO2" s="112"/>
      <c r="HP2" s="119"/>
      <c r="HQ2" s="119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9"/>
      <c r="ID2" s="112"/>
      <c r="IE2" s="112"/>
      <c r="IF2" s="112"/>
      <c r="IG2" s="112"/>
      <c r="IH2" s="112"/>
      <c r="II2" s="112"/>
      <c r="IJ2" s="112"/>
      <c r="IK2" s="112"/>
      <c r="IL2" s="119"/>
      <c r="IM2" s="112"/>
      <c r="IN2" s="112"/>
      <c r="IO2" s="119"/>
      <c r="IP2" s="112"/>
      <c r="IQ2" s="112"/>
      <c r="IR2" s="112"/>
      <c r="IS2" s="112"/>
      <c r="IT2" s="112"/>
      <c r="IU2" s="119"/>
      <c r="IV2" s="112"/>
      <c r="IW2" s="112"/>
      <c r="IX2" s="112"/>
      <c r="IY2" s="112"/>
      <c r="IZ2" s="112"/>
      <c r="JA2" s="112"/>
      <c r="JB2" s="112"/>
      <c r="JC2" s="112"/>
      <c r="JD2" s="112"/>
      <c r="JE2" s="119"/>
      <c r="JF2" s="112"/>
      <c r="JG2" s="112"/>
      <c r="JH2" s="112"/>
      <c r="JI2" s="112"/>
      <c r="JJ2" s="112"/>
      <c r="JK2" s="111"/>
      <c r="JL2" s="111"/>
      <c r="JM2" s="111"/>
      <c r="JN2" s="111"/>
      <c r="JO2" s="111"/>
      <c r="JP2" s="111"/>
      <c r="JQ2" s="111"/>
      <c r="JR2" s="111"/>
      <c r="JS2" s="111"/>
      <c r="JT2" s="111"/>
      <c r="JU2" s="111"/>
      <c r="JV2" s="111"/>
      <c r="JW2" s="111"/>
      <c r="JX2" s="111"/>
      <c r="JY2" s="111"/>
      <c r="JZ2" s="111"/>
      <c r="KA2" s="111"/>
      <c r="KB2" s="111"/>
      <c r="KC2" s="111"/>
      <c r="KD2" s="111"/>
      <c r="KE2" s="111"/>
      <c r="KF2" s="111"/>
      <c r="KG2" s="111"/>
      <c r="KH2" s="111"/>
      <c r="KI2" s="111"/>
      <c r="KJ2" s="111"/>
      <c r="KK2" s="111"/>
      <c r="KL2" s="111"/>
      <c r="KM2" s="111"/>
      <c r="KN2" s="111"/>
      <c r="KO2" s="111"/>
      <c r="KP2" s="111"/>
      <c r="KQ2" s="111"/>
      <c r="KR2" s="111"/>
      <c r="KS2" s="111"/>
      <c r="KT2" s="111"/>
      <c r="KU2" s="111"/>
      <c r="KV2" s="111"/>
      <c r="KW2" s="111"/>
      <c r="KX2" s="111"/>
      <c r="KY2" s="111"/>
      <c r="KZ2" s="111"/>
      <c r="LA2" s="111"/>
      <c r="LB2" s="111"/>
      <c r="LC2" s="111"/>
      <c r="LD2" s="111"/>
      <c r="LE2" s="111"/>
      <c r="LF2" s="111"/>
      <c r="LG2" s="111"/>
      <c r="LH2" s="111"/>
      <c r="LI2" s="111"/>
      <c r="LJ2" s="111"/>
      <c r="LK2" s="111"/>
      <c r="LL2" s="111"/>
      <c r="LM2" s="111"/>
      <c r="LN2" s="111"/>
      <c r="LO2" s="111"/>
      <c r="LP2" s="111"/>
      <c r="LQ2" s="111"/>
      <c r="LR2" s="111"/>
      <c r="LS2" s="111"/>
      <c r="LT2" s="111"/>
      <c r="LU2" s="111"/>
      <c r="LV2" s="111"/>
      <c r="LW2" s="111"/>
      <c r="LX2" s="111"/>
      <c r="LY2" s="111"/>
    </row>
    <row r="3" spans="1:337" ht="14.45" customHeight="1">
      <c r="A3" s="121">
        <v>91</v>
      </c>
      <c r="B3" s="121">
        <f>COUNTIFS($D$3:D3,D3,$F$3:F3,F3)</f>
        <v>1</v>
      </c>
      <c r="C3" s="177">
        <v>12500</v>
      </c>
      <c r="D3" s="231" t="s">
        <v>891</v>
      </c>
      <c r="E3" s="127" t="s">
        <v>892</v>
      </c>
      <c r="F3" s="127">
        <v>470508427</v>
      </c>
      <c r="G3" s="124">
        <f t="shared" ref="G3:G34" si="0">LEFT(H3,4)-CONCATENATE(IF(LEFT(F3, 2)&lt;MID(H3, 3, 4), 20, 19),LEFT(F3,2))</f>
        <v>73</v>
      </c>
      <c r="H3" s="275" t="s">
        <v>893</v>
      </c>
      <c r="I3" s="194" t="s">
        <v>894</v>
      </c>
      <c r="J3" s="276" t="s">
        <v>476</v>
      </c>
      <c r="K3" s="127" t="s">
        <v>477</v>
      </c>
      <c r="L3" s="124">
        <v>11</v>
      </c>
      <c r="M3" s="127">
        <v>2</v>
      </c>
      <c r="N3" s="127" t="s">
        <v>479</v>
      </c>
      <c r="O3" s="124"/>
      <c r="P3" s="124" t="s">
        <v>735</v>
      </c>
      <c r="Q3" s="320"/>
      <c r="R3" s="320"/>
      <c r="S3" s="127"/>
      <c r="T3" s="340" t="s">
        <v>481</v>
      </c>
      <c r="U3" s="340"/>
      <c r="V3" s="345" t="s">
        <v>575</v>
      </c>
      <c r="W3" s="307"/>
      <c r="X3" s="386"/>
      <c r="Y3" s="386"/>
      <c r="Z3" s="295" t="s">
        <v>656</v>
      </c>
      <c r="AA3" s="124" t="s">
        <v>576</v>
      </c>
      <c r="AB3" s="124"/>
      <c r="AC3" s="359">
        <v>2140</v>
      </c>
      <c r="AD3" s="359">
        <v>23000</v>
      </c>
      <c r="AE3" s="176"/>
      <c r="AF3" s="176"/>
      <c r="AG3" s="189" t="s">
        <v>496</v>
      </c>
      <c r="AH3" s="392">
        <v>1500</v>
      </c>
      <c r="AI3"/>
      <c r="AJ3"/>
      <c r="AM3"/>
      <c r="AO3" s="397">
        <v>1.64</v>
      </c>
      <c r="AP3" s="132">
        <v>38.299999999999997</v>
      </c>
      <c r="AQ3" s="133">
        <v>59.4</v>
      </c>
      <c r="AR3" s="134">
        <f t="shared" ref="AR3:AR34" si="1">AO3+AP3+AQ3</f>
        <v>99.34</v>
      </c>
      <c r="AS3" s="135">
        <f t="shared" ref="AS3:AS34" si="2">AO3/AP3</f>
        <v>4.2819843342036555E-2</v>
      </c>
      <c r="AT3" s="136">
        <f t="shared" ref="AT3:AT34" si="3">AO3/AP3*AQ3</f>
        <v>2.5434986945169715</v>
      </c>
      <c r="AU3" s="137">
        <f t="shared" ref="AU3:AU34" si="4">AO3/(AP3+AQ3)</f>
        <v>1.678607983623337E-2</v>
      </c>
      <c r="AV3" s="138">
        <f t="shared" ref="AV3:AV12" si="5">AW3*AO3/100</f>
        <v>1.004</v>
      </c>
      <c r="AW3" s="138">
        <f>97-AY3-(CD3*100/AO3)</f>
        <v>61.219512195121951</v>
      </c>
      <c r="AX3" s="139">
        <v>0.56579999999999997</v>
      </c>
      <c r="AY3" s="138">
        <v>34.5</v>
      </c>
      <c r="AZ3" s="121" t="s">
        <v>485</v>
      </c>
      <c r="BA3" s="140">
        <v>23.6</v>
      </c>
      <c r="BB3" s="141" t="s">
        <v>485</v>
      </c>
      <c r="BC3" s="142">
        <v>0.95</v>
      </c>
      <c r="BD3" s="142"/>
      <c r="BE3" s="148"/>
      <c r="BF3" s="138"/>
      <c r="BG3" s="123">
        <v>6300</v>
      </c>
      <c r="BH3" s="143">
        <v>435</v>
      </c>
      <c r="BI3" s="144">
        <v>0.52</v>
      </c>
      <c r="BJ3" s="138">
        <v>45</v>
      </c>
      <c r="BK3" s="121">
        <v>55</v>
      </c>
      <c r="BL3" s="145">
        <f t="shared" ref="BL3:BL34" si="6">BJ3/BK3</f>
        <v>0.81818181818181823</v>
      </c>
      <c r="BM3" s="146">
        <v>2.3700000000000001E-3</v>
      </c>
      <c r="BN3" s="142">
        <f t="shared" ref="BN3:BN34" si="7">BM3*100/AO3</f>
        <v>0.14451219512195124</v>
      </c>
      <c r="BO3" s="121" t="s">
        <v>485</v>
      </c>
      <c r="BP3" s="121">
        <v>51.4</v>
      </c>
      <c r="BQ3" s="144">
        <v>48.928999999999995</v>
      </c>
      <c r="BR3" s="193">
        <v>28014</v>
      </c>
      <c r="BS3" s="142">
        <f t="shared" ref="BS3:BS34" si="8">BX3+BZ3</f>
        <v>95.6</v>
      </c>
      <c r="BT3" s="147">
        <v>98.1</v>
      </c>
      <c r="BU3" s="147">
        <v>14036</v>
      </c>
      <c r="BV3" s="142">
        <f t="shared" ref="BV3:BV34" si="9">100-BT3</f>
        <v>1.9000000000000057</v>
      </c>
      <c r="BW3" s="237">
        <f t="shared" ref="BW3:BW34" si="10">BY3+CA3+CC3</f>
        <v>38.188929999999992</v>
      </c>
      <c r="BX3" s="147">
        <v>61.3</v>
      </c>
      <c r="BY3" s="148">
        <f t="shared" ref="BY3:BY34" si="11">BX3*AP3/100</f>
        <v>23.477899999999995</v>
      </c>
      <c r="BZ3" s="147">
        <v>34.299999999999997</v>
      </c>
      <c r="CA3" s="148">
        <f t="shared" ref="CA3:CA34" si="12">BZ3*AP3/100</f>
        <v>13.136899999999999</v>
      </c>
      <c r="CB3" s="147">
        <v>4.1100000000000003</v>
      </c>
      <c r="CC3" s="148">
        <f t="shared" ref="CC3:CC34" si="13">CB3*AP3/100</f>
        <v>1.57413</v>
      </c>
      <c r="CD3" s="148">
        <v>2.1000000000000001E-2</v>
      </c>
      <c r="CE3" s="149">
        <v>99.7</v>
      </c>
      <c r="CF3" s="211">
        <v>11877.9</v>
      </c>
      <c r="CG3" s="149">
        <v>98.1</v>
      </c>
      <c r="CH3" s="211">
        <v>8371.2000000000007</v>
      </c>
      <c r="CI3" s="149">
        <v>76.7</v>
      </c>
      <c r="CJ3" s="149">
        <v>98.1</v>
      </c>
      <c r="CK3" s="211">
        <v>10710</v>
      </c>
      <c r="CL3" s="138">
        <f t="shared" ref="CL3:CL34" si="14">BX3/BZ3</f>
        <v>1.7871720116618077</v>
      </c>
      <c r="CM3" s="148"/>
      <c r="CN3" s="148"/>
      <c r="CO3" s="148"/>
      <c r="CP3" s="142"/>
      <c r="CQ3" s="148">
        <v>0.48</v>
      </c>
      <c r="CR3" s="138"/>
      <c r="CS3" s="138"/>
      <c r="CT3" s="148"/>
      <c r="CU3" s="151"/>
      <c r="CV3" s="151"/>
      <c r="CW3" s="148"/>
      <c r="CX3" s="148"/>
      <c r="CZ3" s="148"/>
      <c r="DB3" s="153" t="s">
        <v>585</v>
      </c>
      <c r="DC3" s="154"/>
      <c r="DD3" s="155" t="s">
        <v>895</v>
      </c>
      <c r="DE3" s="124"/>
      <c r="DF3" s="124"/>
      <c r="DG3" s="124"/>
      <c r="DH3" s="236"/>
      <c r="DI3" s="204" t="s">
        <v>488</v>
      </c>
      <c r="DJ3" s="426" t="s">
        <v>496</v>
      </c>
      <c r="DK3" s="156">
        <v>2</v>
      </c>
      <c r="DL3" s="156"/>
      <c r="DM3" s="156"/>
      <c r="DN3" s="157" t="s">
        <v>599</v>
      </c>
      <c r="DO3" s="156">
        <v>0</v>
      </c>
      <c r="DP3" s="219" t="s">
        <v>681</v>
      </c>
      <c r="DQ3" s="156"/>
      <c r="DR3" s="158" t="s">
        <v>479</v>
      </c>
      <c r="DS3" s="124" t="s">
        <v>479</v>
      </c>
      <c r="DT3" s="124">
        <v>2927</v>
      </c>
      <c r="DU3" s="124">
        <v>45.3</v>
      </c>
      <c r="DV3" s="124">
        <v>54.7</v>
      </c>
      <c r="DW3" s="124" t="s">
        <v>479</v>
      </c>
      <c r="DX3" s="124" t="s">
        <v>479</v>
      </c>
      <c r="DY3" s="124" t="s">
        <v>479</v>
      </c>
      <c r="DZ3" s="124" t="s">
        <v>479</v>
      </c>
      <c r="EA3" s="124">
        <v>0</v>
      </c>
      <c r="EC3" s="159"/>
      <c r="ED3" s="159"/>
      <c r="EE3" s="156">
        <v>11</v>
      </c>
      <c r="EF3" s="156">
        <v>15</v>
      </c>
      <c r="EG3" s="156">
        <v>2</v>
      </c>
      <c r="EH3" s="159"/>
      <c r="EI3" s="191">
        <v>176</v>
      </c>
      <c r="EJ3" s="191">
        <v>65</v>
      </c>
      <c r="EK3" s="212">
        <f>EJ3/(EI3*EI3*0.01*0.01)</f>
        <v>20.983987603305785</v>
      </c>
      <c r="EL3" s="156">
        <v>2</v>
      </c>
      <c r="EM3" s="124">
        <v>5</v>
      </c>
      <c r="EN3" s="156" t="s">
        <v>500</v>
      </c>
      <c r="EO3" s="156">
        <v>2</v>
      </c>
      <c r="EP3" s="156">
        <v>1</v>
      </c>
      <c r="EQ3" s="159"/>
      <c r="ER3" s="161"/>
      <c r="ES3" s="311">
        <v>12500</v>
      </c>
      <c r="ET3" s="352">
        <v>75</v>
      </c>
      <c r="EU3" s="352">
        <v>19648</v>
      </c>
      <c r="EV3" s="352">
        <v>4000</v>
      </c>
      <c r="EW3" s="352">
        <v>40560</v>
      </c>
      <c r="EX3" s="353">
        <v>16114</v>
      </c>
      <c r="EY3" s="354">
        <f t="shared" ref="EY3:EY34" si="15">EX3/EV3*EW3/ET3</f>
        <v>2178.6128000000003</v>
      </c>
      <c r="EZ3" s="279">
        <f t="shared" ref="EZ3:EZ20" si="16">L3*EY3</f>
        <v>23964.740800000003</v>
      </c>
      <c r="FA3" s="268"/>
      <c r="FB3" s="171"/>
      <c r="FC3" s="171"/>
      <c r="FD3" s="171"/>
      <c r="FE3" s="284"/>
      <c r="FF3" s="294"/>
      <c r="FG3" s="294"/>
      <c r="FH3" s="280"/>
      <c r="FI3" s="325"/>
      <c r="FJ3" s="291"/>
      <c r="FK3" s="292"/>
      <c r="FL3" s="287"/>
      <c r="FM3" s="390"/>
      <c r="FN3" s="121"/>
      <c r="FO3" s="168">
        <f t="shared" ref="FO3:FO34" si="17">AC3/1000</f>
        <v>2.14</v>
      </c>
      <c r="FQ3" s="136">
        <f t="shared" ref="FQ3:FQ34" si="18">EX3*100/EU3</f>
        <v>82.013436482084686</v>
      </c>
      <c r="FR3" s="169">
        <f t="shared" ref="FR3:FR34" si="19">EY3/1000</f>
        <v>2.1786128000000002</v>
      </c>
      <c r="FS3" s="170">
        <f>DT3/EY3</f>
        <v>1.3435154700275329</v>
      </c>
      <c r="FT3" s="193">
        <v>50</v>
      </c>
      <c r="FU3" s="176" t="s">
        <v>479</v>
      </c>
      <c r="FV3" s="176" t="s">
        <v>630</v>
      </c>
      <c r="FW3" s="176" t="s">
        <v>661</v>
      </c>
      <c r="FX3" s="124">
        <v>1</v>
      </c>
      <c r="FY3" s="124">
        <v>5</v>
      </c>
      <c r="FZ3" s="124">
        <v>1</v>
      </c>
      <c r="GA3" s="176" t="s">
        <v>896</v>
      </c>
      <c r="GE3" s="124">
        <v>1</v>
      </c>
      <c r="GF3" s="195" t="s">
        <v>897</v>
      </c>
      <c r="GG3" s="176" t="s">
        <v>527</v>
      </c>
      <c r="GH3" s="124">
        <v>1</v>
      </c>
      <c r="GI3" s="194" t="s">
        <v>898</v>
      </c>
      <c r="GJ3" s="176" t="s">
        <v>528</v>
      </c>
      <c r="GK3" s="158"/>
      <c r="GL3" s="172">
        <v>43894</v>
      </c>
      <c r="GM3" s="172"/>
      <c r="GN3" s="173"/>
      <c r="GO3" s="174" t="s">
        <v>489</v>
      </c>
      <c r="GS3" s="234"/>
      <c r="GT3" s="158"/>
      <c r="GU3" s="158"/>
      <c r="GW3" s="196">
        <v>0</v>
      </c>
      <c r="GX3" s="196">
        <v>0</v>
      </c>
      <c r="GY3" s="196">
        <v>39936.5</v>
      </c>
      <c r="GZ3" s="196">
        <v>0</v>
      </c>
      <c r="HA3" s="196">
        <v>19.21</v>
      </c>
      <c r="HB3" s="196">
        <v>0</v>
      </c>
      <c r="HC3" s="196">
        <v>296045.59999999998</v>
      </c>
      <c r="HD3" s="196">
        <v>77.099999999999994</v>
      </c>
      <c r="HE3" s="196">
        <v>1490.2</v>
      </c>
      <c r="HF3" s="196">
        <v>0</v>
      </c>
      <c r="HG3" s="196">
        <v>0</v>
      </c>
      <c r="HH3" s="196">
        <v>0</v>
      </c>
      <c r="HI3" s="196">
        <v>708.46</v>
      </c>
      <c r="HJ3" s="241"/>
      <c r="HK3" s="398">
        <v>49.6</v>
      </c>
      <c r="HL3" s="398">
        <v>72.599999999999994</v>
      </c>
      <c r="HM3" s="401">
        <v>12524</v>
      </c>
      <c r="HN3" s="398">
        <v>32.200000000000003</v>
      </c>
      <c r="HO3" s="398">
        <v>65.599999999999994</v>
      </c>
      <c r="HP3" s="401">
        <v>2888</v>
      </c>
      <c r="HQ3" s="401">
        <v>392</v>
      </c>
      <c r="HR3" s="398">
        <v>28.8</v>
      </c>
      <c r="HS3" s="398">
        <v>54.6</v>
      </c>
      <c r="HT3" s="398">
        <v>7.14</v>
      </c>
      <c r="HU3" s="398">
        <v>60.7</v>
      </c>
      <c r="HV3" s="398">
        <v>99.7</v>
      </c>
      <c r="HW3" s="401">
        <v>10435</v>
      </c>
      <c r="HX3" s="398">
        <v>40.5</v>
      </c>
      <c r="HY3" s="398">
        <v>91.1</v>
      </c>
      <c r="HZ3" s="398">
        <v>13.1</v>
      </c>
      <c r="IA3" s="398">
        <v>59.5</v>
      </c>
      <c r="IB3" s="398">
        <v>73.7</v>
      </c>
      <c r="IC3" s="401">
        <v>3189</v>
      </c>
      <c r="ID3" s="398">
        <v>9.9700000000000006</v>
      </c>
      <c r="IE3" s="398">
        <v>38.4</v>
      </c>
      <c r="IF3" s="398">
        <v>15.8</v>
      </c>
      <c r="IG3" s="398">
        <v>89.9</v>
      </c>
      <c r="IH3" s="401">
        <v>16079</v>
      </c>
      <c r="II3" s="398">
        <v>75.599999999999994</v>
      </c>
      <c r="IJ3" s="398">
        <v>5.97</v>
      </c>
      <c r="IK3" s="398">
        <v>43.3</v>
      </c>
      <c r="IL3" s="401">
        <v>2136</v>
      </c>
      <c r="IM3" s="398">
        <v>15.1</v>
      </c>
      <c r="IN3" s="398">
        <v>87.4</v>
      </c>
      <c r="IO3" s="401">
        <v>4781</v>
      </c>
      <c r="IP3" s="398">
        <v>24.2</v>
      </c>
      <c r="IQ3" s="398">
        <v>76.099999999999994</v>
      </c>
      <c r="IR3" s="398">
        <v>40.5</v>
      </c>
      <c r="IS3" s="398">
        <v>16.899999999999999</v>
      </c>
      <c r="IT3" s="398">
        <v>59</v>
      </c>
      <c r="IU3" s="401">
        <v>2534</v>
      </c>
      <c r="IV3" s="398">
        <v>12.9</v>
      </c>
      <c r="IW3" s="398">
        <v>50</v>
      </c>
      <c r="IX3" s="398">
        <v>7.98</v>
      </c>
      <c r="IY3" s="398">
        <v>99.3</v>
      </c>
      <c r="IZ3" s="398">
        <v>5416</v>
      </c>
      <c r="JA3" s="398">
        <v>13.2</v>
      </c>
      <c r="JB3" s="398">
        <v>23.8</v>
      </c>
      <c r="JC3" s="398">
        <v>48.5</v>
      </c>
      <c r="JD3" s="398">
        <v>0.36</v>
      </c>
      <c r="JE3" s="401">
        <v>12</v>
      </c>
      <c r="JF3" s="376">
        <v>5</v>
      </c>
      <c r="JG3" s="376">
        <v>1</v>
      </c>
      <c r="JH3" s="175"/>
      <c r="JI3" s="175"/>
      <c r="JJ3" s="197"/>
      <c r="JK3" s="175"/>
      <c r="JL3" s="176"/>
      <c r="JM3" s="176"/>
      <c r="JN3" s="176"/>
      <c r="JO3" s="176"/>
      <c r="JP3" s="176"/>
      <c r="JQ3" s="176"/>
      <c r="JR3" s="176"/>
      <c r="JS3" s="176"/>
      <c r="JT3" s="176"/>
      <c r="JU3" s="176"/>
      <c r="JV3" s="176"/>
      <c r="JW3" s="176"/>
      <c r="JX3" s="176"/>
      <c r="JY3" s="176"/>
      <c r="JZ3" s="176"/>
      <c r="KA3" s="176"/>
      <c r="KB3" s="176"/>
      <c r="KC3" s="176"/>
      <c r="KD3" s="176"/>
      <c r="KE3" s="176"/>
      <c r="KF3" s="176"/>
      <c r="KG3" s="176"/>
      <c r="KH3" s="176"/>
      <c r="KI3" s="176"/>
      <c r="KJ3" s="176"/>
      <c r="KK3" s="176"/>
      <c r="KL3" s="176"/>
      <c r="KM3" s="176"/>
      <c r="KN3" s="176"/>
      <c r="KO3" s="176"/>
      <c r="KP3" s="176"/>
      <c r="KQ3" s="176"/>
      <c r="KR3" s="176"/>
      <c r="KS3" s="176"/>
      <c r="KT3" s="176"/>
      <c r="KU3" s="176"/>
      <c r="KV3" s="176"/>
      <c r="KW3" s="176"/>
      <c r="KX3" s="176"/>
      <c r="KY3" s="176"/>
      <c r="KZ3" s="176"/>
      <c r="LA3" s="176"/>
      <c r="LB3" s="176"/>
      <c r="LC3" s="176"/>
      <c r="LD3" s="176"/>
      <c r="LE3" s="176"/>
    </row>
    <row r="4" spans="1:337" ht="14.45" customHeight="1">
      <c r="A4" s="121">
        <v>186</v>
      </c>
      <c r="B4" s="121">
        <f>COUNTIFS($D$3:D4,D4,$F$3:F4,F4)</f>
        <v>1</v>
      </c>
      <c r="C4" s="177">
        <v>13144</v>
      </c>
      <c r="D4" s="231" t="s">
        <v>887</v>
      </c>
      <c r="E4" s="127" t="s">
        <v>888</v>
      </c>
      <c r="F4" s="179">
        <v>7603104399</v>
      </c>
      <c r="G4" s="124">
        <f t="shared" si="0"/>
        <v>44</v>
      </c>
      <c r="H4" s="275" t="s">
        <v>715</v>
      </c>
      <c r="I4" s="194" t="s">
        <v>889</v>
      </c>
      <c r="J4" s="276" t="s">
        <v>476</v>
      </c>
      <c r="K4" s="127" t="s">
        <v>477</v>
      </c>
      <c r="L4" s="124">
        <v>13</v>
      </c>
      <c r="M4" s="127" t="s">
        <v>732</v>
      </c>
      <c r="N4" s="127" t="s">
        <v>511</v>
      </c>
      <c r="O4" s="124"/>
      <c r="P4" s="124" t="s">
        <v>520</v>
      </c>
      <c r="Q4" s="320"/>
      <c r="R4" s="320"/>
      <c r="S4" s="127"/>
      <c r="T4" s="340" t="s">
        <v>481</v>
      </c>
      <c r="U4" s="340"/>
      <c r="V4" s="350" t="s">
        <v>521</v>
      </c>
      <c r="W4" s="307"/>
      <c r="X4" s="388"/>
      <c r="Y4" s="362"/>
      <c r="Z4" s="194"/>
      <c r="AA4" s="124" t="s">
        <v>495</v>
      </c>
      <c r="AB4" s="124"/>
      <c r="AC4" s="359">
        <v>306</v>
      </c>
      <c r="AD4" s="359">
        <v>4000</v>
      </c>
      <c r="AE4" s="176"/>
      <c r="AF4" s="176"/>
      <c r="AG4" s="189" t="s">
        <v>484</v>
      </c>
      <c r="AH4" s="131">
        <v>250</v>
      </c>
      <c r="AI4"/>
      <c r="AJ4"/>
      <c r="AM4"/>
      <c r="AO4" s="397">
        <v>51</v>
      </c>
      <c r="AP4" s="132">
        <v>44.8</v>
      </c>
      <c r="AQ4" s="133">
        <v>3.1</v>
      </c>
      <c r="AR4" s="134">
        <f t="shared" si="1"/>
        <v>98.899999999999991</v>
      </c>
      <c r="AS4" s="135">
        <f t="shared" si="2"/>
        <v>1.1383928571428572</v>
      </c>
      <c r="AT4" s="136">
        <f t="shared" si="3"/>
        <v>3.5290178571428577</v>
      </c>
      <c r="AU4" s="137">
        <f t="shared" si="4"/>
        <v>1.0647181628392484</v>
      </c>
      <c r="AV4" s="138">
        <f t="shared" si="5"/>
        <v>47.74</v>
      </c>
      <c r="AW4" s="138">
        <f t="shared" ref="AW4:AW10" si="20">98-AY4-(CD4*100/AO4)</f>
        <v>93.607843137254903</v>
      </c>
      <c r="AX4" s="139">
        <v>1.42</v>
      </c>
      <c r="AY4" s="138">
        <f t="shared" ref="AY4:AY10" si="21">AX4*100/AO4</f>
        <v>2.784313725490196</v>
      </c>
      <c r="AZ4" s="121" t="s">
        <v>485</v>
      </c>
      <c r="BA4" s="140">
        <v>17.8</v>
      </c>
      <c r="BB4" s="141" t="s">
        <v>485</v>
      </c>
      <c r="BC4" s="142">
        <v>7.2999999999999995E-2</v>
      </c>
      <c r="BD4" s="142"/>
      <c r="BE4" s="138"/>
      <c r="BF4" s="138"/>
      <c r="BG4" s="143">
        <v>7026.9230769230771</v>
      </c>
      <c r="BH4" s="123">
        <v>357</v>
      </c>
      <c r="BI4" s="144">
        <v>8.6999999999999993</v>
      </c>
      <c r="BJ4" s="138">
        <v>34.5</v>
      </c>
      <c r="BK4" s="121">
        <v>65.5</v>
      </c>
      <c r="BL4" s="199">
        <f t="shared" si="6"/>
        <v>0.52671755725190839</v>
      </c>
      <c r="BM4" s="146">
        <v>0.39</v>
      </c>
      <c r="BN4" s="142">
        <f t="shared" si="7"/>
        <v>0.76470588235294112</v>
      </c>
      <c r="BO4" s="121" t="s">
        <v>485</v>
      </c>
      <c r="BP4" s="138">
        <v>18.899999999999999</v>
      </c>
      <c r="BQ4" s="144">
        <v>53.13</v>
      </c>
      <c r="BR4" s="147">
        <v>45199</v>
      </c>
      <c r="BS4" s="142">
        <f t="shared" si="8"/>
        <v>73.3</v>
      </c>
      <c r="BT4" s="147">
        <v>89.5</v>
      </c>
      <c r="BU4" s="147">
        <v>12928</v>
      </c>
      <c r="BV4" s="142">
        <f t="shared" si="9"/>
        <v>10.5</v>
      </c>
      <c r="BW4" s="399">
        <f t="shared" si="10"/>
        <v>44.7104</v>
      </c>
      <c r="BX4" s="123">
        <v>17.3</v>
      </c>
      <c r="BY4" s="148">
        <f t="shared" si="11"/>
        <v>7.7504</v>
      </c>
      <c r="BZ4" s="147">
        <v>56</v>
      </c>
      <c r="CA4" s="148">
        <f t="shared" si="12"/>
        <v>25.087999999999997</v>
      </c>
      <c r="CB4" s="147">
        <v>26.5</v>
      </c>
      <c r="CC4" s="148">
        <f t="shared" si="13"/>
        <v>11.871999999999998</v>
      </c>
      <c r="CD4" s="148">
        <v>0.82</v>
      </c>
      <c r="CE4" s="149">
        <v>99.8</v>
      </c>
      <c r="CF4" s="149">
        <v>9135</v>
      </c>
      <c r="CG4" s="149">
        <v>99.1</v>
      </c>
      <c r="CH4" s="149">
        <v>6338</v>
      </c>
      <c r="CI4" s="149">
        <v>92.2</v>
      </c>
      <c r="CJ4" s="149">
        <v>97.4</v>
      </c>
      <c r="CK4" s="149">
        <v>6205</v>
      </c>
      <c r="CL4" s="214">
        <f t="shared" si="14"/>
        <v>0.30892857142857144</v>
      </c>
      <c r="CM4" s="148"/>
      <c r="CN4" s="148"/>
      <c r="CO4" s="148"/>
      <c r="CP4" s="142">
        <v>0.32</v>
      </c>
      <c r="CQ4" s="138"/>
      <c r="CR4" s="138"/>
      <c r="CS4" s="138"/>
      <c r="CT4" s="148"/>
      <c r="CU4" s="151"/>
      <c r="CV4" s="151"/>
      <c r="CW4" s="148"/>
      <c r="CX4" s="148"/>
      <c r="CZ4" s="148"/>
      <c r="DA4" s="152"/>
      <c r="DB4" s="153" t="s">
        <v>539</v>
      </c>
      <c r="DC4" s="154"/>
      <c r="DD4" s="155" t="s">
        <v>890</v>
      </c>
      <c r="DE4" s="124"/>
      <c r="DF4" s="124"/>
      <c r="DG4" s="124"/>
      <c r="DH4" s="236"/>
      <c r="DI4" s="124" t="s">
        <v>488</v>
      </c>
      <c r="DJ4" s="427" t="s">
        <v>484</v>
      </c>
      <c r="DK4" s="156">
        <v>2</v>
      </c>
      <c r="DL4" s="156"/>
      <c r="DM4" s="220" t="s">
        <v>1019</v>
      </c>
      <c r="DN4" s="157">
        <v>0</v>
      </c>
      <c r="DO4" s="220">
        <v>0</v>
      </c>
      <c r="DP4" s="220" t="s">
        <v>681</v>
      </c>
      <c r="DQ4" s="156"/>
      <c r="DR4" s="203" t="s">
        <v>479</v>
      </c>
      <c r="DS4" s="200" t="s">
        <v>479</v>
      </c>
      <c r="DT4" s="200">
        <v>478</v>
      </c>
      <c r="DU4" s="200">
        <v>5.6</v>
      </c>
      <c r="DV4" s="200">
        <v>94.4</v>
      </c>
      <c r="DW4" s="200" t="s">
        <v>479</v>
      </c>
      <c r="DX4" s="200" t="s">
        <v>479</v>
      </c>
      <c r="DY4" s="200" t="s">
        <v>479</v>
      </c>
      <c r="DZ4" s="200" t="s">
        <v>479</v>
      </c>
      <c r="EA4" s="127">
        <v>0</v>
      </c>
      <c r="EB4" s="123"/>
      <c r="EC4" s="159"/>
      <c r="ED4" s="159"/>
      <c r="EE4" s="156">
        <v>13</v>
      </c>
      <c r="EF4" s="220">
        <v>25</v>
      </c>
      <c r="EG4" s="156"/>
      <c r="EH4" s="159"/>
      <c r="EI4" s="417">
        <v>173</v>
      </c>
      <c r="EJ4" s="417">
        <v>107</v>
      </c>
      <c r="EK4" s="212">
        <f>EJ4/(EI4*EI4*0.01*0.01)</f>
        <v>35.751278024658355</v>
      </c>
      <c r="EL4" s="417">
        <v>1</v>
      </c>
      <c r="EM4" s="433" t="s">
        <v>499</v>
      </c>
      <c r="EN4" s="159"/>
      <c r="EO4" s="417">
        <v>0</v>
      </c>
      <c r="EP4" s="417">
        <v>0</v>
      </c>
      <c r="EQ4" s="417" t="s">
        <v>1020</v>
      </c>
      <c r="ER4" s="418">
        <v>44000</v>
      </c>
      <c r="ES4" s="311">
        <v>12711</v>
      </c>
      <c r="ET4" s="356">
        <v>75</v>
      </c>
      <c r="EU4" s="356">
        <v>5146</v>
      </c>
      <c r="EV4" s="356">
        <v>8000</v>
      </c>
      <c r="EW4" s="356">
        <v>40560</v>
      </c>
      <c r="EX4" s="357">
        <v>2072</v>
      </c>
      <c r="EY4" s="358">
        <f t="shared" ref="EY4" si="22">EX4/EV4*EW4/ET4</f>
        <v>140.06720000000001</v>
      </c>
      <c r="EZ4" s="266">
        <f t="shared" ref="EZ4" si="23">L4*EY4</f>
        <v>1820.8736000000001</v>
      </c>
      <c r="FA4" s="273"/>
      <c r="FB4" s="254"/>
      <c r="FC4" s="254"/>
      <c r="FD4" s="254"/>
      <c r="FE4" s="281"/>
      <c r="FF4" s="303"/>
      <c r="FG4" s="303"/>
      <c r="FH4" s="267"/>
      <c r="FI4" s="316"/>
      <c r="FJ4" s="291"/>
      <c r="FK4" s="323"/>
      <c r="FL4" s="287"/>
      <c r="FM4" s="163"/>
      <c r="FN4" s="121"/>
      <c r="FO4" s="168">
        <f t="shared" ref="FO4" si="24">AC4/1000</f>
        <v>0.30599999999999999</v>
      </c>
      <c r="FQ4" s="136">
        <f t="shared" ref="FQ4" si="25">EX4*100/EU4</f>
        <v>40.264282938204431</v>
      </c>
      <c r="FR4" s="169">
        <f t="shared" ref="FR4" si="26">EY4/1000</f>
        <v>0.1400672</v>
      </c>
      <c r="FS4" s="170">
        <f>DT4/EY4</f>
        <v>3.4126476434168738</v>
      </c>
      <c r="FT4" s="419"/>
      <c r="FU4" s="224" t="s">
        <v>1021</v>
      </c>
      <c r="FV4" s="224" t="s">
        <v>479</v>
      </c>
      <c r="FW4" s="224" t="s">
        <v>583</v>
      </c>
      <c r="FX4" s="222">
        <v>0</v>
      </c>
      <c r="FY4" s="222"/>
      <c r="FZ4" s="222">
        <v>1</v>
      </c>
      <c r="GA4" s="224" t="s">
        <v>1022</v>
      </c>
      <c r="GB4" s="232"/>
      <c r="GC4" s="232"/>
      <c r="GD4" s="232"/>
      <c r="GE4" s="222">
        <v>1</v>
      </c>
      <c r="GF4" s="224" t="s">
        <v>1023</v>
      </c>
      <c r="GG4" s="224" t="s">
        <v>824</v>
      </c>
      <c r="GH4" s="222">
        <v>0</v>
      </c>
      <c r="GI4" s="223">
        <v>0</v>
      </c>
      <c r="GJ4" s="224" t="s">
        <v>824</v>
      </c>
      <c r="GK4" s="158"/>
      <c r="GL4" s="172">
        <v>44029</v>
      </c>
      <c r="GM4" s="172"/>
      <c r="GN4" s="173"/>
      <c r="GO4" s="174" t="s">
        <v>489</v>
      </c>
      <c r="GS4" s="158"/>
      <c r="GT4" s="158"/>
      <c r="GU4" s="158"/>
      <c r="HJ4" s="225"/>
      <c r="HK4" s="375">
        <v>40.799999999999997</v>
      </c>
      <c r="HL4" s="375">
        <v>95.2</v>
      </c>
      <c r="HM4" s="375">
        <v>16004</v>
      </c>
      <c r="HN4" s="375">
        <v>42</v>
      </c>
      <c r="HO4" s="375">
        <v>91.9</v>
      </c>
      <c r="HP4" s="400">
        <v>5268</v>
      </c>
      <c r="HQ4" s="400">
        <v>1961</v>
      </c>
      <c r="HR4" s="375">
        <v>60.9</v>
      </c>
      <c r="HS4" s="375">
        <v>37.700000000000003</v>
      </c>
      <c r="HT4" s="375">
        <v>33.700000000000003</v>
      </c>
      <c r="HU4" s="375">
        <v>82</v>
      </c>
      <c r="HV4" s="375">
        <v>99.6</v>
      </c>
      <c r="HW4" s="400">
        <v>7562</v>
      </c>
      <c r="HX4" s="375">
        <v>69.2</v>
      </c>
      <c r="HY4" s="375">
        <v>91.4</v>
      </c>
      <c r="HZ4" s="375">
        <v>39.200000000000003</v>
      </c>
      <c r="IA4" s="375">
        <v>62.6</v>
      </c>
      <c r="IB4" s="375">
        <v>89.8</v>
      </c>
      <c r="IC4" s="400">
        <v>7381</v>
      </c>
      <c r="ID4" s="375">
        <v>51.1</v>
      </c>
      <c r="IE4" s="375">
        <v>74.8</v>
      </c>
      <c r="IF4" s="375">
        <v>54.7</v>
      </c>
      <c r="IG4" s="375">
        <v>92.4</v>
      </c>
      <c r="IH4" s="375">
        <v>12353</v>
      </c>
      <c r="II4" s="375">
        <v>67.2</v>
      </c>
      <c r="IJ4" s="375">
        <v>35.200000000000003</v>
      </c>
      <c r="IK4" s="375">
        <v>84.3</v>
      </c>
      <c r="IL4" s="400">
        <v>6762</v>
      </c>
      <c r="IM4" s="375">
        <v>48.5</v>
      </c>
      <c r="IN4" s="375">
        <v>97.7</v>
      </c>
      <c r="IO4" s="400">
        <v>5774</v>
      </c>
      <c r="IP4" s="375">
        <v>56.1</v>
      </c>
      <c r="IQ4" s="375">
        <v>63.2</v>
      </c>
      <c r="IR4" s="375">
        <v>27.6</v>
      </c>
      <c r="IS4" s="375">
        <v>42.2</v>
      </c>
      <c r="IT4" s="375">
        <v>78.8</v>
      </c>
      <c r="IU4" s="400">
        <v>5416</v>
      </c>
      <c r="IV4" s="375">
        <v>32.799999999999997</v>
      </c>
      <c r="IW4" s="375"/>
      <c r="IX4" s="375"/>
      <c r="IY4" s="375"/>
      <c r="IZ4" s="375"/>
      <c r="JA4" s="375"/>
      <c r="JB4" s="375"/>
      <c r="JC4" s="375"/>
      <c r="JD4" s="375"/>
      <c r="JE4" s="400"/>
      <c r="JF4" s="375"/>
      <c r="JG4" s="375"/>
      <c r="JH4" s="375"/>
      <c r="JI4" s="375"/>
      <c r="JJ4" s="158"/>
      <c r="JK4" s="175"/>
      <c r="JL4" s="176"/>
      <c r="JM4" s="176"/>
      <c r="JN4" s="176"/>
      <c r="JO4" s="176"/>
      <c r="JP4" s="176"/>
      <c r="JQ4" s="176"/>
      <c r="JR4" s="176"/>
      <c r="JS4" s="176"/>
      <c r="JT4" s="176"/>
      <c r="JU4" s="176"/>
      <c r="JV4" s="176"/>
      <c r="JW4" s="176"/>
      <c r="JX4" s="176"/>
      <c r="JY4" s="176"/>
      <c r="JZ4" s="176"/>
      <c r="KA4" s="176"/>
      <c r="KB4" s="176"/>
      <c r="KC4" s="176"/>
      <c r="KD4" s="176"/>
      <c r="KE4" s="176"/>
      <c r="KF4" s="176"/>
      <c r="KG4" s="176"/>
      <c r="KH4" s="176"/>
      <c r="KI4" s="176"/>
      <c r="KJ4" s="176"/>
      <c r="KK4" s="176"/>
      <c r="KL4" s="176"/>
      <c r="KM4" s="176"/>
      <c r="KN4" s="176"/>
      <c r="KO4" s="176"/>
      <c r="KP4" s="176"/>
      <c r="KQ4" s="176"/>
      <c r="KR4" s="176"/>
      <c r="KS4" s="176"/>
      <c r="KT4" s="176"/>
      <c r="KU4" s="176"/>
      <c r="KV4" s="176"/>
      <c r="KW4" s="176"/>
      <c r="KX4" s="176"/>
      <c r="KY4" s="176"/>
      <c r="KZ4" s="176"/>
      <c r="LA4" s="176"/>
      <c r="LB4" s="176"/>
      <c r="LC4" s="176"/>
      <c r="LD4" s="176"/>
      <c r="LE4" s="176"/>
    </row>
    <row r="5" spans="1:337" ht="14.45" customHeight="1">
      <c r="A5" s="121">
        <v>115</v>
      </c>
      <c r="B5" s="121">
        <f>COUNTIFS($D$3:D5,D5,$F$3:F5,F5)</f>
        <v>1</v>
      </c>
      <c r="C5" s="177">
        <v>12711</v>
      </c>
      <c r="D5" s="231" t="s">
        <v>873</v>
      </c>
      <c r="E5" s="127" t="s">
        <v>874</v>
      </c>
      <c r="F5" s="127">
        <v>6503270785</v>
      </c>
      <c r="G5" s="124">
        <f t="shared" si="0"/>
        <v>55</v>
      </c>
      <c r="H5" s="275" t="s">
        <v>793</v>
      </c>
      <c r="I5" s="194" t="s">
        <v>875</v>
      </c>
      <c r="J5" s="276" t="s">
        <v>476</v>
      </c>
      <c r="K5" s="127" t="s">
        <v>477</v>
      </c>
      <c r="L5" s="124">
        <v>14</v>
      </c>
      <c r="M5" s="127" t="s">
        <v>478</v>
      </c>
      <c r="N5" s="127" t="s">
        <v>479</v>
      </c>
      <c r="O5" s="124"/>
      <c r="P5" s="124" t="s">
        <v>603</v>
      </c>
      <c r="Q5" s="320"/>
      <c r="R5" s="320"/>
      <c r="S5" s="127"/>
      <c r="T5" s="340" t="s">
        <v>481</v>
      </c>
      <c r="U5" s="340"/>
      <c r="V5" s="350" t="s">
        <v>521</v>
      </c>
      <c r="W5" s="307"/>
      <c r="X5" s="336"/>
      <c r="Y5" s="308"/>
      <c r="Z5" s="194"/>
      <c r="AA5" s="124" t="s">
        <v>495</v>
      </c>
      <c r="AB5" s="182"/>
      <c r="AC5" s="188">
        <v>142</v>
      </c>
      <c r="AD5" s="188">
        <v>2000</v>
      </c>
      <c r="AE5" s="189"/>
      <c r="AF5" s="189"/>
      <c r="AG5" s="189" t="s">
        <v>484</v>
      </c>
      <c r="AH5" s="188">
        <v>150</v>
      </c>
      <c r="AI5"/>
      <c r="AJ5"/>
      <c r="AM5"/>
      <c r="AO5" s="397">
        <v>22.3</v>
      </c>
      <c r="AP5" s="132">
        <v>74.400000000000006</v>
      </c>
      <c r="AQ5" s="133">
        <v>1.66</v>
      </c>
      <c r="AR5" s="134">
        <f t="shared" si="1"/>
        <v>98.36</v>
      </c>
      <c r="AS5" s="135">
        <f t="shared" si="2"/>
        <v>0.29973118279569894</v>
      </c>
      <c r="AT5" s="136">
        <f t="shared" si="3"/>
        <v>0.49755376344086022</v>
      </c>
      <c r="AU5" s="137">
        <f t="shared" si="4"/>
        <v>0.29318958716802523</v>
      </c>
      <c r="AV5" s="138">
        <f t="shared" si="5"/>
        <v>20.233999999999998</v>
      </c>
      <c r="AW5" s="138">
        <f t="shared" si="20"/>
        <v>90.735426008968602</v>
      </c>
      <c r="AX5" s="139">
        <v>1.29</v>
      </c>
      <c r="AY5" s="138">
        <f t="shared" si="21"/>
        <v>5.7847533632286989</v>
      </c>
      <c r="AZ5" s="121" t="s">
        <v>485</v>
      </c>
      <c r="BA5" s="140">
        <v>4.4000000000000004</v>
      </c>
      <c r="BB5" s="141" t="s">
        <v>485</v>
      </c>
      <c r="BC5" s="142">
        <v>0</v>
      </c>
      <c r="BD5" s="142"/>
      <c r="BE5" s="138"/>
      <c r="BF5" s="138"/>
      <c r="BG5" s="123">
        <v>4520</v>
      </c>
      <c r="BH5" s="143">
        <v>257.15000000000003</v>
      </c>
      <c r="BI5" s="144">
        <v>2.74</v>
      </c>
      <c r="BJ5" s="138">
        <v>29.7</v>
      </c>
      <c r="BK5" s="121">
        <v>70.3</v>
      </c>
      <c r="BL5" s="199">
        <f t="shared" si="6"/>
        <v>0.42247510668563298</v>
      </c>
      <c r="BM5" s="146">
        <v>0.15</v>
      </c>
      <c r="BN5" s="142">
        <f t="shared" si="7"/>
        <v>0.67264573991031384</v>
      </c>
      <c r="BO5" s="121" t="s">
        <v>485</v>
      </c>
      <c r="BP5" s="121">
        <v>11.8</v>
      </c>
      <c r="BQ5" s="144">
        <v>9.6049999999999986</v>
      </c>
      <c r="BR5" s="147">
        <v>29167</v>
      </c>
      <c r="BS5" s="142">
        <f t="shared" si="8"/>
        <v>60.900000000000006</v>
      </c>
      <c r="BT5" s="147">
        <v>88.4</v>
      </c>
      <c r="BU5" s="147">
        <v>6840</v>
      </c>
      <c r="BV5" s="142">
        <f t="shared" si="9"/>
        <v>11.599999999999994</v>
      </c>
      <c r="BW5" s="237">
        <f t="shared" si="10"/>
        <v>73.656000000000006</v>
      </c>
      <c r="BX5" s="123">
        <v>33.6</v>
      </c>
      <c r="BY5" s="148">
        <f t="shared" si="11"/>
        <v>24.9984</v>
      </c>
      <c r="BZ5" s="147">
        <v>27.3</v>
      </c>
      <c r="CA5" s="148">
        <f t="shared" si="12"/>
        <v>20.311199999999999</v>
      </c>
      <c r="CB5" s="147">
        <v>38.1</v>
      </c>
      <c r="CC5" s="148">
        <f t="shared" si="13"/>
        <v>28.346400000000003</v>
      </c>
      <c r="CD5" s="148">
        <v>0.33</v>
      </c>
      <c r="CE5" s="149">
        <v>92.7</v>
      </c>
      <c r="CF5" s="211">
        <v>5203.7</v>
      </c>
      <c r="CG5" s="149">
        <v>73.5</v>
      </c>
      <c r="CH5" s="211">
        <v>3545.6000000000004</v>
      </c>
      <c r="CI5" s="149">
        <v>38.9</v>
      </c>
      <c r="CJ5" s="149">
        <v>66.8</v>
      </c>
      <c r="CK5" s="211">
        <v>3920.2</v>
      </c>
      <c r="CL5" s="138">
        <f t="shared" si="14"/>
        <v>1.2307692307692308</v>
      </c>
      <c r="CM5" s="148"/>
      <c r="CN5" s="148"/>
      <c r="CO5" s="148"/>
      <c r="CP5" s="142">
        <v>4.5999999999999999E-2</v>
      </c>
      <c r="CQ5" s="138"/>
      <c r="CR5" s="138"/>
      <c r="CS5" s="138"/>
      <c r="CT5" s="148"/>
      <c r="CU5" s="151"/>
      <c r="CV5" s="151"/>
      <c r="CW5" s="148"/>
      <c r="CX5" s="148"/>
      <c r="CZ5" s="148"/>
      <c r="DA5" s="152">
        <v>3</v>
      </c>
      <c r="DB5" s="153" t="s">
        <v>486</v>
      </c>
      <c r="DC5" s="154"/>
      <c r="DD5" s="155" t="s">
        <v>876</v>
      </c>
      <c r="DE5" s="124"/>
      <c r="DF5" s="124"/>
      <c r="DG5" s="124"/>
      <c r="DH5" s="236"/>
      <c r="DI5" s="124" t="s">
        <v>488</v>
      </c>
      <c r="DJ5" s="427" t="s">
        <v>484</v>
      </c>
      <c r="DK5" s="156">
        <v>2</v>
      </c>
      <c r="DL5" s="156"/>
      <c r="DM5" s="220" t="s">
        <v>475</v>
      </c>
      <c r="DN5" s="157">
        <v>0</v>
      </c>
      <c r="DO5" s="220">
        <v>0</v>
      </c>
      <c r="DP5" s="220" t="s">
        <v>681</v>
      </c>
      <c r="DQ5" s="156"/>
      <c r="DR5" s="158" t="s">
        <v>479</v>
      </c>
      <c r="DS5" s="124" t="s">
        <v>479</v>
      </c>
      <c r="DT5" s="200">
        <v>204</v>
      </c>
      <c r="DU5" s="200">
        <v>14.7</v>
      </c>
      <c r="DV5" s="200">
        <v>85.3</v>
      </c>
      <c r="DW5" s="124" t="s">
        <v>479</v>
      </c>
      <c r="DX5" s="124" t="s">
        <v>479</v>
      </c>
      <c r="DY5" s="124" t="s">
        <v>479</v>
      </c>
      <c r="DZ5" s="124" t="s">
        <v>479</v>
      </c>
      <c r="EA5" s="194" t="s">
        <v>877</v>
      </c>
      <c r="EB5" s="123"/>
      <c r="EC5" s="159"/>
      <c r="ED5" s="159"/>
      <c r="EE5" s="156">
        <v>14</v>
      </c>
      <c r="EF5" s="220">
        <v>25</v>
      </c>
      <c r="EG5" s="156"/>
      <c r="EH5" s="159"/>
      <c r="EI5" s="417" t="s">
        <v>499</v>
      </c>
      <c r="EJ5" s="417" t="s">
        <v>499</v>
      </c>
      <c r="EK5" s="417">
        <v>37</v>
      </c>
      <c r="EL5" s="417">
        <v>2</v>
      </c>
      <c r="EM5" s="433" t="s">
        <v>499</v>
      </c>
      <c r="EN5" s="159"/>
      <c r="EO5" s="417">
        <v>2</v>
      </c>
      <c r="EP5" s="417">
        <v>3</v>
      </c>
      <c r="EQ5" s="417" t="s">
        <v>1026</v>
      </c>
      <c r="ER5" s="434" t="s">
        <v>1025</v>
      </c>
      <c r="ES5" s="311"/>
      <c r="ET5" s="356"/>
      <c r="EU5" s="356"/>
      <c r="EV5" s="356"/>
      <c r="EW5" s="356"/>
      <c r="EX5" s="357"/>
      <c r="EY5" s="358"/>
      <c r="EZ5" s="266"/>
      <c r="FA5" s="273"/>
      <c r="FB5" s="254"/>
      <c r="FC5" s="254"/>
      <c r="FD5" s="254"/>
      <c r="FE5" s="281"/>
      <c r="FF5" s="303"/>
      <c r="FG5" s="303"/>
      <c r="FH5" s="267"/>
      <c r="FI5" s="316"/>
      <c r="FJ5" s="291"/>
      <c r="FK5" s="323"/>
      <c r="FL5" s="287"/>
      <c r="FM5" s="163"/>
      <c r="FN5" s="121"/>
      <c r="FO5" s="168"/>
      <c r="FQ5" s="136"/>
      <c r="FR5" s="169"/>
      <c r="FS5" s="170"/>
      <c r="FT5" s="419"/>
      <c r="FU5" s="224" t="s">
        <v>1024</v>
      </c>
      <c r="FV5" s="224" t="s">
        <v>479</v>
      </c>
      <c r="FW5" s="224" t="s">
        <v>1027</v>
      </c>
      <c r="FX5" s="222">
        <v>0</v>
      </c>
      <c r="FY5" s="222"/>
      <c r="FZ5" s="222">
        <v>1</v>
      </c>
      <c r="GA5" s="224" t="s">
        <v>525</v>
      </c>
      <c r="GB5" s="232"/>
      <c r="GC5" s="232"/>
      <c r="GD5" s="232"/>
      <c r="GE5" s="222">
        <v>1</v>
      </c>
      <c r="GF5" s="224" t="s">
        <v>1028</v>
      </c>
      <c r="GG5" s="224" t="s">
        <v>505</v>
      </c>
      <c r="GH5" s="222">
        <v>0</v>
      </c>
      <c r="GI5" s="223">
        <v>0</v>
      </c>
      <c r="GJ5" s="224" t="s">
        <v>528</v>
      </c>
      <c r="GK5" s="158"/>
      <c r="GL5" s="172">
        <v>43957</v>
      </c>
      <c r="GM5" s="283"/>
      <c r="GN5" s="173"/>
      <c r="GO5" s="174" t="s">
        <v>489</v>
      </c>
      <c r="GS5" s="158"/>
      <c r="GT5" s="158"/>
      <c r="GU5" s="158"/>
      <c r="HJ5" s="225"/>
      <c r="HK5" s="148">
        <v>38.4</v>
      </c>
      <c r="HL5" s="148">
        <v>93.5</v>
      </c>
      <c r="HM5" s="143">
        <v>12101</v>
      </c>
      <c r="HN5" s="148">
        <v>47.4</v>
      </c>
      <c r="HO5" s="148">
        <v>96.5</v>
      </c>
      <c r="HP5" s="143">
        <v>4594</v>
      </c>
      <c r="HQ5" s="143"/>
      <c r="HR5" s="148"/>
      <c r="HS5" s="148"/>
      <c r="HT5" s="148"/>
      <c r="HU5" s="148"/>
      <c r="HV5" s="148">
        <v>99.4</v>
      </c>
      <c r="HW5" s="143">
        <v>6213</v>
      </c>
      <c r="HX5" s="148">
        <v>79.099999999999994</v>
      </c>
      <c r="HY5" s="148">
        <v>85.3</v>
      </c>
      <c r="HZ5" s="148">
        <v>12.6</v>
      </c>
      <c r="IA5" s="148">
        <v>59.1</v>
      </c>
      <c r="IB5" s="148">
        <v>98.5</v>
      </c>
      <c r="IC5" s="143">
        <v>3406</v>
      </c>
      <c r="ID5" s="148">
        <v>19.100000000000001</v>
      </c>
      <c r="IE5" s="148">
        <v>53.1</v>
      </c>
      <c r="IF5" s="148">
        <v>61.6</v>
      </c>
      <c r="IG5" s="148">
        <v>82.3</v>
      </c>
      <c r="IH5" s="143">
        <v>7512</v>
      </c>
      <c r="II5" s="148">
        <v>59.4</v>
      </c>
      <c r="IJ5" s="148">
        <v>8.25</v>
      </c>
      <c r="IK5" s="148">
        <v>93.4</v>
      </c>
      <c r="IL5" s="143">
        <v>2723</v>
      </c>
      <c r="IM5" s="148">
        <v>5.47</v>
      </c>
      <c r="IN5" s="148">
        <v>92.3</v>
      </c>
      <c r="IO5" s="143">
        <v>4150</v>
      </c>
      <c r="IP5" s="148">
        <v>65.400000000000006</v>
      </c>
      <c r="IQ5" s="148">
        <v>72.5</v>
      </c>
      <c r="IR5" s="148">
        <v>28.9</v>
      </c>
      <c r="IS5" s="148">
        <v>29.2</v>
      </c>
      <c r="IT5" s="148">
        <v>96.1</v>
      </c>
      <c r="IU5" s="143">
        <v>2951</v>
      </c>
      <c r="IV5" s="148">
        <v>10.6</v>
      </c>
      <c r="IW5" s="148"/>
      <c r="IX5" s="148"/>
      <c r="IY5" s="148"/>
      <c r="IZ5" s="148"/>
      <c r="JA5" s="148"/>
      <c r="JB5" s="148"/>
      <c r="JC5" s="148"/>
      <c r="JD5" s="148"/>
      <c r="JE5" s="143"/>
      <c r="JF5"/>
      <c r="JG5"/>
      <c r="JH5"/>
      <c r="JI5"/>
      <c r="JJ5" s="158"/>
      <c r="JK5" s="175"/>
      <c r="JL5" s="176"/>
      <c r="JM5" s="176"/>
      <c r="JN5" s="176"/>
      <c r="JO5" s="176"/>
      <c r="JP5" s="176"/>
      <c r="JQ5" s="176"/>
      <c r="JR5" s="176"/>
      <c r="JS5" s="176"/>
      <c r="JT5" s="176"/>
      <c r="JU5" s="176"/>
      <c r="JV5" s="176"/>
      <c r="JW5" s="176"/>
      <c r="JX5" s="176"/>
      <c r="JY5" s="176"/>
      <c r="JZ5" s="176"/>
      <c r="KA5" s="176"/>
      <c r="KB5" s="176"/>
      <c r="KC5" s="176"/>
      <c r="KD5" s="176"/>
      <c r="KE5" s="176"/>
      <c r="KF5" s="176"/>
      <c r="KG5" s="176"/>
      <c r="KH5" s="176"/>
      <c r="KI5" s="176"/>
      <c r="KJ5" s="176"/>
      <c r="KK5" s="176"/>
      <c r="KL5" s="176"/>
      <c r="KM5" s="176"/>
      <c r="KN5" s="176"/>
      <c r="KO5" s="176"/>
      <c r="KP5" s="176"/>
      <c r="KQ5" s="176"/>
      <c r="KR5" s="176"/>
      <c r="KS5" s="176"/>
      <c r="KT5" s="176"/>
      <c r="KU5" s="176"/>
      <c r="KV5" s="176"/>
      <c r="KW5" s="176"/>
      <c r="KX5" s="176"/>
      <c r="KY5" s="176"/>
      <c r="KZ5" s="176"/>
      <c r="LA5" s="176"/>
      <c r="LB5" s="176"/>
      <c r="LC5" s="176"/>
      <c r="LD5" s="176"/>
      <c r="LE5" s="176"/>
    </row>
    <row r="6" spans="1:337" ht="14.45" customHeight="1">
      <c r="A6" s="121">
        <v>257</v>
      </c>
      <c r="B6" s="121">
        <f>COUNTIFS($D$3:D6,D6,$F$3:F6,F6)</f>
        <v>1</v>
      </c>
      <c r="C6" s="177">
        <v>13801</v>
      </c>
      <c r="D6" s="231" t="s">
        <v>981</v>
      </c>
      <c r="E6" s="127" t="s">
        <v>536</v>
      </c>
      <c r="F6" s="179">
        <v>7212155324</v>
      </c>
      <c r="G6" s="124">
        <f t="shared" si="0"/>
        <v>48</v>
      </c>
      <c r="H6" s="275" t="s">
        <v>636</v>
      </c>
      <c r="I6" s="194" t="s">
        <v>475</v>
      </c>
      <c r="J6" s="276" t="s">
        <v>476</v>
      </c>
      <c r="K6" s="127" t="s">
        <v>477</v>
      </c>
      <c r="L6" s="124">
        <v>39</v>
      </c>
      <c r="M6" s="127" t="s">
        <v>493</v>
      </c>
      <c r="N6" s="127" t="s">
        <v>511</v>
      </c>
      <c r="O6" s="124"/>
      <c r="P6" s="124" t="s">
        <v>546</v>
      </c>
      <c r="Q6" s="320"/>
      <c r="R6" s="320"/>
      <c r="S6" s="127"/>
      <c r="T6" s="340" t="s">
        <v>481</v>
      </c>
      <c r="U6" s="340"/>
      <c r="V6" s="341" t="s">
        <v>559</v>
      </c>
      <c r="W6" s="342" t="s">
        <v>548</v>
      </c>
      <c r="X6" s="387"/>
      <c r="Y6" s="387"/>
      <c r="Z6" s="295"/>
      <c r="AA6" s="124" t="s">
        <v>495</v>
      </c>
      <c r="AB6" s="124"/>
      <c r="AC6" s="359">
        <v>32024</v>
      </c>
      <c r="AD6" s="359">
        <v>1248000</v>
      </c>
      <c r="AE6" s="176"/>
      <c r="AF6" s="176"/>
      <c r="AG6" s="189" t="s">
        <v>484</v>
      </c>
      <c r="AH6" s="188">
        <v>10000</v>
      </c>
      <c r="AI6"/>
      <c r="AJ6"/>
      <c r="AM6"/>
      <c r="AO6" s="264">
        <v>4.5999999999999996</v>
      </c>
      <c r="AP6" s="132">
        <v>2</v>
      </c>
      <c r="AQ6" s="133">
        <v>92.7</v>
      </c>
      <c r="AR6" s="134">
        <f t="shared" si="1"/>
        <v>99.3</v>
      </c>
      <c r="AS6" s="135">
        <f t="shared" si="2"/>
        <v>2.2999999999999998</v>
      </c>
      <c r="AT6" s="136">
        <f t="shared" si="3"/>
        <v>213.20999999999998</v>
      </c>
      <c r="AU6" s="137">
        <f t="shared" si="4"/>
        <v>4.8574445617740228E-2</v>
      </c>
      <c r="AV6" s="138">
        <f t="shared" si="5"/>
        <v>4.3969999999999994</v>
      </c>
      <c r="AW6" s="138">
        <f t="shared" si="20"/>
        <v>95.586956521739125</v>
      </c>
      <c r="AX6" s="139">
        <v>0.1</v>
      </c>
      <c r="AY6" s="138">
        <f t="shared" si="21"/>
        <v>2.1739130434782612</v>
      </c>
      <c r="AZ6" s="121" t="s">
        <v>485</v>
      </c>
      <c r="BA6" s="140">
        <v>4.05</v>
      </c>
      <c r="BB6" s="141" t="s">
        <v>485</v>
      </c>
      <c r="BC6" s="142">
        <v>8.17</v>
      </c>
      <c r="BD6" s="142"/>
      <c r="BE6" s="138"/>
      <c r="BF6" s="138"/>
      <c r="BG6" s="123">
        <v>9418</v>
      </c>
      <c r="BH6" s="143">
        <v>361.68</v>
      </c>
      <c r="BI6" s="144">
        <v>0.35</v>
      </c>
      <c r="BJ6" s="138">
        <v>96</v>
      </c>
      <c r="BK6" s="121">
        <v>4</v>
      </c>
      <c r="BL6" s="145">
        <f t="shared" si="6"/>
        <v>24</v>
      </c>
      <c r="BM6" s="146">
        <v>0.16</v>
      </c>
      <c r="BN6" s="142">
        <f t="shared" si="7"/>
        <v>3.4782608695652177</v>
      </c>
      <c r="BO6" s="121" t="s">
        <v>485</v>
      </c>
      <c r="BP6" s="138">
        <v>2.4900000000000002</v>
      </c>
      <c r="BQ6" s="144">
        <v>7.3780000000000001</v>
      </c>
      <c r="BR6" s="147">
        <v>35678</v>
      </c>
      <c r="BS6" s="142">
        <f t="shared" si="8"/>
        <v>60.04</v>
      </c>
      <c r="BT6" s="147">
        <v>87.2</v>
      </c>
      <c r="BU6" s="147">
        <v>10194</v>
      </c>
      <c r="BV6" s="142">
        <f t="shared" si="9"/>
        <v>12.799999999999997</v>
      </c>
      <c r="BW6" s="399">
        <f t="shared" si="10"/>
        <v>1.9468000000000001</v>
      </c>
      <c r="BX6" s="123">
        <v>5.04</v>
      </c>
      <c r="BY6" s="148">
        <f t="shared" si="11"/>
        <v>0.1008</v>
      </c>
      <c r="BZ6" s="147">
        <v>55</v>
      </c>
      <c r="CA6" s="148">
        <f t="shared" si="12"/>
        <v>1.1000000000000001</v>
      </c>
      <c r="CB6" s="147">
        <v>37.299999999999997</v>
      </c>
      <c r="CC6" s="148">
        <f t="shared" si="13"/>
        <v>0.746</v>
      </c>
      <c r="CD6" s="148">
        <v>1.0999999999999999E-2</v>
      </c>
      <c r="CE6" s="149">
        <v>100</v>
      </c>
      <c r="CF6" s="149">
        <v>12655</v>
      </c>
      <c r="CG6" s="149">
        <v>99.8</v>
      </c>
      <c r="CH6" s="149">
        <v>10288</v>
      </c>
      <c r="CI6" s="149">
        <v>94.1</v>
      </c>
      <c r="CJ6" s="149">
        <v>97.2</v>
      </c>
      <c r="CK6" s="149">
        <v>6966</v>
      </c>
      <c r="CL6" s="138">
        <f t="shared" si="14"/>
        <v>9.1636363636363641E-2</v>
      </c>
      <c r="CM6" s="148"/>
      <c r="CN6" s="148"/>
      <c r="CO6" s="148"/>
      <c r="CP6" s="142"/>
      <c r="CQ6" s="138"/>
      <c r="CR6" s="138"/>
      <c r="CS6" s="150"/>
      <c r="CT6" s="148"/>
      <c r="CU6" s="151"/>
      <c r="CV6" s="151"/>
      <c r="CW6" s="148"/>
      <c r="CX6" s="148"/>
      <c r="CZ6" s="148"/>
      <c r="DA6" s="152"/>
      <c r="DB6" s="153" t="s">
        <v>497</v>
      </c>
      <c r="DC6" s="154"/>
      <c r="DD6" s="155" t="s">
        <v>513</v>
      </c>
      <c r="DE6" s="124"/>
      <c r="DF6" s="124"/>
      <c r="DG6" s="124"/>
      <c r="DH6" s="236"/>
      <c r="DI6" s="190" t="s">
        <v>488</v>
      </c>
      <c r="DJ6" s="427" t="s">
        <v>484</v>
      </c>
      <c r="DK6" s="156">
        <v>2</v>
      </c>
      <c r="DL6" s="156"/>
      <c r="DM6" s="156"/>
      <c r="DN6" s="157">
        <v>1</v>
      </c>
      <c r="DO6" s="156">
        <v>0</v>
      </c>
      <c r="DP6" s="219" t="s">
        <v>681</v>
      </c>
      <c r="DQ6" s="156"/>
      <c r="DR6" s="158">
        <v>47.9</v>
      </c>
      <c r="DS6" s="124" t="s">
        <v>479</v>
      </c>
      <c r="DT6" s="124">
        <v>24595</v>
      </c>
      <c r="DU6" s="124">
        <v>91.4</v>
      </c>
      <c r="DV6" s="124">
        <v>8.6</v>
      </c>
      <c r="DW6" s="124" t="s">
        <v>479</v>
      </c>
      <c r="DX6" s="124" t="s">
        <v>479</v>
      </c>
      <c r="DY6" s="124" t="s">
        <v>479</v>
      </c>
      <c r="DZ6" s="124" t="s">
        <v>479</v>
      </c>
      <c r="EA6" s="124">
        <v>0</v>
      </c>
      <c r="EC6" s="159"/>
      <c r="ED6" s="159"/>
      <c r="EE6" s="156">
        <v>39</v>
      </c>
      <c r="EF6" s="156">
        <v>180</v>
      </c>
      <c r="EG6" s="160">
        <v>3</v>
      </c>
      <c r="EH6" s="159"/>
      <c r="EI6" s="191" t="s">
        <v>499</v>
      </c>
      <c r="EJ6" s="191" t="s">
        <v>499</v>
      </c>
      <c r="EK6" s="192" t="s">
        <v>499</v>
      </c>
      <c r="EL6" s="156">
        <v>3</v>
      </c>
      <c r="EM6" s="127" t="s">
        <v>499</v>
      </c>
      <c r="EN6" s="156" t="s">
        <v>500</v>
      </c>
      <c r="EO6" s="156">
        <v>2</v>
      </c>
      <c r="EP6" s="156">
        <v>1</v>
      </c>
      <c r="EQ6" s="159"/>
      <c r="ER6" s="161"/>
      <c r="ES6" s="311">
        <v>13801</v>
      </c>
      <c r="ET6" s="352">
        <v>75</v>
      </c>
      <c r="EU6" s="352">
        <v>298480</v>
      </c>
      <c r="EV6" s="352">
        <v>4000</v>
      </c>
      <c r="EW6" s="352">
        <v>39780</v>
      </c>
      <c r="EX6" s="353">
        <v>246657</v>
      </c>
      <c r="EY6" s="354">
        <f t="shared" si="15"/>
        <v>32706.718200000003</v>
      </c>
      <c r="EZ6" s="279">
        <f t="shared" si="16"/>
        <v>1275562.0098000001</v>
      </c>
      <c r="FA6" s="268"/>
      <c r="FB6" s="171"/>
      <c r="FC6" s="171"/>
      <c r="FD6" s="171"/>
      <c r="FE6" s="284"/>
      <c r="FF6" s="294"/>
      <c r="FG6" s="294"/>
      <c r="FH6" s="280"/>
      <c r="FI6" s="285"/>
      <c r="FJ6" s="291"/>
      <c r="FK6" s="292"/>
      <c r="FL6" s="287"/>
      <c r="FM6" s="163"/>
      <c r="FN6" s="121"/>
      <c r="FO6" s="168">
        <f t="shared" si="17"/>
        <v>32.024000000000001</v>
      </c>
      <c r="FQ6" s="136">
        <f t="shared" si="18"/>
        <v>82.637697668185467</v>
      </c>
      <c r="FR6" s="169">
        <f t="shared" si="19"/>
        <v>32.706718200000005</v>
      </c>
      <c r="FS6" s="170"/>
      <c r="FT6" s="193">
        <v>0</v>
      </c>
      <c r="FU6" s="176" t="s">
        <v>982</v>
      </c>
      <c r="FV6" s="176" t="s">
        <v>479</v>
      </c>
      <c r="FW6" s="176" t="s">
        <v>502</v>
      </c>
      <c r="FX6" s="124">
        <v>1</v>
      </c>
      <c r="FY6" s="127" t="s">
        <v>499</v>
      </c>
      <c r="FZ6" s="124">
        <v>1</v>
      </c>
      <c r="GA6" s="194" t="s">
        <v>594</v>
      </c>
      <c r="GE6" s="127">
        <v>1</v>
      </c>
      <c r="GF6" s="195" t="s">
        <v>983</v>
      </c>
      <c r="GG6" s="176" t="s">
        <v>984</v>
      </c>
      <c r="GH6" s="124">
        <v>1</v>
      </c>
      <c r="GI6" s="194" t="s">
        <v>985</v>
      </c>
      <c r="GJ6" s="176" t="s">
        <v>986</v>
      </c>
      <c r="GK6" s="158"/>
      <c r="GL6" s="172">
        <v>44151</v>
      </c>
      <c r="GM6" s="283"/>
      <c r="GN6" s="173"/>
      <c r="GO6" s="174" t="s">
        <v>489</v>
      </c>
      <c r="GS6" s="234"/>
      <c r="GT6" s="158"/>
      <c r="GU6" s="158"/>
      <c r="GW6" s="196">
        <v>0</v>
      </c>
      <c r="GX6" s="196">
        <v>0</v>
      </c>
      <c r="GY6" s="196">
        <v>8909.59</v>
      </c>
      <c r="GZ6" s="196">
        <v>0</v>
      </c>
      <c r="HA6" s="196">
        <v>0</v>
      </c>
      <c r="HB6" s="196">
        <v>0</v>
      </c>
      <c r="HC6" s="196">
        <v>163600.9</v>
      </c>
      <c r="HD6" s="196">
        <v>0</v>
      </c>
      <c r="HE6" s="196">
        <v>222</v>
      </c>
      <c r="HF6" s="196">
        <v>0</v>
      </c>
      <c r="HG6" s="196">
        <v>0</v>
      </c>
      <c r="HH6" s="196">
        <v>0</v>
      </c>
      <c r="HI6" s="196">
        <v>39.01</v>
      </c>
      <c r="HJ6" s="241"/>
      <c r="HK6" s="150">
        <v>13.1</v>
      </c>
      <c r="HL6" s="150">
        <v>66.5</v>
      </c>
      <c r="HM6" s="150">
        <v>3746</v>
      </c>
      <c r="HN6" s="150">
        <v>77.8</v>
      </c>
      <c r="HO6" s="150">
        <v>95.8</v>
      </c>
      <c r="HP6" s="150">
        <v>6645</v>
      </c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D6" s="150"/>
      <c r="IE6" s="150"/>
      <c r="IF6" s="150"/>
      <c r="IG6" s="150"/>
      <c r="IH6" s="150"/>
      <c r="II6" s="150"/>
      <c r="IJ6" s="150"/>
      <c r="IK6" s="150"/>
      <c r="IM6" s="150"/>
      <c r="IN6" s="150"/>
      <c r="IP6" s="150"/>
      <c r="IQ6" s="150"/>
      <c r="IR6" s="150"/>
      <c r="IS6" s="150"/>
      <c r="IT6" s="150"/>
      <c r="IV6" s="150"/>
      <c r="IW6" s="150">
        <v>13.9</v>
      </c>
      <c r="IX6" s="150">
        <v>14.2</v>
      </c>
      <c r="IY6" s="150">
        <v>47.9</v>
      </c>
      <c r="IZ6" s="150">
        <v>1400</v>
      </c>
      <c r="JA6" s="150">
        <v>21.1</v>
      </c>
      <c r="JB6" s="150">
        <v>52.5</v>
      </c>
      <c r="JC6" s="150">
        <v>82.9</v>
      </c>
      <c r="JD6" s="150">
        <v>11.7</v>
      </c>
      <c r="JE6" s="150">
        <v>45</v>
      </c>
      <c r="JF6" s="123">
        <v>5</v>
      </c>
      <c r="JG6" s="123"/>
      <c r="JH6" s="150"/>
      <c r="JI6" s="150"/>
      <c r="JJ6" s="197"/>
      <c r="JK6" s="175"/>
      <c r="JL6" s="176"/>
      <c r="JM6" s="176"/>
      <c r="JN6" s="176"/>
      <c r="JO6" s="176"/>
      <c r="JP6" s="176"/>
      <c r="JQ6" s="176"/>
      <c r="JR6" s="176"/>
      <c r="JS6" s="176"/>
      <c r="JT6" s="176"/>
      <c r="JU6" s="176"/>
      <c r="JV6" s="176"/>
      <c r="JW6" s="176"/>
      <c r="JX6" s="176"/>
      <c r="JY6" s="176"/>
      <c r="JZ6" s="176"/>
      <c r="KA6" s="176"/>
      <c r="KB6" s="176"/>
      <c r="KC6" s="176"/>
      <c r="KD6" s="176"/>
      <c r="KE6" s="176"/>
      <c r="KF6" s="176"/>
      <c r="KG6" s="176"/>
      <c r="KH6" s="176"/>
      <c r="KI6" s="176"/>
      <c r="KJ6" s="176"/>
      <c r="KK6" s="176"/>
      <c r="KL6" s="176"/>
      <c r="KM6" s="176"/>
      <c r="KN6" s="176"/>
      <c r="KO6" s="176"/>
      <c r="KP6" s="176"/>
      <c r="KQ6" s="176"/>
      <c r="KR6" s="176"/>
      <c r="KS6" s="176"/>
      <c r="KT6" s="176"/>
      <c r="KU6" s="176"/>
      <c r="KV6" s="176"/>
      <c r="KW6" s="176"/>
      <c r="KX6" s="176"/>
      <c r="KY6" s="176"/>
      <c r="KZ6" s="176"/>
      <c r="LA6" s="176"/>
      <c r="LB6" s="176"/>
      <c r="LC6" s="176"/>
      <c r="LD6" s="176"/>
      <c r="LE6" s="176"/>
    </row>
    <row r="7" spans="1:337" ht="14.45" customHeight="1">
      <c r="A7" s="121">
        <v>172</v>
      </c>
      <c r="B7" s="121">
        <f>COUNTIFS($D$3:D7,D7,$F$3:F7,F7)</f>
        <v>1</v>
      </c>
      <c r="C7" s="177">
        <v>13019</v>
      </c>
      <c r="D7" s="231" t="s">
        <v>651</v>
      </c>
      <c r="E7" s="127" t="s">
        <v>652</v>
      </c>
      <c r="F7" s="179">
        <v>5605020509</v>
      </c>
      <c r="G7" s="124">
        <f t="shared" si="0"/>
        <v>64</v>
      </c>
      <c r="H7" s="275" t="s">
        <v>653</v>
      </c>
      <c r="I7" s="194" t="s">
        <v>654</v>
      </c>
      <c r="J7" s="276" t="s">
        <v>476</v>
      </c>
      <c r="K7" s="127" t="s">
        <v>477</v>
      </c>
      <c r="L7" s="124">
        <v>24</v>
      </c>
      <c r="M7" s="127" t="s">
        <v>655</v>
      </c>
      <c r="N7" s="127" t="s">
        <v>511</v>
      </c>
      <c r="O7" s="124"/>
      <c r="P7" s="124" t="s">
        <v>520</v>
      </c>
      <c r="Q7" s="320"/>
      <c r="R7" s="320"/>
      <c r="S7" s="127"/>
      <c r="T7" s="340" t="s">
        <v>481</v>
      </c>
      <c r="U7" s="340"/>
      <c r="V7" s="350" t="s">
        <v>521</v>
      </c>
      <c r="W7" s="307"/>
      <c r="X7" s="386"/>
      <c r="Y7" s="386"/>
      <c r="Z7" s="295" t="s">
        <v>656</v>
      </c>
      <c r="AA7" s="124" t="s">
        <v>495</v>
      </c>
      <c r="AB7" s="124"/>
      <c r="AC7" s="359">
        <v>711</v>
      </c>
      <c r="AD7" s="359">
        <v>17000</v>
      </c>
      <c r="AE7" s="176"/>
      <c r="AF7" s="176"/>
      <c r="AG7" s="176" t="s">
        <v>496</v>
      </c>
      <c r="AH7" s="392">
        <v>1500</v>
      </c>
      <c r="AI7"/>
      <c r="AJ7"/>
      <c r="AM7"/>
      <c r="AO7" s="397">
        <v>68.599999999999994</v>
      </c>
      <c r="AP7" s="132">
        <v>25</v>
      </c>
      <c r="AQ7" s="133">
        <v>6.04</v>
      </c>
      <c r="AR7" s="134">
        <f t="shared" si="1"/>
        <v>99.64</v>
      </c>
      <c r="AS7" s="135">
        <f t="shared" si="2"/>
        <v>2.7439999999999998</v>
      </c>
      <c r="AT7" s="136">
        <f t="shared" si="3"/>
        <v>16.57376</v>
      </c>
      <c r="AU7" s="137">
        <f t="shared" si="4"/>
        <v>2.2100515463917523</v>
      </c>
      <c r="AV7" s="138">
        <f t="shared" si="5"/>
        <v>60.467999999999989</v>
      </c>
      <c r="AW7" s="138">
        <f t="shared" si="20"/>
        <v>88.145772594752188</v>
      </c>
      <c r="AX7" s="139">
        <v>5.85</v>
      </c>
      <c r="AY7" s="138">
        <f t="shared" si="21"/>
        <v>8.5276967930029155</v>
      </c>
      <c r="AZ7" s="121" t="s">
        <v>485</v>
      </c>
      <c r="BA7" s="140">
        <v>26.9</v>
      </c>
      <c r="BB7" s="141" t="s">
        <v>485</v>
      </c>
      <c r="BC7" s="142">
        <v>0.41</v>
      </c>
      <c r="BD7" s="142"/>
      <c r="BE7" s="138"/>
      <c r="BF7" s="138"/>
      <c r="BG7" s="123">
        <v>6416</v>
      </c>
      <c r="BH7" s="143">
        <v>866.4</v>
      </c>
      <c r="BI7" s="144">
        <v>4.8600000000000003</v>
      </c>
      <c r="BJ7" s="138">
        <v>59.7</v>
      </c>
      <c r="BK7" s="138">
        <f>100-BJ7</f>
        <v>40.299999999999997</v>
      </c>
      <c r="BL7" s="145">
        <f t="shared" si="6"/>
        <v>1.4813895781637718</v>
      </c>
      <c r="BM7" s="146">
        <v>1.08</v>
      </c>
      <c r="BN7" s="142">
        <f t="shared" si="7"/>
        <v>1.5743440233236152</v>
      </c>
      <c r="BO7" s="121" t="s">
        <v>485</v>
      </c>
      <c r="BP7" s="138">
        <v>26.8</v>
      </c>
      <c r="BQ7" s="144">
        <v>36.57</v>
      </c>
      <c r="BR7" s="147">
        <v>24046</v>
      </c>
      <c r="BS7" s="142">
        <f t="shared" si="8"/>
        <v>63.099999999999994</v>
      </c>
      <c r="BT7" s="147">
        <v>85.4</v>
      </c>
      <c r="BU7" s="147">
        <v>13574</v>
      </c>
      <c r="BV7" s="142">
        <f t="shared" si="9"/>
        <v>14.599999999999994</v>
      </c>
      <c r="BW7" s="399">
        <f t="shared" si="10"/>
        <v>24.5</v>
      </c>
      <c r="BX7" s="123">
        <v>44.3</v>
      </c>
      <c r="BY7" s="148">
        <f t="shared" si="11"/>
        <v>11.074999999999999</v>
      </c>
      <c r="BZ7" s="147">
        <v>18.8</v>
      </c>
      <c r="CA7" s="148">
        <f t="shared" si="12"/>
        <v>4.7</v>
      </c>
      <c r="CB7" s="147">
        <v>34.9</v>
      </c>
      <c r="CC7" s="148">
        <f t="shared" si="13"/>
        <v>8.7249999999999996</v>
      </c>
      <c r="CD7" s="148">
        <v>0.91</v>
      </c>
      <c r="CE7" s="149">
        <v>99.8</v>
      </c>
      <c r="CF7" s="149">
        <v>7517</v>
      </c>
      <c r="CG7" s="149">
        <v>98.9</v>
      </c>
      <c r="CH7" s="149">
        <v>6000</v>
      </c>
      <c r="CI7" s="149">
        <v>79.099999999999994</v>
      </c>
      <c r="CJ7" s="149">
        <v>92.3</v>
      </c>
      <c r="CK7" s="149">
        <v>5964</v>
      </c>
      <c r="CL7" s="138">
        <f t="shared" si="14"/>
        <v>2.3563829787234041</v>
      </c>
      <c r="CM7" s="148"/>
      <c r="CN7" s="148"/>
      <c r="CO7" s="148"/>
      <c r="CP7" s="142">
        <v>0.14000000000000001</v>
      </c>
      <c r="CQ7" s="138"/>
      <c r="CR7" s="138"/>
      <c r="CS7" s="138"/>
      <c r="CT7" s="148"/>
      <c r="CU7" s="151"/>
      <c r="CV7" s="151"/>
      <c r="CW7" s="148"/>
      <c r="CX7" s="148"/>
      <c r="CZ7" s="148"/>
      <c r="DA7" s="152"/>
      <c r="DB7" s="153" t="s">
        <v>539</v>
      </c>
      <c r="DC7" s="154"/>
      <c r="DD7" s="155" t="s">
        <v>657</v>
      </c>
      <c r="DE7" s="124"/>
      <c r="DF7" s="124"/>
      <c r="DG7" s="124"/>
      <c r="DH7" s="236"/>
      <c r="DI7" s="124" t="s">
        <v>488</v>
      </c>
      <c r="DJ7" s="426" t="s">
        <v>496</v>
      </c>
      <c r="DK7" s="156">
        <v>2</v>
      </c>
      <c r="DL7" s="156"/>
      <c r="DM7" s="156"/>
      <c r="DN7" s="157">
        <v>0</v>
      </c>
      <c r="DO7" s="156">
        <v>0</v>
      </c>
      <c r="DP7" s="219" t="s">
        <v>681</v>
      </c>
      <c r="DQ7" s="156"/>
      <c r="DR7" s="203" t="s">
        <v>479</v>
      </c>
      <c r="DS7" s="200" t="s">
        <v>479</v>
      </c>
      <c r="DT7" s="200">
        <v>879</v>
      </c>
      <c r="DU7" s="200">
        <v>100</v>
      </c>
      <c r="DV7" s="200">
        <v>0</v>
      </c>
      <c r="DW7" s="200" t="s">
        <v>479</v>
      </c>
      <c r="DX7" s="200" t="s">
        <v>479</v>
      </c>
      <c r="DY7" s="200" t="s">
        <v>479</v>
      </c>
      <c r="DZ7" s="200" t="s">
        <v>479</v>
      </c>
      <c r="EA7" s="127">
        <v>0</v>
      </c>
      <c r="EB7" s="123"/>
      <c r="EC7" s="159"/>
      <c r="ED7" s="159"/>
      <c r="EE7" s="156">
        <v>24</v>
      </c>
      <c r="EF7" s="156">
        <v>60</v>
      </c>
      <c r="EG7" s="156">
        <v>3</v>
      </c>
      <c r="EH7" s="159"/>
      <c r="EI7" s="191">
        <v>183</v>
      </c>
      <c r="EJ7" s="159">
        <v>117</v>
      </c>
      <c r="EK7" s="192">
        <f>EJ7/(EI7*EI7*0.01*0.01)</f>
        <v>34.936844934157484</v>
      </c>
      <c r="EL7" s="156">
        <v>1</v>
      </c>
      <c r="EM7" s="124">
        <v>2</v>
      </c>
      <c r="EN7" s="156" t="s">
        <v>500</v>
      </c>
      <c r="EO7" s="156">
        <v>2</v>
      </c>
      <c r="EP7" s="156">
        <v>2</v>
      </c>
      <c r="EQ7" s="159" t="s">
        <v>658</v>
      </c>
      <c r="ER7" s="161">
        <v>43983</v>
      </c>
      <c r="ES7" s="311">
        <v>13019</v>
      </c>
      <c r="ET7" s="352">
        <v>75</v>
      </c>
      <c r="EU7" s="352">
        <v>23671</v>
      </c>
      <c r="EV7" s="352">
        <v>4000</v>
      </c>
      <c r="EW7" s="352">
        <v>40560</v>
      </c>
      <c r="EX7" s="353">
        <v>5112</v>
      </c>
      <c r="EY7" s="354">
        <f t="shared" si="15"/>
        <v>691.14239999999995</v>
      </c>
      <c r="EZ7" s="279">
        <f t="shared" si="16"/>
        <v>16587.417600000001</v>
      </c>
      <c r="FA7" s="268"/>
      <c r="FB7" s="171"/>
      <c r="FC7" s="171"/>
      <c r="FD7" s="171"/>
      <c r="FE7" s="284"/>
      <c r="FF7" s="294"/>
      <c r="FG7" s="294"/>
      <c r="FH7" s="280"/>
      <c r="FI7" s="325"/>
      <c r="FJ7" s="291"/>
      <c r="FK7" s="292"/>
      <c r="FL7" s="287"/>
      <c r="FM7" s="390"/>
      <c r="FN7" s="121"/>
      <c r="FO7" s="168">
        <f t="shared" si="17"/>
        <v>0.71099999999999997</v>
      </c>
      <c r="FQ7" s="136">
        <f t="shared" si="18"/>
        <v>21.596045794432005</v>
      </c>
      <c r="FR7" s="169">
        <f t="shared" si="19"/>
        <v>0.69114239999999993</v>
      </c>
      <c r="FS7" s="170">
        <f>DT7/EY7</f>
        <v>1.2718073728366253</v>
      </c>
      <c r="FT7" s="193">
        <v>20</v>
      </c>
      <c r="FU7" s="176" t="s">
        <v>659</v>
      </c>
      <c r="FV7" s="176" t="s">
        <v>660</v>
      </c>
      <c r="FW7" s="176" t="s">
        <v>661</v>
      </c>
      <c r="FX7" s="124">
        <v>0</v>
      </c>
      <c r="FY7" s="124">
        <v>2</v>
      </c>
      <c r="FZ7" s="124">
        <v>1</v>
      </c>
      <c r="GA7" s="176" t="s">
        <v>525</v>
      </c>
      <c r="GE7" s="124">
        <v>1</v>
      </c>
      <c r="GF7" s="208" t="s">
        <v>662</v>
      </c>
      <c r="GG7" s="176" t="s">
        <v>663</v>
      </c>
      <c r="GH7" s="124">
        <v>0</v>
      </c>
      <c r="GI7" s="213">
        <v>0</v>
      </c>
      <c r="GJ7" s="176" t="s">
        <v>664</v>
      </c>
      <c r="GK7" s="158"/>
      <c r="GL7" s="172">
        <v>44006</v>
      </c>
      <c r="GM7" s="218" t="s">
        <v>583</v>
      </c>
      <c r="GN7" s="173">
        <f>DATEDIF(ER7,GL7,"m")</f>
        <v>0</v>
      </c>
      <c r="GO7" s="174" t="s">
        <v>489</v>
      </c>
      <c r="GS7" s="234"/>
      <c r="GT7" s="158"/>
      <c r="GU7" s="158"/>
      <c r="GW7" s="196">
        <v>0</v>
      </c>
      <c r="GX7" s="196">
        <v>0</v>
      </c>
      <c r="GY7" s="196">
        <v>3936.85</v>
      </c>
      <c r="GZ7" s="196">
        <v>0</v>
      </c>
      <c r="HA7" s="196">
        <v>0</v>
      </c>
      <c r="HB7" s="196">
        <v>0</v>
      </c>
      <c r="HC7" s="196">
        <v>5556.9</v>
      </c>
      <c r="HD7" s="196">
        <v>0</v>
      </c>
      <c r="HE7" s="196">
        <v>0</v>
      </c>
      <c r="HF7" s="196">
        <v>0</v>
      </c>
      <c r="HG7" s="196">
        <v>0</v>
      </c>
      <c r="HH7" s="196">
        <v>0</v>
      </c>
      <c r="HI7" s="196">
        <v>534.73</v>
      </c>
      <c r="HJ7" s="241">
        <v>3</v>
      </c>
      <c r="HK7" s="398">
        <v>33.4</v>
      </c>
      <c r="HL7" s="398">
        <v>83.4</v>
      </c>
      <c r="HM7" s="401">
        <v>8873</v>
      </c>
      <c r="HN7" s="398">
        <v>40.299999999999997</v>
      </c>
      <c r="HO7" s="398">
        <v>63</v>
      </c>
      <c r="HP7" s="401">
        <v>3950</v>
      </c>
      <c r="HQ7" s="401">
        <v>1198</v>
      </c>
      <c r="HR7" s="398">
        <v>15.1</v>
      </c>
      <c r="HS7" s="398">
        <v>7.18</v>
      </c>
      <c r="HT7" s="398">
        <v>5.26</v>
      </c>
      <c r="HU7" s="398">
        <v>16.7</v>
      </c>
      <c r="HV7" s="398">
        <v>95.4</v>
      </c>
      <c r="HW7" s="401">
        <v>6926</v>
      </c>
      <c r="HX7" s="398">
        <v>47.4</v>
      </c>
      <c r="HY7" s="398">
        <v>92.5</v>
      </c>
      <c r="HZ7" s="398">
        <v>40.4</v>
      </c>
      <c r="IA7" s="398">
        <v>51.9</v>
      </c>
      <c r="IB7" s="398">
        <v>55</v>
      </c>
      <c r="IC7" s="401">
        <v>7714</v>
      </c>
      <c r="ID7" s="398">
        <v>35.5</v>
      </c>
      <c r="IE7" s="398">
        <v>32.6</v>
      </c>
      <c r="IF7" s="398">
        <v>12.6</v>
      </c>
      <c r="IG7" s="398">
        <v>97.8</v>
      </c>
      <c r="IH7" s="401">
        <v>11586</v>
      </c>
      <c r="II7" s="398">
        <v>50.7</v>
      </c>
      <c r="IJ7" s="398">
        <v>6</v>
      </c>
      <c r="IK7" s="398">
        <v>26.5</v>
      </c>
      <c r="IL7" s="401">
        <v>3195</v>
      </c>
      <c r="IM7" s="398">
        <v>7.15</v>
      </c>
      <c r="IN7" s="398">
        <v>88</v>
      </c>
      <c r="IO7" s="401">
        <v>4791</v>
      </c>
      <c r="IP7" s="398">
        <v>54.5</v>
      </c>
      <c r="IQ7" s="398">
        <v>88.2</v>
      </c>
      <c r="IR7" s="398">
        <v>56.4</v>
      </c>
      <c r="IS7" s="398">
        <v>52</v>
      </c>
      <c r="IT7" s="398">
        <v>62.9</v>
      </c>
      <c r="IU7" s="401">
        <v>7546</v>
      </c>
      <c r="IV7" s="398">
        <v>45.6</v>
      </c>
      <c r="IW7" s="398">
        <v>48.9</v>
      </c>
      <c r="IX7" s="398">
        <v>21.5</v>
      </c>
      <c r="IY7" s="398">
        <v>78.7</v>
      </c>
      <c r="IZ7" s="398">
        <v>3004</v>
      </c>
      <c r="JA7" s="398">
        <v>25.7</v>
      </c>
      <c r="JB7" s="398">
        <v>29.1</v>
      </c>
      <c r="JC7" s="398">
        <v>50.2</v>
      </c>
      <c r="JD7" s="398">
        <v>7.25</v>
      </c>
      <c r="JE7" s="401">
        <v>32</v>
      </c>
      <c r="JF7" s="376">
        <v>3</v>
      </c>
      <c r="JG7" s="376">
        <v>3</v>
      </c>
      <c r="JH7" s="379"/>
      <c r="JI7" s="379"/>
      <c r="JJ7" s="197"/>
      <c r="JK7" s="175"/>
      <c r="JL7" s="176"/>
      <c r="JM7" s="176"/>
      <c r="JN7" s="176"/>
      <c r="JO7" s="176"/>
      <c r="JP7" s="176"/>
      <c r="JQ7" s="176"/>
      <c r="JR7" s="176"/>
      <c r="JS7" s="176"/>
      <c r="JT7" s="176"/>
      <c r="JU7" s="176"/>
      <c r="JV7" s="176"/>
      <c r="JW7" s="176"/>
      <c r="JX7" s="176"/>
      <c r="JY7" s="176"/>
      <c r="JZ7" s="176"/>
      <c r="KA7" s="176"/>
      <c r="KB7" s="176"/>
      <c r="KC7" s="176"/>
      <c r="KD7" s="176"/>
      <c r="KE7" s="176"/>
      <c r="KF7" s="176"/>
      <c r="KG7" s="176"/>
      <c r="KH7" s="176"/>
      <c r="KI7" s="176"/>
      <c r="KJ7" s="176"/>
      <c r="KK7" s="176"/>
      <c r="KL7" s="176"/>
      <c r="KM7" s="176"/>
      <c r="KN7" s="176"/>
      <c r="KO7" s="176"/>
      <c r="KP7" s="176"/>
      <c r="KQ7" s="176"/>
      <c r="KR7" s="176"/>
      <c r="KS7" s="176"/>
      <c r="KT7" s="176"/>
      <c r="KU7" s="176"/>
      <c r="KV7" s="176"/>
      <c r="KW7" s="176"/>
      <c r="KX7" s="176"/>
      <c r="KY7" s="176"/>
      <c r="KZ7" s="176"/>
      <c r="LA7" s="176"/>
      <c r="LB7" s="176"/>
      <c r="LC7" s="176"/>
      <c r="LD7" s="176"/>
      <c r="LE7" s="176"/>
    </row>
    <row r="8" spans="1:337" ht="14.45" customHeight="1">
      <c r="A8" s="121">
        <v>208</v>
      </c>
      <c r="B8" s="121">
        <f>COUNTIFS($D$3:D8,D8,$F$3:F8,F8)</f>
        <v>1</v>
      </c>
      <c r="C8" s="177">
        <v>13291</v>
      </c>
      <c r="D8" s="231" t="s">
        <v>586</v>
      </c>
      <c r="E8" s="127" t="s">
        <v>587</v>
      </c>
      <c r="F8" s="179">
        <v>480112402</v>
      </c>
      <c r="G8" s="124">
        <f t="shared" si="0"/>
        <v>72</v>
      </c>
      <c r="H8" s="275" t="s">
        <v>588</v>
      </c>
      <c r="I8" s="194" t="s">
        <v>589</v>
      </c>
      <c r="J8" s="276" t="s">
        <v>476</v>
      </c>
      <c r="K8" s="127" t="s">
        <v>477</v>
      </c>
      <c r="L8" s="124">
        <v>23</v>
      </c>
      <c r="M8" s="127" t="s">
        <v>584</v>
      </c>
      <c r="N8" s="127" t="s">
        <v>479</v>
      </c>
      <c r="O8" s="124"/>
      <c r="P8" s="124" t="s">
        <v>590</v>
      </c>
      <c r="Q8" s="320"/>
      <c r="R8" s="320"/>
      <c r="S8" s="127"/>
      <c r="T8" s="340" t="s">
        <v>481</v>
      </c>
      <c r="U8" s="340"/>
      <c r="V8" s="350" t="s">
        <v>521</v>
      </c>
      <c r="W8" s="307"/>
      <c r="X8" s="386"/>
      <c r="Y8" s="386"/>
      <c r="Z8" s="295"/>
      <c r="AA8" s="124" t="s">
        <v>495</v>
      </c>
      <c r="AB8" s="182"/>
      <c r="AC8" s="188">
        <v>10991</v>
      </c>
      <c r="AD8" s="188">
        <v>258000</v>
      </c>
      <c r="AE8" s="189"/>
      <c r="AF8" s="189"/>
      <c r="AG8" s="176" t="s">
        <v>496</v>
      </c>
      <c r="AH8" s="392">
        <v>10000</v>
      </c>
      <c r="AI8"/>
      <c r="AJ8"/>
      <c r="AM8"/>
      <c r="AO8" s="397">
        <v>0.6</v>
      </c>
      <c r="AP8" s="132">
        <v>6.8</v>
      </c>
      <c r="AQ8" s="133">
        <v>92.3</v>
      </c>
      <c r="AR8" s="134">
        <f t="shared" si="1"/>
        <v>99.7</v>
      </c>
      <c r="AS8" s="135">
        <f t="shared" si="2"/>
        <v>8.8235294117647065E-2</v>
      </c>
      <c r="AT8" s="136">
        <f t="shared" si="3"/>
        <v>8.1441176470588239</v>
      </c>
      <c r="AU8" s="137">
        <f t="shared" si="4"/>
        <v>6.0544904137235121E-3</v>
      </c>
      <c r="AV8" s="138">
        <f t="shared" si="5"/>
        <v>0.40199999999999997</v>
      </c>
      <c r="AW8" s="138">
        <f t="shared" si="20"/>
        <v>67</v>
      </c>
      <c r="AX8" s="139">
        <v>0.12</v>
      </c>
      <c r="AY8" s="138">
        <f t="shared" si="21"/>
        <v>20</v>
      </c>
      <c r="AZ8" s="121" t="s">
        <v>485</v>
      </c>
      <c r="BA8" s="140">
        <v>29</v>
      </c>
      <c r="BB8" s="141" t="s">
        <v>485</v>
      </c>
      <c r="BC8" s="142">
        <v>0.95</v>
      </c>
      <c r="BD8" s="142"/>
      <c r="BE8" s="138"/>
      <c r="BF8" s="138"/>
      <c r="BG8" s="143">
        <v>9486</v>
      </c>
      <c r="BH8" s="123">
        <v>563</v>
      </c>
      <c r="BI8" s="144">
        <v>6.26</v>
      </c>
      <c r="BJ8" s="138">
        <v>61.7</v>
      </c>
      <c r="BK8" s="121">
        <v>38.299999999999997</v>
      </c>
      <c r="BL8" s="145">
        <f t="shared" si="6"/>
        <v>1.6109660574412534</v>
      </c>
      <c r="BM8" s="146">
        <v>1.7000000000000001E-2</v>
      </c>
      <c r="BN8" s="142">
        <f t="shared" si="7"/>
        <v>2.8333333333333339</v>
      </c>
      <c r="BO8" s="121" t="s">
        <v>485</v>
      </c>
      <c r="BP8" s="138" t="s">
        <v>485</v>
      </c>
      <c r="BQ8" s="144"/>
      <c r="BR8" s="147">
        <v>17946</v>
      </c>
      <c r="BS8" s="142">
        <f t="shared" si="8"/>
        <v>91.1</v>
      </c>
      <c r="BT8" s="147">
        <v>93.7</v>
      </c>
      <c r="BU8" s="147">
        <v>18747</v>
      </c>
      <c r="BV8" s="142">
        <f t="shared" si="9"/>
        <v>6.2999999999999972</v>
      </c>
      <c r="BW8" s="399">
        <f t="shared" si="10"/>
        <v>6.7428799999999987</v>
      </c>
      <c r="BX8" s="123">
        <v>37.9</v>
      </c>
      <c r="BY8" s="148">
        <f t="shared" si="11"/>
        <v>2.5771999999999995</v>
      </c>
      <c r="BZ8" s="147">
        <v>53.2</v>
      </c>
      <c r="CA8" s="148">
        <f t="shared" si="12"/>
        <v>3.6175999999999999</v>
      </c>
      <c r="CB8" s="142">
        <v>8.06</v>
      </c>
      <c r="CC8" s="148">
        <f t="shared" si="13"/>
        <v>0.54808000000000001</v>
      </c>
      <c r="CD8" s="148">
        <v>6.6000000000000003E-2</v>
      </c>
      <c r="CE8" s="149">
        <v>99.7</v>
      </c>
      <c r="CF8" s="149">
        <v>9828</v>
      </c>
      <c r="CG8" s="149">
        <v>98.6</v>
      </c>
      <c r="CH8" s="149">
        <v>6554</v>
      </c>
      <c r="CI8" s="149">
        <v>90.4</v>
      </c>
      <c r="CJ8" s="149">
        <v>98</v>
      </c>
      <c r="CK8" s="149">
        <v>7586</v>
      </c>
      <c r="CL8" s="138">
        <f t="shared" si="14"/>
        <v>0.71240601503759393</v>
      </c>
      <c r="CM8" s="148"/>
      <c r="CN8" s="148"/>
      <c r="CO8" s="148"/>
      <c r="CP8" s="142">
        <v>0</v>
      </c>
      <c r="CQ8" s="138"/>
      <c r="CR8" s="138"/>
      <c r="CS8" s="138"/>
      <c r="CT8" s="148"/>
      <c r="CU8" s="151"/>
      <c r="CV8" s="151"/>
      <c r="CW8" s="148"/>
      <c r="CX8" s="148"/>
      <c r="CZ8" s="148"/>
      <c r="DA8" s="152"/>
      <c r="DB8" s="153" t="s">
        <v>497</v>
      </c>
      <c r="DC8" s="154"/>
      <c r="DD8" s="155" t="s">
        <v>591</v>
      </c>
      <c r="DE8" s="124"/>
      <c r="DF8" s="124"/>
      <c r="DG8" s="124"/>
      <c r="DH8" s="236"/>
      <c r="DI8" s="190" t="s">
        <v>488</v>
      </c>
      <c r="DJ8" s="426" t="s">
        <v>496</v>
      </c>
      <c r="DK8" s="156">
        <v>2</v>
      </c>
      <c r="DL8" s="156"/>
      <c r="DM8" s="156"/>
      <c r="DN8" s="157">
        <v>1</v>
      </c>
      <c r="DO8" s="156">
        <v>0</v>
      </c>
      <c r="DP8" s="219" t="s">
        <v>681</v>
      </c>
      <c r="DQ8" s="156"/>
      <c r="DR8" s="158" t="s">
        <v>479</v>
      </c>
      <c r="DS8" s="124" t="s">
        <v>479</v>
      </c>
      <c r="DT8" s="124">
        <v>7571</v>
      </c>
      <c r="DU8" s="124">
        <v>83.3</v>
      </c>
      <c r="DV8" s="124">
        <v>16.7</v>
      </c>
      <c r="DW8" s="124" t="s">
        <v>479</v>
      </c>
      <c r="DX8" s="124" t="s">
        <v>479</v>
      </c>
      <c r="DY8" s="124" t="s">
        <v>479</v>
      </c>
      <c r="DZ8" s="124" t="s">
        <v>479</v>
      </c>
      <c r="EA8" s="124">
        <v>0</v>
      </c>
      <c r="EC8" s="159"/>
      <c r="ED8" s="159"/>
      <c r="EE8" s="156">
        <v>23</v>
      </c>
      <c r="EF8" s="156">
        <v>100</v>
      </c>
      <c r="EG8" s="156">
        <v>3</v>
      </c>
      <c r="EH8" s="159"/>
      <c r="EI8" s="159">
        <v>175</v>
      </c>
      <c r="EJ8" s="159">
        <v>95</v>
      </c>
      <c r="EK8" s="192">
        <f>EJ8/(EI8*EI8*0.01*0.01)</f>
        <v>31.020408163265305</v>
      </c>
      <c r="EL8" s="156">
        <v>2</v>
      </c>
      <c r="EM8" s="127" t="s">
        <v>499</v>
      </c>
      <c r="EN8" s="156" t="s">
        <v>500</v>
      </c>
      <c r="EO8" s="156">
        <v>3</v>
      </c>
      <c r="EP8" s="156">
        <v>1</v>
      </c>
      <c r="EQ8" s="159"/>
      <c r="ER8" s="161" t="s">
        <v>975</v>
      </c>
      <c r="ES8" s="311">
        <v>13291</v>
      </c>
      <c r="ET8" s="356">
        <v>75</v>
      </c>
      <c r="EU8" s="356">
        <v>86956</v>
      </c>
      <c r="EV8" s="356">
        <v>4000</v>
      </c>
      <c r="EW8" s="356">
        <v>39780</v>
      </c>
      <c r="EX8" s="357">
        <v>82627</v>
      </c>
      <c r="EY8" s="358">
        <f t="shared" si="15"/>
        <v>10956.340199999999</v>
      </c>
      <c r="EZ8" s="266">
        <f t="shared" si="16"/>
        <v>251995.82459999996</v>
      </c>
      <c r="FA8" s="273"/>
      <c r="FB8" s="254"/>
      <c r="FC8" s="254"/>
      <c r="FD8" s="254"/>
      <c r="FE8" s="281"/>
      <c r="FF8" s="303"/>
      <c r="FG8" s="303"/>
      <c r="FH8" s="267"/>
      <c r="FI8" s="321"/>
      <c r="FJ8" s="291"/>
      <c r="FK8" s="323"/>
      <c r="FL8" s="287"/>
      <c r="FM8" s="163"/>
      <c r="FN8" s="121"/>
      <c r="FO8" s="168">
        <f t="shared" si="17"/>
        <v>10.991</v>
      </c>
      <c r="FQ8" s="136">
        <f t="shared" si="18"/>
        <v>95.021620129720773</v>
      </c>
      <c r="FR8" s="169">
        <f t="shared" si="19"/>
        <v>10.956340199999998</v>
      </c>
      <c r="FT8" s="193">
        <v>2</v>
      </c>
      <c r="FU8" s="176" t="s">
        <v>592</v>
      </c>
      <c r="FV8" s="176" t="s">
        <v>593</v>
      </c>
      <c r="FW8" s="176" t="s">
        <v>479</v>
      </c>
      <c r="FX8" s="124">
        <v>0</v>
      </c>
      <c r="FY8" s="127" t="s">
        <v>499</v>
      </c>
      <c r="FZ8" s="124">
        <v>1</v>
      </c>
      <c r="GA8" s="176" t="s">
        <v>594</v>
      </c>
      <c r="GE8" s="124">
        <v>1</v>
      </c>
      <c r="GF8" s="195" t="s">
        <v>595</v>
      </c>
      <c r="GG8" s="176" t="s">
        <v>527</v>
      </c>
      <c r="GH8" s="124">
        <v>0</v>
      </c>
      <c r="GI8" s="213">
        <v>0</v>
      </c>
      <c r="GJ8" s="176" t="s">
        <v>596</v>
      </c>
      <c r="GK8" s="158"/>
      <c r="GL8" s="172">
        <v>44063</v>
      </c>
      <c r="GM8" s="172"/>
      <c r="GN8" s="173"/>
      <c r="GO8" s="174" t="s">
        <v>489</v>
      </c>
      <c r="GS8" s="234"/>
      <c r="GT8" s="158"/>
      <c r="GU8" s="158"/>
      <c r="GW8" s="196">
        <v>0</v>
      </c>
      <c r="GX8" s="196">
        <v>0</v>
      </c>
      <c r="GY8" s="196">
        <v>25287.02</v>
      </c>
      <c r="GZ8" s="196">
        <v>0</v>
      </c>
      <c r="HA8" s="196">
        <v>4.3899999999999997</v>
      </c>
      <c r="HB8" s="196">
        <v>0</v>
      </c>
      <c r="HC8" s="196">
        <v>328327</v>
      </c>
      <c r="HD8" s="196">
        <v>0</v>
      </c>
      <c r="HE8" s="196">
        <v>558.79999999999995</v>
      </c>
      <c r="HF8" s="196">
        <v>0</v>
      </c>
      <c r="HG8" s="196">
        <v>0</v>
      </c>
      <c r="HH8" s="196">
        <v>0</v>
      </c>
      <c r="HI8" s="196">
        <v>46.59</v>
      </c>
      <c r="HJ8" s="400"/>
      <c r="HK8" s="400"/>
      <c r="HL8" s="400"/>
      <c r="HM8" s="400"/>
      <c r="HN8" s="400"/>
      <c r="HO8" s="400"/>
      <c r="HP8" s="400"/>
      <c r="HQ8" s="400"/>
      <c r="HR8" s="400"/>
      <c r="HS8" s="400"/>
      <c r="HT8" s="400"/>
      <c r="HU8" s="400"/>
      <c r="HV8" s="400">
        <v>92.2</v>
      </c>
      <c r="HW8" s="400">
        <v>4672</v>
      </c>
      <c r="HX8" s="400">
        <v>35</v>
      </c>
      <c r="HY8" s="400">
        <v>55.5</v>
      </c>
      <c r="HZ8" s="400">
        <v>8.93</v>
      </c>
      <c r="IA8" s="400">
        <v>17.8</v>
      </c>
      <c r="IB8" s="400">
        <v>83.7</v>
      </c>
      <c r="IC8" s="400">
        <v>6559</v>
      </c>
      <c r="ID8" s="400">
        <v>32.700000000000003</v>
      </c>
      <c r="IE8" s="400"/>
      <c r="IF8" s="400"/>
      <c r="IG8" s="400"/>
      <c r="IH8" s="400"/>
      <c r="II8" s="400"/>
      <c r="IJ8" s="400"/>
      <c r="IK8" s="400"/>
      <c r="IL8" s="400"/>
      <c r="IM8" s="400"/>
      <c r="IN8" s="400">
        <v>86.3</v>
      </c>
      <c r="IO8" s="400">
        <v>4167</v>
      </c>
      <c r="IP8" s="400">
        <v>14.7</v>
      </c>
      <c r="IQ8" s="400">
        <v>21.2</v>
      </c>
      <c r="IR8" s="400">
        <v>3.03</v>
      </c>
      <c r="IS8" s="400">
        <v>3.62</v>
      </c>
      <c r="IT8" s="400">
        <v>71.400000000000006</v>
      </c>
      <c r="IU8" s="400">
        <v>4623</v>
      </c>
      <c r="IV8" s="400">
        <v>11.9</v>
      </c>
      <c r="IW8" s="400">
        <v>2.14</v>
      </c>
      <c r="IX8" s="400">
        <v>0.84</v>
      </c>
      <c r="IY8" s="400">
        <v>90.4</v>
      </c>
      <c r="IZ8" s="400">
        <v>5592</v>
      </c>
      <c r="JA8" s="400">
        <v>5.32</v>
      </c>
      <c r="JB8" s="400">
        <v>18.899999999999999</v>
      </c>
      <c r="JC8" s="400">
        <v>49.9</v>
      </c>
      <c r="JD8" s="400">
        <v>3.99</v>
      </c>
      <c r="JE8" s="400">
        <v>40</v>
      </c>
      <c r="JF8" s="376">
        <v>5</v>
      </c>
      <c r="JG8" s="376"/>
      <c r="JH8" s="400"/>
      <c r="JI8" s="400"/>
      <c r="JJ8" s="197"/>
      <c r="JK8" s="175"/>
      <c r="JL8" s="176"/>
      <c r="JM8" s="176"/>
      <c r="JN8" s="176"/>
      <c r="JO8" s="176"/>
      <c r="JP8" s="176"/>
      <c r="JQ8" s="176"/>
      <c r="JR8" s="176"/>
      <c r="JS8" s="176"/>
      <c r="JT8" s="176"/>
      <c r="JU8" s="176"/>
      <c r="JV8" s="176"/>
      <c r="JW8" s="176"/>
      <c r="JX8" s="176"/>
      <c r="JY8" s="176"/>
      <c r="JZ8" s="176"/>
      <c r="KA8" s="176"/>
      <c r="KB8" s="176"/>
      <c r="KC8" s="176"/>
      <c r="KD8" s="176"/>
      <c r="KE8" s="176"/>
      <c r="KF8" s="176"/>
      <c r="KG8" s="176"/>
      <c r="KH8" s="176"/>
      <c r="KI8" s="176"/>
      <c r="KJ8" s="176"/>
      <c r="KK8" s="176"/>
      <c r="KL8" s="176"/>
      <c r="KM8" s="176"/>
      <c r="KN8" s="176"/>
      <c r="KO8" s="176"/>
      <c r="KP8" s="176"/>
      <c r="KQ8" s="176"/>
      <c r="KR8" s="176"/>
      <c r="KS8" s="176"/>
      <c r="KT8" s="176"/>
      <c r="KU8" s="176"/>
      <c r="KV8" s="176"/>
      <c r="KW8" s="176"/>
      <c r="KX8" s="176"/>
      <c r="KY8" s="176"/>
      <c r="KZ8" s="176"/>
      <c r="LA8" s="176"/>
      <c r="LB8" s="176"/>
      <c r="LC8" s="176"/>
      <c r="LD8" s="176"/>
      <c r="LE8" s="176"/>
    </row>
    <row r="9" spans="1:337" ht="14.45" customHeight="1">
      <c r="A9" s="121">
        <v>155</v>
      </c>
      <c r="B9" s="121">
        <f>COUNTIFS($D$3:D9,D9,$F$3:F9,F9)</f>
        <v>1</v>
      </c>
      <c r="C9" s="177">
        <v>12886</v>
      </c>
      <c r="D9" s="231" t="s">
        <v>779</v>
      </c>
      <c r="E9" s="127" t="s">
        <v>780</v>
      </c>
      <c r="F9" s="179">
        <v>491010075</v>
      </c>
      <c r="G9" s="124">
        <f t="shared" si="0"/>
        <v>71</v>
      </c>
      <c r="H9" s="275" t="s">
        <v>781</v>
      </c>
      <c r="I9" s="194" t="s">
        <v>782</v>
      </c>
      <c r="J9" s="276" t="s">
        <v>476</v>
      </c>
      <c r="K9" s="127" t="s">
        <v>477</v>
      </c>
      <c r="L9" s="124">
        <v>27</v>
      </c>
      <c r="M9" s="127" t="s">
        <v>478</v>
      </c>
      <c r="N9" s="127" t="s">
        <v>479</v>
      </c>
      <c r="O9" s="124"/>
      <c r="P9" s="124" t="s">
        <v>783</v>
      </c>
      <c r="Q9" s="320"/>
      <c r="R9" s="320"/>
      <c r="S9" s="127"/>
      <c r="T9" s="340" t="s">
        <v>481</v>
      </c>
      <c r="U9" s="340"/>
      <c r="V9" s="350" t="s">
        <v>521</v>
      </c>
      <c r="W9" s="307"/>
      <c r="X9" s="386"/>
      <c r="Y9" s="386"/>
      <c r="Z9" s="295"/>
      <c r="AA9" s="124" t="s">
        <v>495</v>
      </c>
      <c r="AB9" s="124"/>
      <c r="AC9" s="359">
        <v>102</v>
      </c>
      <c r="AD9" s="359">
        <v>2700</v>
      </c>
      <c r="AE9" s="176"/>
      <c r="AF9" s="176"/>
      <c r="AG9" s="176" t="s">
        <v>496</v>
      </c>
      <c r="AH9" s="392">
        <v>150</v>
      </c>
      <c r="AI9"/>
      <c r="AJ9"/>
      <c r="AM9"/>
      <c r="AO9" s="397">
        <v>47.5</v>
      </c>
      <c r="AP9" s="132">
        <v>49.7</v>
      </c>
      <c r="AQ9" s="133">
        <v>1.66</v>
      </c>
      <c r="AR9" s="134">
        <f t="shared" si="1"/>
        <v>98.86</v>
      </c>
      <c r="AS9" s="135">
        <f t="shared" si="2"/>
        <v>0.95573440643863172</v>
      </c>
      <c r="AT9" s="136">
        <f t="shared" si="3"/>
        <v>1.5865191146881286</v>
      </c>
      <c r="AU9" s="137">
        <f t="shared" si="4"/>
        <v>0.92484423676012462</v>
      </c>
      <c r="AV9" s="138">
        <f t="shared" si="5"/>
        <v>37.97</v>
      </c>
      <c r="AW9" s="138">
        <f t="shared" si="20"/>
        <v>79.936842105263153</v>
      </c>
      <c r="AX9" s="229">
        <v>6.95</v>
      </c>
      <c r="AY9" s="138">
        <f t="shared" si="21"/>
        <v>14.631578947368421</v>
      </c>
      <c r="AZ9" s="121" t="s">
        <v>485</v>
      </c>
      <c r="BA9" s="140">
        <v>35.4</v>
      </c>
      <c r="BB9" s="141" t="s">
        <v>485</v>
      </c>
      <c r="BC9" s="142">
        <v>1.6E-2</v>
      </c>
      <c r="BD9" s="142"/>
      <c r="BE9" s="138"/>
      <c r="BF9" s="138"/>
      <c r="BG9" s="143">
        <v>6472.3076923076924</v>
      </c>
      <c r="BH9" s="143">
        <v>387.59999999999997</v>
      </c>
      <c r="BI9" s="144">
        <v>3.4</v>
      </c>
      <c r="BJ9" s="138">
        <v>38.299999999999997</v>
      </c>
      <c r="BK9" s="138">
        <f>100-BJ9</f>
        <v>61.7</v>
      </c>
      <c r="BL9" s="145">
        <f t="shared" si="6"/>
        <v>0.62074554294975681</v>
      </c>
      <c r="BM9" s="146">
        <v>1.22</v>
      </c>
      <c r="BN9" s="142">
        <f t="shared" si="7"/>
        <v>2.5684210526315789</v>
      </c>
      <c r="BO9" s="121" t="s">
        <v>485</v>
      </c>
      <c r="BP9" s="138">
        <v>47.8</v>
      </c>
      <c r="BQ9" s="144">
        <v>62.559999999999995</v>
      </c>
      <c r="BR9" s="147">
        <v>40933</v>
      </c>
      <c r="BS9" s="142">
        <f t="shared" si="8"/>
        <v>68.2</v>
      </c>
      <c r="BT9" s="147">
        <v>90.3</v>
      </c>
      <c r="BU9" s="147">
        <v>16098</v>
      </c>
      <c r="BV9" s="142">
        <f t="shared" si="9"/>
        <v>9.7000000000000028</v>
      </c>
      <c r="BW9" s="399">
        <f t="shared" si="10"/>
        <v>49.600600000000014</v>
      </c>
      <c r="BX9" s="123">
        <v>19.5</v>
      </c>
      <c r="BY9" s="148">
        <f t="shared" si="11"/>
        <v>9.6915000000000013</v>
      </c>
      <c r="BZ9" s="147">
        <v>48.7</v>
      </c>
      <c r="CA9" s="148">
        <f t="shared" si="12"/>
        <v>24.203900000000004</v>
      </c>
      <c r="CB9" s="147">
        <v>31.6</v>
      </c>
      <c r="CC9" s="148">
        <f t="shared" si="13"/>
        <v>15.705200000000001</v>
      </c>
      <c r="CD9" s="148">
        <v>1.63</v>
      </c>
      <c r="CE9" s="149">
        <v>99.8</v>
      </c>
      <c r="CF9" s="149">
        <v>12353</v>
      </c>
      <c r="CG9" s="149">
        <v>99.4</v>
      </c>
      <c r="CH9" s="149">
        <v>8081</v>
      </c>
      <c r="CI9" s="149">
        <v>82.9</v>
      </c>
      <c r="CJ9" s="149">
        <v>94.2</v>
      </c>
      <c r="CK9" s="149">
        <v>7317</v>
      </c>
      <c r="CL9" s="138">
        <f t="shared" si="14"/>
        <v>0.40041067761806981</v>
      </c>
      <c r="CM9" s="148"/>
      <c r="CN9" s="148"/>
      <c r="CO9" s="148"/>
      <c r="CP9" s="142">
        <v>1.1000000000000001</v>
      </c>
      <c r="CQ9" s="138"/>
      <c r="CR9" s="138"/>
      <c r="CS9" s="138"/>
      <c r="CT9" s="148"/>
      <c r="CU9" s="151"/>
      <c r="CV9" s="151"/>
      <c r="CW9" s="148"/>
      <c r="CX9" s="148"/>
      <c r="CZ9" s="148"/>
      <c r="DA9" s="152"/>
      <c r="DB9" s="153" t="s">
        <v>486</v>
      </c>
      <c r="DC9" s="154"/>
      <c r="DD9" s="155" t="s">
        <v>784</v>
      </c>
      <c r="DE9" s="124"/>
      <c r="DF9" s="124"/>
      <c r="DG9" s="124"/>
      <c r="DH9" s="236"/>
      <c r="DI9" s="124" t="s">
        <v>488</v>
      </c>
      <c r="DJ9" s="426" t="s">
        <v>496</v>
      </c>
      <c r="DK9" s="156">
        <v>2</v>
      </c>
      <c r="DL9" s="156"/>
      <c r="DM9" s="220" t="s">
        <v>1029</v>
      </c>
      <c r="DN9" s="157">
        <v>0</v>
      </c>
      <c r="DO9" s="156">
        <v>0</v>
      </c>
      <c r="DP9" s="219" t="s">
        <v>681</v>
      </c>
      <c r="DQ9" s="156"/>
      <c r="DR9" s="203" t="s">
        <v>479</v>
      </c>
      <c r="DS9" s="200" t="s">
        <v>479</v>
      </c>
      <c r="DT9" s="200">
        <v>193</v>
      </c>
      <c r="DU9" s="200">
        <v>9.8000000000000007</v>
      </c>
      <c r="DV9" s="200">
        <v>90.2</v>
      </c>
      <c r="DW9" s="200" t="s">
        <v>479</v>
      </c>
      <c r="DX9" s="200" t="s">
        <v>479</v>
      </c>
      <c r="DY9" s="200" t="s">
        <v>479</v>
      </c>
      <c r="DZ9" s="200" t="s">
        <v>479</v>
      </c>
      <c r="EA9" s="127">
        <v>0</v>
      </c>
      <c r="EB9" s="123"/>
      <c r="EC9" s="159"/>
      <c r="ED9" s="159"/>
      <c r="EE9" s="156">
        <v>27</v>
      </c>
      <c r="EF9" s="220" t="s">
        <v>499</v>
      </c>
      <c r="EG9" s="160">
        <v>3</v>
      </c>
      <c r="EH9" s="159"/>
      <c r="EI9" s="191">
        <v>178</v>
      </c>
      <c r="EJ9" s="191">
        <v>130</v>
      </c>
      <c r="EK9" s="212">
        <f>EJ9/(EI9*EI9*0.01*0.01)</f>
        <v>41.030172957959849</v>
      </c>
      <c r="EL9" s="156">
        <v>1</v>
      </c>
      <c r="EM9" s="127" t="s">
        <v>499</v>
      </c>
      <c r="EN9" s="156" t="s">
        <v>785</v>
      </c>
      <c r="EO9" s="156">
        <v>2</v>
      </c>
      <c r="EP9" s="156">
        <v>1</v>
      </c>
      <c r="EQ9" s="417" t="s">
        <v>681</v>
      </c>
      <c r="ER9" s="418" t="s">
        <v>681</v>
      </c>
      <c r="ES9" s="311">
        <v>12886</v>
      </c>
      <c r="ET9" s="352">
        <v>75</v>
      </c>
      <c r="EU9" s="352">
        <v>7640</v>
      </c>
      <c r="EV9" s="352">
        <v>12000</v>
      </c>
      <c r="EW9" s="352">
        <v>40560</v>
      </c>
      <c r="EX9" s="353">
        <v>2706</v>
      </c>
      <c r="EY9" s="354">
        <f t="shared" si="15"/>
        <v>121.9504</v>
      </c>
      <c r="EZ9" s="279">
        <f t="shared" si="16"/>
        <v>3292.6608000000001</v>
      </c>
      <c r="FA9" s="268"/>
      <c r="FB9" s="171"/>
      <c r="FC9" s="171"/>
      <c r="FD9" s="171"/>
      <c r="FE9" s="284"/>
      <c r="FF9" s="294"/>
      <c r="FG9" s="294"/>
      <c r="FH9" s="280"/>
      <c r="FI9" s="325"/>
      <c r="FJ9" s="291"/>
      <c r="FK9" s="292"/>
      <c r="FL9" s="287"/>
      <c r="FM9" s="163"/>
      <c r="FN9" s="121"/>
      <c r="FO9" s="168">
        <f t="shared" si="17"/>
        <v>0.10199999999999999</v>
      </c>
      <c r="FQ9" s="136">
        <f t="shared" si="18"/>
        <v>35.418848167539267</v>
      </c>
      <c r="FR9" s="169">
        <f t="shared" si="19"/>
        <v>0.1219504</v>
      </c>
      <c r="FS9" s="170">
        <f t="shared" ref="FS9:FS14" si="27">DT9/EY9</f>
        <v>1.5826106351434681</v>
      </c>
      <c r="FT9" s="193">
        <v>10</v>
      </c>
      <c r="FU9" s="176" t="s">
        <v>776</v>
      </c>
      <c r="FV9" s="176" t="s">
        <v>776</v>
      </c>
      <c r="FW9" s="176" t="s">
        <v>479</v>
      </c>
      <c r="FX9" s="124">
        <v>0</v>
      </c>
      <c r="FY9" s="127" t="s">
        <v>499</v>
      </c>
      <c r="FZ9" s="124">
        <v>1</v>
      </c>
      <c r="GA9" s="176" t="s">
        <v>525</v>
      </c>
      <c r="GE9" s="124">
        <v>0</v>
      </c>
      <c r="GF9" s="208" t="s">
        <v>681</v>
      </c>
      <c r="GG9" s="176">
        <v>0</v>
      </c>
      <c r="GH9" s="124">
        <v>0</v>
      </c>
      <c r="GI9" s="213">
        <v>0</v>
      </c>
      <c r="GJ9" s="176" t="s">
        <v>786</v>
      </c>
      <c r="GK9" s="158"/>
      <c r="GL9" s="172">
        <v>43986</v>
      </c>
      <c r="GM9" s="172"/>
      <c r="GN9" s="173"/>
      <c r="GO9" s="174" t="s">
        <v>489</v>
      </c>
      <c r="GS9" s="234"/>
      <c r="GT9" s="158"/>
      <c r="GU9" s="158"/>
      <c r="GW9" s="196">
        <v>0</v>
      </c>
      <c r="GX9" s="196">
        <v>0</v>
      </c>
      <c r="GY9" s="196">
        <v>3857.46</v>
      </c>
      <c r="GZ9" s="196">
        <v>0</v>
      </c>
      <c r="HA9" s="196">
        <v>0</v>
      </c>
      <c r="HB9" s="196">
        <v>0</v>
      </c>
      <c r="HC9" s="196">
        <v>0</v>
      </c>
      <c r="HD9" s="196">
        <v>0</v>
      </c>
      <c r="HE9" s="196">
        <v>0</v>
      </c>
      <c r="HF9" s="196">
        <v>0</v>
      </c>
      <c r="HG9" s="196">
        <v>0</v>
      </c>
      <c r="HH9" s="196">
        <v>0</v>
      </c>
      <c r="HI9" s="196">
        <v>285.52</v>
      </c>
      <c r="HJ9" s="241">
        <v>4</v>
      </c>
      <c r="HK9" s="398">
        <v>33.6</v>
      </c>
      <c r="HL9" s="398">
        <v>86.4</v>
      </c>
      <c r="HM9" s="401">
        <v>11746</v>
      </c>
      <c r="HN9" s="398">
        <v>24.6</v>
      </c>
      <c r="HO9" s="398">
        <v>89.7</v>
      </c>
      <c r="HP9" s="401">
        <v>4435</v>
      </c>
      <c r="HQ9" s="401">
        <v>1645</v>
      </c>
      <c r="HR9" s="398">
        <v>14.2</v>
      </c>
      <c r="HS9" s="398">
        <v>17</v>
      </c>
      <c r="HT9" s="398">
        <v>4.32</v>
      </c>
      <c r="HU9" s="398">
        <v>92.3</v>
      </c>
      <c r="HV9" s="398">
        <v>98.6</v>
      </c>
      <c r="HW9" s="401">
        <v>7446</v>
      </c>
      <c r="HX9" s="398">
        <v>36.9</v>
      </c>
      <c r="HY9" s="398">
        <v>85.9</v>
      </c>
      <c r="HZ9" s="398">
        <v>14.4</v>
      </c>
      <c r="IA9" s="398">
        <v>66.2</v>
      </c>
      <c r="IB9" s="398">
        <v>97.5</v>
      </c>
      <c r="IC9" s="401">
        <v>3259</v>
      </c>
      <c r="ID9" s="398">
        <v>57.4</v>
      </c>
      <c r="IE9" s="398">
        <v>27.9</v>
      </c>
      <c r="IF9" s="398">
        <v>13.9</v>
      </c>
      <c r="IG9" s="398">
        <v>95.7</v>
      </c>
      <c r="IH9" s="401">
        <v>12073</v>
      </c>
      <c r="II9" s="398">
        <v>79.7</v>
      </c>
      <c r="IJ9" s="398">
        <v>2.5</v>
      </c>
      <c r="IK9" s="398">
        <v>83.1</v>
      </c>
      <c r="IL9" s="401">
        <v>2583</v>
      </c>
      <c r="IM9" s="398">
        <v>33.700000000000003</v>
      </c>
      <c r="IN9" s="398">
        <v>87.6</v>
      </c>
      <c r="IO9" s="401">
        <v>4237</v>
      </c>
      <c r="IP9" s="398">
        <v>21.5</v>
      </c>
      <c r="IQ9" s="398">
        <v>63.9</v>
      </c>
      <c r="IR9" s="398">
        <v>28.9</v>
      </c>
      <c r="IS9" s="398">
        <v>28.7</v>
      </c>
      <c r="IT9" s="398">
        <v>90.7</v>
      </c>
      <c r="IU9" s="401">
        <v>2697</v>
      </c>
      <c r="IV9" s="398">
        <v>37.799999999999997</v>
      </c>
      <c r="IW9" s="398"/>
      <c r="IX9" s="398"/>
      <c r="IY9" s="398"/>
      <c r="IZ9" s="398"/>
      <c r="JA9" s="398"/>
      <c r="JB9" s="398"/>
      <c r="JC9" s="398"/>
      <c r="JD9" s="398"/>
      <c r="JE9" s="401">
        <v>26</v>
      </c>
      <c r="JF9" s="376">
        <v>3</v>
      </c>
      <c r="JG9" s="376">
        <v>2</v>
      </c>
      <c r="JH9" s="379"/>
      <c r="JI9" s="379"/>
      <c r="JJ9" s="197"/>
      <c r="JK9" s="175"/>
      <c r="JL9" s="176"/>
      <c r="JM9" s="176"/>
      <c r="JN9" s="176"/>
      <c r="JO9" s="176"/>
      <c r="JP9" s="176"/>
      <c r="JQ9" s="176"/>
      <c r="JR9" s="176"/>
      <c r="JS9" s="176"/>
      <c r="JT9" s="176"/>
      <c r="JU9" s="176"/>
      <c r="JV9" s="176"/>
      <c r="JW9" s="176"/>
      <c r="JX9" s="176"/>
      <c r="JY9" s="176"/>
      <c r="JZ9" s="176"/>
      <c r="KA9" s="176"/>
      <c r="KB9" s="176"/>
      <c r="KC9" s="176"/>
      <c r="KD9" s="176"/>
      <c r="KE9" s="176"/>
      <c r="KF9" s="176"/>
      <c r="KG9" s="176"/>
      <c r="KH9" s="176"/>
      <c r="KI9" s="176"/>
      <c r="KJ9" s="176"/>
      <c r="KK9" s="176"/>
      <c r="KL9" s="176"/>
      <c r="KM9" s="176"/>
      <c r="KN9" s="176"/>
      <c r="KO9" s="176"/>
      <c r="KP9" s="176"/>
      <c r="KQ9" s="176"/>
      <c r="KR9" s="176"/>
      <c r="KS9" s="176"/>
      <c r="KT9" s="176"/>
      <c r="KU9" s="176"/>
      <c r="KV9" s="176"/>
      <c r="KW9" s="176"/>
      <c r="KX9" s="176"/>
      <c r="KY9" s="176"/>
      <c r="KZ9" s="176"/>
      <c r="LA9" s="176"/>
      <c r="LB9" s="176"/>
      <c r="LC9" s="176"/>
      <c r="LD9" s="176"/>
      <c r="LE9" s="176"/>
    </row>
    <row r="10" spans="1:337" ht="14.45" customHeight="1">
      <c r="A10" s="121">
        <v>128</v>
      </c>
      <c r="B10" s="121">
        <f>COUNTIFS($D$3:D10,D10,$F$3:F10,F10)</f>
        <v>1</v>
      </c>
      <c r="C10" s="177">
        <v>12777</v>
      </c>
      <c r="D10" s="231" t="s">
        <v>760</v>
      </c>
      <c r="E10" s="127" t="s">
        <v>687</v>
      </c>
      <c r="F10" s="179">
        <v>445113447</v>
      </c>
      <c r="G10" s="124">
        <f t="shared" si="0"/>
        <v>76</v>
      </c>
      <c r="H10" s="275" t="s">
        <v>602</v>
      </c>
      <c r="I10" s="194" t="s">
        <v>761</v>
      </c>
      <c r="J10" s="276" t="s">
        <v>476</v>
      </c>
      <c r="K10" s="127" t="s">
        <v>477</v>
      </c>
      <c r="L10" s="124">
        <v>10</v>
      </c>
      <c r="M10" s="127" t="s">
        <v>478</v>
      </c>
      <c r="N10" s="127" t="s">
        <v>511</v>
      </c>
      <c r="O10" s="124"/>
      <c r="P10" s="124" t="s">
        <v>603</v>
      </c>
      <c r="Q10" s="320"/>
      <c r="R10" s="320"/>
      <c r="S10" s="127"/>
      <c r="T10" s="340" t="s">
        <v>481</v>
      </c>
      <c r="U10" s="340"/>
      <c r="V10" s="350" t="s">
        <v>521</v>
      </c>
      <c r="W10" s="307"/>
      <c r="X10" s="386"/>
      <c r="Y10" s="386"/>
      <c r="Z10" s="295"/>
      <c r="AA10" s="124" t="s">
        <v>495</v>
      </c>
      <c r="AB10" s="182"/>
      <c r="AC10" s="188">
        <v>207</v>
      </c>
      <c r="AD10" s="188">
        <v>2000</v>
      </c>
      <c r="AE10" s="189"/>
      <c r="AF10" s="189"/>
      <c r="AG10" s="176" t="s">
        <v>484</v>
      </c>
      <c r="AH10" s="392">
        <v>150</v>
      </c>
      <c r="AI10"/>
      <c r="AJ10"/>
      <c r="AM10"/>
      <c r="AO10" s="397">
        <v>46.6</v>
      </c>
      <c r="AP10" s="132">
        <v>24.9</v>
      </c>
      <c r="AQ10" s="133">
        <v>27.2</v>
      </c>
      <c r="AR10" s="134">
        <f t="shared" si="1"/>
        <v>98.7</v>
      </c>
      <c r="AS10" s="135">
        <f t="shared" si="2"/>
        <v>1.8714859437751006</v>
      </c>
      <c r="AT10" s="136">
        <f t="shared" si="3"/>
        <v>50.904417670682733</v>
      </c>
      <c r="AU10" s="137">
        <f t="shared" si="4"/>
        <v>0.89443378119001937</v>
      </c>
      <c r="AV10" s="138">
        <f t="shared" si="5"/>
        <v>37.208000000000006</v>
      </c>
      <c r="AW10" s="138">
        <f t="shared" si="20"/>
        <v>79.845493562231766</v>
      </c>
      <c r="AX10" s="139">
        <v>6.58</v>
      </c>
      <c r="AY10" s="138">
        <f t="shared" si="21"/>
        <v>14.120171673819742</v>
      </c>
      <c r="AZ10" s="121" t="s">
        <v>485</v>
      </c>
      <c r="BA10" s="140">
        <v>30.9</v>
      </c>
      <c r="BB10" s="141" t="s">
        <v>485</v>
      </c>
      <c r="BC10" s="142">
        <v>2.87</v>
      </c>
      <c r="BD10" s="142"/>
      <c r="BE10" s="138"/>
      <c r="BF10" s="138"/>
      <c r="BG10" s="143">
        <v>5744.8</v>
      </c>
      <c r="BH10" s="143">
        <v>514.30000000000007</v>
      </c>
      <c r="BI10" s="144">
        <v>2.2200000000000002</v>
      </c>
      <c r="BJ10" s="138">
        <v>21.2</v>
      </c>
      <c r="BK10" s="121">
        <v>78.8</v>
      </c>
      <c r="BL10" s="199">
        <f t="shared" si="6"/>
        <v>0.26903553299492383</v>
      </c>
      <c r="BM10" s="146">
        <v>0.33</v>
      </c>
      <c r="BN10" s="142">
        <f t="shared" si="7"/>
        <v>0.70815450643776823</v>
      </c>
      <c r="BO10" s="121" t="s">
        <v>485</v>
      </c>
      <c r="BP10" s="138">
        <v>31.1</v>
      </c>
      <c r="BQ10" s="144">
        <v>26.215999999999998</v>
      </c>
      <c r="BR10" s="147">
        <v>32721</v>
      </c>
      <c r="BS10" s="142">
        <f t="shared" si="8"/>
        <v>28.53</v>
      </c>
      <c r="BT10" s="147">
        <v>85.1</v>
      </c>
      <c r="BU10" s="147">
        <v>7336</v>
      </c>
      <c r="BV10" s="142">
        <f t="shared" si="9"/>
        <v>14.900000000000006</v>
      </c>
      <c r="BW10" s="142">
        <f t="shared" si="10"/>
        <v>24.633570000000002</v>
      </c>
      <c r="BX10" s="123">
        <v>5.93</v>
      </c>
      <c r="BY10" s="148">
        <f t="shared" si="11"/>
        <v>1.4765699999999997</v>
      </c>
      <c r="BZ10" s="147">
        <v>22.6</v>
      </c>
      <c r="CA10" s="148">
        <f t="shared" si="12"/>
        <v>5.6273999999999997</v>
      </c>
      <c r="CB10" s="147">
        <v>70.400000000000006</v>
      </c>
      <c r="CC10" s="148">
        <f t="shared" si="13"/>
        <v>17.529600000000002</v>
      </c>
      <c r="CD10" s="148">
        <v>1.88</v>
      </c>
      <c r="CE10" s="149">
        <v>99.1</v>
      </c>
      <c r="CF10" s="211">
        <v>15155.5</v>
      </c>
      <c r="CG10" s="149">
        <v>99.4</v>
      </c>
      <c r="CH10" s="211">
        <v>11385.6</v>
      </c>
      <c r="CI10" s="149">
        <v>85.3</v>
      </c>
      <c r="CJ10" s="149">
        <v>89.2</v>
      </c>
      <c r="CK10" s="211">
        <v>7476.5999999999995</v>
      </c>
      <c r="CL10" s="214">
        <f t="shared" si="14"/>
        <v>0.26238938053097344</v>
      </c>
      <c r="CM10" s="148"/>
      <c r="CN10" s="148"/>
      <c r="CO10" s="148"/>
      <c r="CP10" s="142">
        <v>0.15</v>
      </c>
      <c r="CQ10" s="138"/>
      <c r="CR10" s="138"/>
      <c r="CS10" s="138"/>
      <c r="CT10" s="148"/>
      <c r="CU10" s="151"/>
      <c r="CV10" s="151"/>
      <c r="CW10" s="148"/>
      <c r="CX10" s="148"/>
      <c r="CZ10" s="148"/>
      <c r="DA10" s="152"/>
      <c r="DB10" s="153" t="s">
        <v>299</v>
      </c>
      <c r="DC10" s="154"/>
      <c r="DD10" s="155" t="s">
        <v>762</v>
      </c>
      <c r="DE10" s="124"/>
      <c r="DF10" s="124"/>
      <c r="DG10" s="124"/>
      <c r="DH10" s="236"/>
      <c r="DI10" s="124" t="s">
        <v>514</v>
      </c>
      <c r="DJ10" s="427" t="s">
        <v>484</v>
      </c>
      <c r="DK10" s="156">
        <v>2</v>
      </c>
      <c r="DL10" s="156"/>
      <c r="DM10" s="156"/>
      <c r="DN10" s="157">
        <v>0</v>
      </c>
      <c r="DO10" s="156">
        <v>0</v>
      </c>
      <c r="DP10" s="219" t="s">
        <v>681</v>
      </c>
      <c r="DQ10" s="156"/>
      <c r="DR10" s="203">
        <v>12.5</v>
      </c>
      <c r="DS10" s="124" t="s">
        <v>479</v>
      </c>
      <c r="DT10" s="200">
        <v>370</v>
      </c>
      <c r="DU10" s="200">
        <v>24.3</v>
      </c>
      <c r="DV10" s="200">
        <v>75.7</v>
      </c>
      <c r="DW10" s="124" t="s">
        <v>479</v>
      </c>
      <c r="DX10" s="124" t="s">
        <v>479</v>
      </c>
      <c r="DY10" s="124" t="s">
        <v>479</v>
      </c>
      <c r="DZ10" s="124" t="s">
        <v>479</v>
      </c>
      <c r="EA10" s="124">
        <v>0</v>
      </c>
      <c r="EB10" s="123"/>
      <c r="EC10" s="159"/>
      <c r="ED10" s="159"/>
      <c r="EE10" s="156">
        <v>10</v>
      </c>
      <c r="EF10" s="156">
        <v>15</v>
      </c>
      <c r="EG10" s="156">
        <v>2</v>
      </c>
      <c r="EH10" s="159"/>
      <c r="EI10" s="191">
        <v>172</v>
      </c>
      <c r="EJ10" s="191">
        <v>100</v>
      </c>
      <c r="EK10" s="212">
        <f>EJ10/(EI10*EI10*0.01*0.01)</f>
        <v>33.80205516495402</v>
      </c>
      <c r="EL10" s="156">
        <v>2</v>
      </c>
      <c r="EM10" s="124">
        <v>2</v>
      </c>
      <c r="EN10" s="156" t="s">
        <v>500</v>
      </c>
      <c r="EO10" s="156">
        <v>2</v>
      </c>
      <c r="EP10" s="156">
        <v>1</v>
      </c>
      <c r="EQ10" s="159"/>
      <c r="ER10" s="161" t="s">
        <v>975</v>
      </c>
      <c r="ES10" s="311">
        <v>12777</v>
      </c>
      <c r="ET10" s="356">
        <v>75</v>
      </c>
      <c r="EU10" s="356">
        <v>6869</v>
      </c>
      <c r="EV10" s="356">
        <v>8000</v>
      </c>
      <c r="EW10" s="356">
        <v>40560</v>
      </c>
      <c r="EX10" s="357">
        <v>3483</v>
      </c>
      <c r="EY10" s="358">
        <f t="shared" si="15"/>
        <v>235.45080000000002</v>
      </c>
      <c r="EZ10" s="266">
        <f t="shared" si="16"/>
        <v>2354.5080000000003</v>
      </c>
      <c r="FA10" s="273"/>
      <c r="FB10" s="254"/>
      <c r="FC10" s="254"/>
      <c r="FD10" s="254"/>
      <c r="FE10" s="281"/>
      <c r="FF10" s="303"/>
      <c r="FG10" s="303"/>
      <c r="FH10" s="267"/>
      <c r="FI10" s="316"/>
      <c r="FJ10" s="291"/>
      <c r="FK10" s="323"/>
      <c r="FL10" s="287"/>
      <c r="FM10" s="163"/>
      <c r="FN10" s="121"/>
      <c r="FO10" s="168">
        <f t="shared" si="17"/>
        <v>0.20699999999999999</v>
      </c>
      <c r="FQ10" s="136">
        <f t="shared" si="18"/>
        <v>50.706070752656863</v>
      </c>
      <c r="FR10" s="169">
        <f t="shared" si="19"/>
        <v>0.23545080000000002</v>
      </c>
      <c r="FS10" s="170">
        <f t="shared" si="27"/>
        <v>1.5714535690683573</v>
      </c>
      <c r="FT10" s="193">
        <v>50</v>
      </c>
      <c r="FU10" s="176" t="s">
        <v>630</v>
      </c>
      <c r="FV10" s="176" t="s">
        <v>630</v>
      </c>
      <c r="FW10" s="176" t="s">
        <v>661</v>
      </c>
      <c r="FX10" s="124">
        <v>0</v>
      </c>
      <c r="FY10" s="124">
        <v>2</v>
      </c>
      <c r="FZ10" s="124">
        <v>1</v>
      </c>
      <c r="GA10" s="176" t="s">
        <v>763</v>
      </c>
      <c r="GE10" s="124">
        <v>1</v>
      </c>
      <c r="GF10" s="195" t="s">
        <v>764</v>
      </c>
      <c r="GG10" s="176" t="s">
        <v>527</v>
      </c>
      <c r="GH10" s="124">
        <v>0</v>
      </c>
      <c r="GI10" s="213">
        <v>0</v>
      </c>
      <c r="GJ10" s="176" t="s">
        <v>528</v>
      </c>
      <c r="GK10" s="158"/>
      <c r="GL10" s="172">
        <v>43971</v>
      </c>
      <c r="GM10" s="172"/>
      <c r="GN10" s="173"/>
      <c r="GO10" s="174" t="s">
        <v>489</v>
      </c>
      <c r="GS10" s="234"/>
      <c r="GT10" s="158"/>
      <c r="GU10" s="158"/>
      <c r="GW10" s="196">
        <v>0</v>
      </c>
      <c r="GX10" s="196">
        <v>0</v>
      </c>
      <c r="GY10" s="196">
        <v>2633.68</v>
      </c>
      <c r="GZ10" s="196">
        <v>0</v>
      </c>
      <c r="HA10" s="196">
        <v>0</v>
      </c>
      <c r="HB10" s="196">
        <v>0</v>
      </c>
      <c r="HC10" s="196">
        <v>3576</v>
      </c>
      <c r="HD10" s="196">
        <v>42.44</v>
      </c>
      <c r="HE10" s="196">
        <v>0</v>
      </c>
      <c r="HF10" s="196">
        <v>0</v>
      </c>
      <c r="HG10" s="196">
        <v>0</v>
      </c>
      <c r="HH10" s="196">
        <v>17.75</v>
      </c>
      <c r="HI10" s="196">
        <v>244.14</v>
      </c>
      <c r="HJ10" s="241">
        <v>3</v>
      </c>
      <c r="HK10" s="398">
        <v>48.8</v>
      </c>
      <c r="HL10" s="398">
        <v>90</v>
      </c>
      <c r="HM10" s="401">
        <v>9364</v>
      </c>
      <c r="HN10" s="398">
        <v>45.8</v>
      </c>
      <c r="HO10" s="398">
        <v>94.3</v>
      </c>
      <c r="HP10" s="401">
        <v>5474</v>
      </c>
      <c r="HQ10" s="401">
        <v>1200</v>
      </c>
      <c r="HR10" s="398">
        <v>46.8</v>
      </c>
      <c r="HS10" s="398">
        <v>23.5</v>
      </c>
      <c r="HT10" s="398">
        <v>35.799999999999997</v>
      </c>
      <c r="HU10" s="398">
        <v>86.1</v>
      </c>
      <c r="HV10" s="398">
        <v>98.5</v>
      </c>
      <c r="HW10" s="401">
        <v>7529</v>
      </c>
      <c r="HX10" s="398">
        <v>81.8</v>
      </c>
      <c r="HY10" s="398">
        <v>84.9</v>
      </c>
      <c r="HZ10" s="398">
        <v>43.7</v>
      </c>
      <c r="IA10" s="398">
        <v>80</v>
      </c>
      <c r="IB10" s="398">
        <v>96.8</v>
      </c>
      <c r="IC10" s="401">
        <v>4099</v>
      </c>
      <c r="ID10" s="398">
        <v>55.9</v>
      </c>
      <c r="IE10" s="398">
        <v>58.7</v>
      </c>
      <c r="IF10" s="398">
        <v>61.3</v>
      </c>
      <c r="IG10" s="398">
        <v>95.2</v>
      </c>
      <c r="IH10" s="401">
        <v>9115</v>
      </c>
      <c r="II10" s="398">
        <v>65.8</v>
      </c>
      <c r="IJ10" s="398">
        <v>28.9</v>
      </c>
      <c r="IK10" s="398">
        <v>93</v>
      </c>
      <c r="IL10" s="401">
        <v>3934</v>
      </c>
      <c r="IM10" s="398">
        <v>44.3</v>
      </c>
      <c r="IN10" s="398">
        <v>94.5</v>
      </c>
      <c r="IO10" s="401">
        <v>5158</v>
      </c>
      <c r="IP10" s="398">
        <v>70.8</v>
      </c>
      <c r="IQ10" s="398">
        <v>70.099999999999994</v>
      </c>
      <c r="IR10" s="398">
        <v>40.1</v>
      </c>
      <c r="IS10" s="398">
        <v>57.5</v>
      </c>
      <c r="IT10" s="398">
        <v>93.6</v>
      </c>
      <c r="IU10" s="401">
        <v>3420</v>
      </c>
      <c r="IV10" s="398">
        <v>42</v>
      </c>
      <c r="IW10" s="398">
        <v>79.8</v>
      </c>
      <c r="IX10" s="398">
        <v>36.1</v>
      </c>
      <c r="IY10" s="398">
        <v>98.6</v>
      </c>
      <c r="IZ10" s="398">
        <v>4263</v>
      </c>
      <c r="JA10" s="398">
        <v>42.7</v>
      </c>
      <c r="JB10" s="398">
        <v>64</v>
      </c>
      <c r="JC10" s="398">
        <v>92.5</v>
      </c>
      <c r="JD10" s="398">
        <v>8.14</v>
      </c>
      <c r="JE10" s="401">
        <v>20</v>
      </c>
      <c r="JF10" s="376">
        <v>3</v>
      </c>
      <c r="JG10" s="376">
        <v>3</v>
      </c>
      <c r="JH10" s="379"/>
      <c r="JI10" s="379"/>
      <c r="JJ10" s="197"/>
      <c r="JK10" s="175"/>
      <c r="JL10" s="176"/>
      <c r="JM10" s="176"/>
      <c r="JN10" s="176"/>
      <c r="JO10" s="176"/>
      <c r="JP10" s="176"/>
      <c r="JQ10" s="176"/>
      <c r="JR10" s="176"/>
      <c r="JS10" s="176"/>
      <c r="JT10" s="176"/>
      <c r="JU10" s="176"/>
      <c r="JV10" s="176"/>
      <c r="JW10" s="176"/>
      <c r="JX10" s="176"/>
      <c r="JY10" s="176"/>
      <c r="JZ10" s="176"/>
      <c r="KA10" s="176"/>
      <c r="KB10" s="176"/>
      <c r="KC10" s="176"/>
      <c r="KD10" s="176"/>
      <c r="KE10" s="176"/>
      <c r="KF10" s="176"/>
      <c r="KG10" s="176"/>
      <c r="KH10" s="176"/>
      <c r="KI10" s="176"/>
      <c r="KJ10" s="176"/>
      <c r="KK10" s="176"/>
      <c r="KL10" s="176"/>
      <c r="KM10" s="176"/>
      <c r="KN10" s="176"/>
      <c r="KO10" s="176"/>
      <c r="KP10" s="176"/>
      <c r="KQ10" s="176"/>
      <c r="KR10" s="176"/>
      <c r="KS10" s="176"/>
      <c r="KT10" s="176"/>
      <c r="KU10" s="176"/>
      <c r="KV10" s="176"/>
      <c r="KW10" s="176"/>
      <c r="KX10" s="176"/>
      <c r="KY10" s="176"/>
      <c r="KZ10" s="176"/>
      <c r="LA10" s="176"/>
      <c r="LB10" s="176"/>
      <c r="LC10" s="176"/>
      <c r="LD10" s="176"/>
      <c r="LE10" s="176"/>
    </row>
    <row r="11" spans="1:337" ht="14.45" customHeight="1">
      <c r="A11" s="121">
        <v>57</v>
      </c>
      <c r="B11" s="121">
        <f>COUNTIFS($D$3:D11,D11,$F$3:F11,F11)</f>
        <v>1</v>
      </c>
      <c r="C11" s="177">
        <v>12375</v>
      </c>
      <c r="D11" s="231" t="s">
        <v>570</v>
      </c>
      <c r="E11" s="127" t="s">
        <v>571</v>
      </c>
      <c r="F11" s="179">
        <v>6504182707</v>
      </c>
      <c r="G11" s="124">
        <f t="shared" si="0"/>
        <v>55</v>
      </c>
      <c r="H11" s="275" t="s">
        <v>572</v>
      </c>
      <c r="I11" s="194" t="s">
        <v>573</v>
      </c>
      <c r="J11" s="276" t="s">
        <v>476</v>
      </c>
      <c r="K11" s="127" t="s">
        <v>477</v>
      </c>
      <c r="L11" s="124">
        <v>42</v>
      </c>
      <c r="M11" s="127">
        <v>2</v>
      </c>
      <c r="N11" s="127" t="s">
        <v>479</v>
      </c>
      <c r="O11" s="124"/>
      <c r="P11" s="124" t="s">
        <v>574</v>
      </c>
      <c r="Q11" s="320"/>
      <c r="R11" s="320"/>
      <c r="S11" s="127"/>
      <c r="T11" s="340" t="s">
        <v>481</v>
      </c>
      <c r="U11" s="340"/>
      <c r="V11" s="345" t="s">
        <v>575</v>
      </c>
      <c r="W11" s="307"/>
      <c r="X11" s="386"/>
      <c r="Y11" s="386"/>
      <c r="Z11" s="295"/>
      <c r="AA11" s="124" t="s">
        <v>576</v>
      </c>
      <c r="AB11" s="182"/>
      <c r="AC11" s="188">
        <v>299</v>
      </c>
      <c r="AD11" s="188">
        <v>12500</v>
      </c>
      <c r="AE11" s="189"/>
      <c r="AF11" s="189"/>
      <c r="AG11" s="176" t="s">
        <v>484</v>
      </c>
      <c r="AH11" s="346">
        <v>1000</v>
      </c>
      <c r="AI11"/>
      <c r="AJ11"/>
      <c r="AM11"/>
      <c r="AO11" s="397">
        <v>66.7</v>
      </c>
      <c r="AP11" s="132">
        <v>30.3</v>
      </c>
      <c r="AQ11" s="133">
        <v>1.49</v>
      </c>
      <c r="AR11" s="134">
        <f t="shared" si="1"/>
        <v>98.49</v>
      </c>
      <c r="AS11" s="135">
        <f t="shared" si="2"/>
        <v>2.2013201320132012</v>
      </c>
      <c r="AT11" s="136">
        <f t="shared" si="3"/>
        <v>3.2799669966996698</v>
      </c>
      <c r="AU11" s="137">
        <f t="shared" si="4"/>
        <v>2.0981440704624097</v>
      </c>
      <c r="AV11" s="138">
        <f t="shared" si="5"/>
        <v>62.348219999999998</v>
      </c>
      <c r="AW11" s="138">
        <f>97-AY11-(CD11*100/AO11)</f>
        <v>93.475592203898046</v>
      </c>
      <c r="AX11" s="139">
        <v>1.5607800000000001</v>
      </c>
      <c r="AY11" s="138">
        <v>2.34</v>
      </c>
      <c r="AZ11" s="121" t="s">
        <v>485</v>
      </c>
      <c r="BA11" s="140">
        <v>30.1</v>
      </c>
      <c r="BB11" s="141" t="s">
        <v>485</v>
      </c>
      <c r="BC11" s="142">
        <v>5.0999999999999997E-2</v>
      </c>
      <c r="BD11" s="142"/>
      <c r="BE11" s="148"/>
      <c r="BF11" s="138"/>
      <c r="BG11" s="123">
        <v>5820</v>
      </c>
      <c r="BH11" s="143">
        <v>477</v>
      </c>
      <c r="BI11" s="144">
        <v>0.74</v>
      </c>
      <c r="BJ11" s="138">
        <v>53.4</v>
      </c>
      <c r="BK11" s="121">
        <v>45.9</v>
      </c>
      <c r="BL11" s="145">
        <f t="shared" si="6"/>
        <v>1.1633986928104576</v>
      </c>
      <c r="BM11" s="146">
        <v>0.62</v>
      </c>
      <c r="BN11" s="142">
        <f t="shared" si="7"/>
        <v>0.92953523238380809</v>
      </c>
      <c r="BO11" s="121" t="s">
        <v>485</v>
      </c>
      <c r="BP11" s="121">
        <v>21.3</v>
      </c>
      <c r="BQ11" s="144">
        <v>53.561999999999991</v>
      </c>
      <c r="BR11" s="193">
        <v>57388.5</v>
      </c>
      <c r="BS11" s="142">
        <f t="shared" si="8"/>
        <v>47.3</v>
      </c>
      <c r="BT11" s="147">
        <v>79.8</v>
      </c>
      <c r="BU11" s="147">
        <v>8701</v>
      </c>
      <c r="BV11" s="142">
        <f t="shared" si="9"/>
        <v>20.200000000000003</v>
      </c>
      <c r="BW11" s="237">
        <f t="shared" si="10"/>
        <v>29.815200000000001</v>
      </c>
      <c r="BX11" s="147">
        <v>20.399999999999999</v>
      </c>
      <c r="BY11" s="148">
        <f t="shared" si="11"/>
        <v>6.1812000000000005</v>
      </c>
      <c r="BZ11" s="147">
        <v>26.9</v>
      </c>
      <c r="CA11" s="148">
        <f t="shared" si="12"/>
        <v>8.1506999999999987</v>
      </c>
      <c r="CB11" s="147">
        <v>51.1</v>
      </c>
      <c r="CC11" s="148">
        <f t="shared" si="13"/>
        <v>15.483300000000002</v>
      </c>
      <c r="CD11" s="148">
        <v>0.79</v>
      </c>
      <c r="CE11" s="149">
        <v>99.3</v>
      </c>
      <c r="CF11" s="211">
        <v>8000.9999999999991</v>
      </c>
      <c r="CG11" s="149">
        <v>96.2</v>
      </c>
      <c r="CH11" s="211">
        <v>6825.6</v>
      </c>
      <c r="CI11" s="149">
        <v>80</v>
      </c>
      <c r="CJ11" s="149">
        <v>88.5</v>
      </c>
      <c r="CK11" s="211">
        <v>4246.2</v>
      </c>
      <c r="CL11" s="138">
        <f t="shared" si="14"/>
        <v>0.75836431226765799</v>
      </c>
      <c r="CM11" s="148"/>
      <c r="CN11" s="148"/>
      <c r="CO11" s="148"/>
      <c r="CP11" s="142"/>
      <c r="CQ11" s="148">
        <v>10.9</v>
      </c>
      <c r="CR11" s="138"/>
      <c r="CS11" s="138"/>
      <c r="CT11" s="148"/>
      <c r="CU11" s="151"/>
      <c r="CV11" s="151"/>
      <c r="CW11" s="148"/>
      <c r="CX11" s="148"/>
      <c r="CZ11" s="148"/>
      <c r="DB11" s="153" t="s">
        <v>539</v>
      </c>
      <c r="DC11" s="154"/>
      <c r="DD11" s="155" t="s">
        <v>577</v>
      </c>
      <c r="DE11" s="124"/>
      <c r="DF11" s="124"/>
      <c r="DG11" s="124"/>
      <c r="DH11" s="236"/>
      <c r="DI11" s="124" t="s">
        <v>488</v>
      </c>
      <c r="DJ11" s="427" t="s">
        <v>484</v>
      </c>
      <c r="DK11" s="156">
        <v>2</v>
      </c>
      <c r="DL11" s="156"/>
      <c r="DM11" s="156"/>
      <c r="DN11" s="157">
        <v>0</v>
      </c>
      <c r="DO11" s="156">
        <v>0</v>
      </c>
      <c r="DP11" s="219" t="s">
        <v>681</v>
      </c>
      <c r="DQ11" s="156"/>
      <c r="DR11" s="158" t="s">
        <v>479</v>
      </c>
      <c r="DS11" s="124" t="s">
        <v>479</v>
      </c>
      <c r="DT11" s="124">
        <v>394</v>
      </c>
      <c r="DU11" s="124">
        <v>9.1</v>
      </c>
      <c r="DV11" s="124">
        <v>90.9</v>
      </c>
      <c r="DW11" s="124" t="s">
        <v>479</v>
      </c>
      <c r="DX11" s="124" t="s">
        <v>479</v>
      </c>
      <c r="DY11" s="124" t="s">
        <v>479</v>
      </c>
      <c r="DZ11" s="124" t="s">
        <v>479</v>
      </c>
      <c r="EA11" s="124">
        <v>0</v>
      </c>
      <c r="EC11" s="159"/>
      <c r="ED11" s="159"/>
      <c r="EE11" s="156">
        <v>42</v>
      </c>
      <c r="EF11" s="156">
        <v>45</v>
      </c>
      <c r="EG11" s="160">
        <v>3</v>
      </c>
      <c r="EH11" s="159"/>
      <c r="EI11" s="191" t="s">
        <v>499</v>
      </c>
      <c r="EJ11" s="191" t="s">
        <v>499</v>
      </c>
      <c r="EK11" s="212" t="s">
        <v>499</v>
      </c>
      <c r="EL11" s="156">
        <v>1</v>
      </c>
      <c r="EM11" s="127" t="s">
        <v>499</v>
      </c>
      <c r="EN11" s="156" t="s">
        <v>499</v>
      </c>
      <c r="EO11" s="156">
        <v>2</v>
      </c>
      <c r="EP11" s="156">
        <v>1</v>
      </c>
      <c r="EQ11" s="159" t="s">
        <v>578</v>
      </c>
      <c r="ER11" s="161" t="s">
        <v>579</v>
      </c>
      <c r="ES11" s="311">
        <v>12375</v>
      </c>
      <c r="ET11" s="356">
        <v>75</v>
      </c>
      <c r="EU11" s="356">
        <v>11395</v>
      </c>
      <c r="EV11" s="356">
        <v>4000</v>
      </c>
      <c r="EW11" s="356">
        <v>40560</v>
      </c>
      <c r="EX11" s="357">
        <v>2204</v>
      </c>
      <c r="EY11" s="358">
        <f t="shared" si="15"/>
        <v>297.98080000000004</v>
      </c>
      <c r="EZ11" s="266">
        <f t="shared" si="16"/>
        <v>12515.193600000002</v>
      </c>
      <c r="FA11" s="273"/>
      <c r="FB11" s="254"/>
      <c r="FC11" s="254"/>
      <c r="FD11" s="254"/>
      <c r="FE11" s="281"/>
      <c r="FF11" s="303"/>
      <c r="FG11" s="303"/>
      <c r="FH11" s="267"/>
      <c r="FI11" s="316"/>
      <c r="FJ11" s="291"/>
      <c r="FK11" s="323"/>
      <c r="FL11" s="287"/>
      <c r="FM11" s="288"/>
      <c r="FN11" s="121"/>
      <c r="FO11" s="168">
        <f t="shared" si="17"/>
        <v>0.29899999999999999</v>
      </c>
      <c r="FQ11" s="136">
        <f t="shared" si="18"/>
        <v>19.341816586222027</v>
      </c>
      <c r="FR11" s="169">
        <f t="shared" si="19"/>
        <v>0.29798080000000005</v>
      </c>
      <c r="FS11" s="170">
        <f t="shared" si="27"/>
        <v>1.3222328418475282</v>
      </c>
      <c r="FT11" s="193">
        <v>130</v>
      </c>
      <c r="FU11" s="176" t="s">
        <v>580</v>
      </c>
      <c r="FV11" s="176" t="s">
        <v>479</v>
      </c>
      <c r="FW11" s="176" t="s">
        <v>581</v>
      </c>
      <c r="FX11" s="124">
        <v>0</v>
      </c>
      <c r="FY11" s="127" t="s">
        <v>499</v>
      </c>
      <c r="FZ11" s="124">
        <v>1</v>
      </c>
      <c r="GA11" s="176" t="s">
        <v>525</v>
      </c>
      <c r="GB11" s="171">
        <v>1</v>
      </c>
      <c r="GC11" s="208" t="s">
        <v>582</v>
      </c>
      <c r="GD11" s="176" t="s">
        <v>505</v>
      </c>
      <c r="GE11" s="124">
        <v>1</v>
      </c>
      <c r="GF11" s="208" t="s">
        <v>582</v>
      </c>
      <c r="GG11" s="176" t="s">
        <v>505</v>
      </c>
      <c r="GH11" s="124">
        <v>0</v>
      </c>
      <c r="GI11" s="213">
        <v>0</v>
      </c>
      <c r="GJ11" s="176" t="s">
        <v>528</v>
      </c>
      <c r="GK11" s="198"/>
      <c r="GL11" s="172">
        <v>43878</v>
      </c>
      <c r="GM11" s="161" t="s">
        <v>583</v>
      </c>
      <c r="GN11" s="173">
        <v>3</v>
      </c>
      <c r="GO11" s="174" t="s">
        <v>489</v>
      </c>
      <c r="GS11" s="234"/>
      <c r="GT11" s="158"/>
      <c r="GU11" s="158"/>
      <c r="GW11" s="196">
        <v>4.79</v>
      </c>
      <c r="GX11" s="196">
        <v>0</v>
      </c>
      <c r="GY11" s="196">
        <v>1542.81</v>
      </c>
      <c r="GZ11" s="196">
        <v>0</v>
      </c>
      <c r="HA11" s="196">
        <v>0</v>
      </c>
      <c r="HB11" s="196">
        <v>0</v>
      </c>
      <c r="HC11" s="196">
        <v>3692.8</v>
      </c>
      <c r="HD11" s="196">
        <v>0</v>
      </c>
      <c r="HE11" s="196">
        <v>0</v>
      </c>
      <c r="HF11" s="196">
        <v>172.54</v>
      </c>
      <c r="HG11" s="196">
        <v>12.82</v>
      </c>
      <c r="HH11" s="196">
        <v>11.11</v>
      </c>
      <c r="HI11" s="196">
        <v>410.76</v>
      </c>
      <c r="HJ11" s="400">
        <v>1</v>
      </c>
      <c r="HK11" s="398">
        <v>16.100000000000001</v>
      </c>
      <c r="HL11" s="398">
        <v>96.6</v>
      </c>
      <c r="HM11" s="401">
        <v>9301</v>
      </c>
      <c r="HN11" s="398">
        <v>21.2</v>
      </c>
      <c r="HO11" s="398">
        <v>81.099999999999994</v>
      </c>
      <c r="HP11" s="401">
        <v>2905</v>
      </c>
      <c r="HQ11" s="401">
        <v>2686</v>
      </c>
      <c r="HR11" s="398">
        <v>6.85</v>
      </c>
      <c r="HS11" s="398">
        <v>5.55</v>
      </c>
      <c r="HT11" s="398">
        <v>0.89</v>
      </c>
      <c r="HU11" s="398">
        <v>48.9</v>
      </c>
      <c r="HV11" s="398">
        <v>88.5</v>
      </c>
      <c r="HW11" s="401">
        <v>4049</v>
      </c>
      <c r="HX11" s="398">
        <v>29.1</v>
      </c>
      <c r="HY11" s="398">
        <v>86.6</v>
      </c>
      <c r="HZ11" s="398">
        <v>12.2</v>
      </c>
      <c r="IA11" s="398">
        <v>31.1</v>
      </c>
      <c r="IB11" s="398">
        <v>72.400000000000006</v>
      </c>
      <c r="IC11" s="401">
        <v>2922</v>
      </c>
      <c r="ID11" s="398">
        <v>8.0299999999999994</v>
      </c>
      <c r="IE11" s="398">
        <v>12.8</v>
      </c>
      <c r="IF11" s="398">
        <v>11.5</v>
      </c>
      <c r="IG11" s="398">
        <v>96.6</v>
      </c>
      <c r="IH11" s="401">
        <v>7852</v>
      </c>
      <c r="II11" s="398">
        <v>52.7</v>
      </c>
      <c r="IJ11" s="398">
        <v>0.27</v>
      </c>
      <c r="IK11" s="398">
        <v>63.9</v>
      </c>
      <c r="IL11" s="401">
        <v>2734</v>
      </c>
      <c r="IM11" s="398">
        <v>1.17</v>
      </c>
      <c r="IN11" s="398">
        <v>65.2</v>
      </c>
      <c r="IO11" s="401">
        <v>3151</v>
      </c>
      <c r="IP11" s="398">
        <v>20.2</v>
      </c>
      <c r="IQ11" s="398">
        <v>74.599999999999994</v>
      </c>
      <c r="IR11" s="398">
        <v>25.1</v>
      </c>
      <c r="IS11" s="398">
        <v>8.0299999999999994</v>
      </c>
      <c r="IT11" s="398">
        <v>66.099999999999994</v>
      </c>
      <c r="IU11" s="401">
        <v>2782</v>
      </c>
      <c r="IV11" s="398">
        <v>3.09</v>
      </c>
      <c r="IW11" s="398"/>
      <c r="IX11" s="398"/>
      <c r="IY11" s="398"/>
      <c r="IZ11" s="398"/>
      <c r="JA11" s="398"/>
      <c r="JB11" s="398"/>
      <c r="JC11" s="398"/>
      <c r="JD11" s="398"/>
      <c r="JE11" s="401">
        <v>4</v>
      </c>
      <c r="JF11" s="376">
        <v>1</v>
      </c>
      <c r="JG11" s="376">
        <v>1</v>
      </c>
      <c r="JH11" s="379"/>
      <c r="JI11" s="379"/>
      <c r="JJ11" s="197"/>
      <c r="JK11" s="175"/>
      <c r="JL11" s="176"/>
      <c r="JM11" s="176"/>
      <c r="JN11" s="176"/>
      <c r="JO11" s="176"/>
      <c r="JP11" s="176"/>
      <c r="JQ11" s="176"/>
      <c r="JR11" s="176"/>
      <c r="JS11" s="176"/>
      <c r="JT11" s="176"/>
      <c r="JU11" s="176"/>
      <c r="JV11" s="176"/>
      <c r="JW11" s="176"/>
      <c r="JX11" s="176"/>
      <c r="JY11" s="176"/>
      <c r="JZ11" s="176"/>
      <c r="KA11" s="176"/>
      <c r="KB11" s="176"/>
      <c r="KC11" s="176"/>
      <c r="KD11" s="176"/>
      <c r="KE11" s="176"/>
      <c r="KF11" s="176"/>
      <c r="KG11" s="176"/>
      <c r="KH11" s="176"/>
      <c r="KI11" s="176"/>
      <c r="KJ11" s="176"/>
      <c r="KK11" s="176"/>
      <c r="KL11" s="176"/>
      <c r="KM11" s="176"/>
      <c r="KN11" s="176"/>
      <c r="KO11" s="176"/>
      <c r="KP11" s="176"/>
      <c r="KQ11" s="176"/>
      <c r="KR11" s="176"/>
      <c r="KS11" s="176"/>
      <c r="KT11" s="176"/>
      <c r="KU11" s="176"/>
      <c r="KV11" s="176"/>
      <c r="KW11" s="176"/>
      <c r="KX11" s="176"/>
      <c r="KY11" s="176"/>
      <c r="KZ11" s="176"/>
      <c r="LA11" s="176"/>
      <c r="LB11" s="176"/>
      <c r="LC11" s="176"/>
      <c r="LD11" s="176"/>
      <c r="LE11" s="176"/>
    </row>
    <row r="12" spans="1:337" ht="14.45" customHeight="1">
      <c r="A12" s="121">
        <v>110</v>
      </c>
      <c r="B12" s="121">
        <f>COUNTIFS($D$3:D12,D12,$F$3:F12,F12)</f>
        <v>1</v>
      </c>
      <c r="C12" s="177">
        <v>12703</v>
      </c>
      <c r="D12" s="231" t="s">
        <v>791</v>
      </c>
      <c r="E12" s="127" t="s">
        <v>792</v>
      </c>
      <c r="F12" s="127">
        <v>400921478</v>
      </c>
      <c r="G12" s="124">
        <f t="shared" si="0"/>
        <v>80</v>
      </c>
      <c r="H12" s="275" t="s">
        <v>793</v>
      </c>
      <c r="I12" s="194" t="s">
        <v>475</v>
      </c>
      <c r="J12" s="276" t="s">
        <v>476</v>
      </c>
      <c r="K12" s="127" t="s">
        <v>477</v>
      </c>
      <c r="L12" s="124">
        <v>22</v>
      </c>
      <c r="M12" s="127" t="s">
        <v>478</v>
      </c>
      <c r="N12" s="127" t="s">
        <v>479</v>
      </c>
      <c r="O12" s="124"/>
      <c r="P12" s="124" t="s">
        <v>735</v>
      </c>
      <c r="Q12" s="320"/>
      <c r="R12" s="320"/>
      <c r="S12" s="127"/>
      <c r="T12" s="340" t="s">
        <v>481</v>
      </c>
      <c r="U12" s="340"/>
      <c r="V12" s="350" t="s">
        <v>521</v>
      </c>
      <c r="W12" s="307"/>
      <c r="X12" s="362"/>
      <c r="Y12" s="362"/>
      <c r="Z12" s="194"/>
      <c r="AA12" s="124" t="s">
        <v>495</v>
      </c>
      <c r="AB12" s="182"/>
      <c r="AC12" s="188">
        <v>190</v>
      </c>
      <c r="AD12" s="188">
        <v>4000</v>
      </c>
      <c r="AE12" s="189"/>
      <c r="AF12" s="189"/>
      <c r="AG12" s="176" t="s">
        <v>496</v>
      </c>
      <c r="AH12" s="346">
        <v>350</v>
      </c>
      <c r="AI12"/>
      <c r="AJ12"/>
      <c r="AM12"/>
      <c r="AO12" s="397">
        <v>25.6</v>
      </c>
      <c r="AP12" s="132">
        <v>44.7</v>
      </c>
      <c r="AQ12" s="133">
        <v>29.2</v>
      </c>
      <c r="AR12" s="134">
        <f t="shared" si="1"/>
        <v>99.500000000000014</v>
      </c>
      <c r="AS12" s="135">
        <f t="shared" si="2"/>
        <v>0.57270693512304249</v>
      </c>
      <c r="AT12" s="136">
        <f t="shared" si="3"/>
        <v>16.72304250559284</v>
      </c>
      <c r="AU12" s="137">
        <f t="shared" si="4"/>
        <v>0.34641407307171851</v>
      </c>
      <c r="AV12" s="138">
        <f t="shared" si="5"/>
        <v>22.098000000000003</v>
      </c>
      <c r="AW12" s="138">
        <f>98-AY12-(CD12*100/AO12)</f>
        <v>86.3203125</v>
      </c>
      <c r="AX12" s="139">
        <v>1.33</v>
      </c>
      <c r="AY12" s="138">
        <f>AX12*100/AO12</f>
        <v>5.1953125</v>
      </c>
      <c r="AZ12" s="121" t="s">
        <v>485</v>
      </c>
      <c r="BA12" s="140">
        <v>25</v>
      </c>
      <c r="BB12" s="141" t="s">
        <v>485</v>
      </c>
      <c r="BC12" s="142">
        <v>0.55000000000000004</v>
      </c>
      <c r="BD12" s="142"/>
      <c r="BE12" s="138"/>
      <c r="BF12" s="138"/>
      <c r="BG12" s="123">
        <v>6614</v>
      </c>
      <c r="BH12" s="143">
        <v>316.35000000000002</v>
      </c>
      <c r="BI12" s="144">
        <v>0.32</v>
      </c>
      <c r="BJ12" s="138">
        <v>58.1</v>
      </c>
      <c r="BK12" s="121">
        <v>41.9</v>
      </c>
      <c r="BL12" s="145">
        <f t="shared" si="6"/>
        <v>1.3866348448687351</v>
      </c>
      <c r="BM12" s="146">
        <v>0.61</v>
      </c>
      <c r="BN12" s="142">
        <f t="shared" si="7"/>
        <v>2.3828125</v>
      </c>
      <c r="BO12" s="121" t="s">
        <v>485</v>
      </c>
      <c r="BP12" s="121">
        <v>34.9</v>
      </c>
      <c r="BQ12" s="144">
        <v>50.736999999999995</v>
      </c>
      <c r="BR12" s="147">
        <v>29236</v>
      </c>
      <c r="BS12" s="142">
        <f t="shared" si="8"/>
        <v>64.3</v>
      </c>
      <c r="BT12" s="147">
        <v>90.9</v>
      </c>
      <c r="BU12" s="147">
        <v>7426</v>
      </c>
      <c r="BV12" s="142">
        <f t="shared" si="9"/>
        <v>9.0999999999999943</v>
      </c>
      <c r="BW12" s="399">
        <f t="shared" si="10"/>
        <v>44.5212</v>
      </c>
      <c r="BX12" s="123">
        <v>29.4</v>
      </c>
      <c r="BY12" s="148">
        <f t="shared" si="11"/>
        <v>13.1418</v>
      </c>
      <c r="BZ12" s="147">
        <v>34.9</v>
      </c>
      <c r="CA12" s="148">
        <f t="shared" si="12"/>
        <v>15.600299999999999</v>
      </c>
      <c r="CB12" s="147">
        <v>35.299999999999997</v>
      </c>
      <c r="CC12" s="148">
        <f t="shared" si="13"/>
        <v>15.779100000000001</v>
      </c>
      <c r="CD12" s="148">
        <v>1.66</v>
      </c>
      <c r="CE12" s="149">
        <v>98.5</v>
      </c>
      <c r="CF12" s="211">
        <v>10108.199999999999</v>
      </c>
      <c r="CG12" s="149">
        <v>95.3</v>
      </c>
      <c r="CH12" s="211">
        <v>5737.6</v>
      </c>
      <c r="CI12" s="149">
        <v>83</v>
      </c>
      <c r="CJ12" s="149">
        <v>91.8</v>
      </c>
      <c r="CK12" s="211">
        <v>6021.4</v>
      </c>
      <c r="CL12" s="138">
        <f t="shared" si="14"/>
        <v>0.84240687679083093</v>
      </c>
      <c r="CM12" s="148"/>
      <c r="CN12" s="148"/>
      <c r="CO12" s="148"/>
      <c r="CP12" s="142">
        <v>1.08</v>
      </c>
      <c r="CQ12" s="138"/>
      <c r="CR12" s="138"/>
      <c r="CS12" s="138"/>
      <c r="CT12" s="148"/>
      <c r="CU12" s="151"/>
      <c r="CV12" s="151"/>
      <c r="CW12" s="148"/>
      <c r="CX12" s="148"/>
      <c r="CZ12" s="148"/>
      <c r="DA12" s="152">
        <v>3</v>
      </c>
      <c r="DB12" s="153" t="s">
        <v>486</v>
      </c>
      <c r="DC12" s="154"/>
      <c r="DD12" s="155" t="s">
        <v>794</v>
      </c>
      <c r="DE12" s="124"/>
      <c r="DF12" s="124"/>
      <c r="DG12" s="124"/>
      <c r="DH12" s="236"/>
      <c r="DI12" s="124" t="s">
        <v>488</v>
      </c>
      <c r="DJ12" s="426" t="s">
        <v>496</v>
      </c>
      <c r="DK12" s="156">
        <v>2</v>
      </c>
      <c r="DL12" s="156"/>
      <c r="DM12" s="156"/>
      <c r="DN12" s="157">
        <v>0</v>
      </c>
      <c r="DO12" s="156">
        <v>0</v>
      </c>
      <c r="DP12" s="219" t="s">
        <v>681</v>
      </c>
      <c r="DQ12" s="156"/>
      <c r="DR12" s="158" t="s">
        <v>479</v>
      </c>
      <c r="DS12" s="124" t="s">
        <v>479</v>
      </c>
      <c r="DT12" s="200">
        <v>437</v>
      </c>
      <c r="DU12" s="200">
        <v>40.700000000000003</v>
      </c>
      <c r="DV12" s="200">
        <v>59.3</v>
      </c>
      <c r="DW12" s="124" t="s">
        <v>479</v>
      </c>
      <c r="DX12" s="124" t="s">
        <v>479</v>
      </c>
      <c r="DY12" s="124" t="s">
        <v>479</v>
      </c>
      <c r="DZ12" s="124" t="s">
        <v>479</v>
      </c>
      <c r="EA12" s="124">
        <v>0</v>
      </c>
      <c r="EB12" s="123"/>
      <c r="EC12" s="159"/>
      <c r="ED12" s="159"/>
      <c r="EE12" s="156">
        <v>22</v>
      </c>
      <c r="EF12" s="156">
        <v>70</v>
      </c>
      <c r="EG12" s="156">
        <v>3</v>
      </c>
      <c r="EH12" s="159"/>
      <c r="EI12" s="191" t="s">
        <v>499</v>
      </c>
      <c r="EJ12" s="191" t="s">
        <v>499</v>
      </c>
      <c r="EK12" s="212" t="s">
        <v>499</v>
      </c>
      <c r="EL12" s="156">
        <v>2</v>
      </c>
      <c r="EM12" s="127" t="s">
        <v>499</v>
      </c>
      <c r="EN12" s="156" t="s">
        <v>500</v>
      </c>
      <c r="EO12" s="156">
        <v>3</v>
      </c>
      <c r="EP12" s="156">
        <v>1</v>
      </c>
      <c r="EQ12" s="159"/>
      <c r="ER12" s="161"/>
      <c r="ES12" s="311">
        <v>12703</v>
      </c>
      <c r="ET12" s="356">
        <v>75</v>
      </c>
      <c r="EU12" s="356">
        <v>14443</v>
      </c>
      <c r="EV12" s="356">
        <v>8000</v>
      </c>
      <c r="EW12" s="356">
        <v>40560</v>
      </c>
      <c r="EX12" s="357">
        <v>2570</v>
      </c>
      <c r="EY12" s="358">
        <f t="shared" si="15"/>
        <v>173.732</v>
      </c>
      <c r="EZ12" s="266">
        <f t="shared" si="16"/>
        <v>3822.1039999999998</v>
      </c>
      <c r="FA12" s="273"/>
      <c r="FB12" s="254"/>
      <c r="FC12" s="254"/>
      <c r="FD12" s="254"/>
      <c r="FE12" s="281"/>
      <c r="FF12" s="303"/>
      <c r="FG12" s="303"/>
      <c r="FH12" s="267"/>
      <c r="FI12" s="316"/>
      <c r="FJ12" s="291"/>
      <c r="FK12" s="323"/>
      <c r="FL12" s="287"/>
      <c r="FM12" s="288"/>
      <c r="FN12" s="121"/>
      <c r="FO12" s="168">
        <f t="shared" si="17"/>
        <v>0.19</v>
      </c>
      <c r="FQ12" s="136">
        <f t="shared" si="18"/>
        <v>17.794087101017794</v>
      </c>
      <c r="FR12" s="169">
        <f t="shared" si="19"/>
        <v>0.173732</v>
      </c>
      <c r="FS12" s="170">
        <f t="shared" si="27"/>
        <v>2.5153684986070499</v>
      </c>
      <c r="FT12" s="193">
        <v>70</v>
      </c>
      <c r="FU12" s="176" t="s">
        <v>479</v>
      </c>
      <c r="FV12" s="176" t="s">
        <v>795</v>
      </c>
      <c r="FW12" s="176" t="s">
        <v>796</v>
      </c>
      <c r="FX12" s="124">
        <v>0</v>
      </c>
      <c r="FY12" s="127" t="s">
        <v>499</v>
      </c>
      <c r="FZ12" s="124">
        <v>1</v>
      </c>
      <c r="GA12" s="176" t="s">
        <v>525</v>
      </c>
      <c r="GE12" s="124">
        <v>1</v>
      </c>
      <c r="GF12" s="215">
        <v>43987</v>
      </c>
      <c r="GG12" s="176" t="s">
        <v>505</v>
      </c>
      <c r="GH12" s="124">
        <v>0</v>
      </c>
      <c r="GI12" s="213">
        <v>0</v>
      </c>
      <c r="GJ12" s="176" t="s">
        <v>797</v>
      </c>
      <c r="GK12" s="158"/>
      <c r="GL12" s="172">
        <v>43957</v>
      </c>
      <c r="GM12" s="172"/>
      <c r="GN12" s="173"/>
      <c r="GO12" s="174" t="s">
        <v>489</v>
      </c>
      <c r="GS12" s="234"/>
      <c r="GT12" s="158"/>
      <c r="GU12" s="158"/>
      <c r="GW12" s="196">
        <v>0</v>
      </c>
      <c r="GX12" s="196">
        <v>0</v>
      </c>
      <c r="GY12" s="196">
        <v>1728.9</v>
      </c>
      <c r="GZ12" s="196">
        <v>0</v>
      </c>
      <c r="HA12" s="196">
        <v>0</v>
      </c>
      <c r="HB12" s="196">
        <v>0</v>
      </c>
      <c r="HC12" s="196">
        <v>6478</v>
      </c>
      <c r="HD12" s="196">
        <v>0</v>
      </c>
      <c r="HE12" s="196">
        <v>319.39999999999998</v>
      </c>
      <c r="HF12" s="196">
        <v>0</v>
      </c>
      <c r="HG12" s="196">
        <v>0</v>
      </c>
      <c r="HH12" s="196">
        <v>0</v>
      </c>
      <c r="HI12" s="196">
        <v>171.55</v>
      </c>
      <c r="HJ12" s="241">
        <v>3</v>
      </c>
      <c r="HK12" s="398">
        <v>43.4</v>
      </c>
      <c r="HL12" s="398">
        <v>87.6</v>
      </c>
      <c r="HM12" s="401">
        <v>8208</v>
      </c>
      <c r="HN12" s="398">
        <v>47.7</v>
      </c>
      <c r="HO12" s="398">
        <v>95.4</v>
      </c>
      <c r="HP12" s="401">
        <v>6349</v>
      </c>
      <c r="HQ12" s="401">
        <v>610</v>
      </c>
      <c r="HR12" s="398">
        <v>40.700000000000003</v>
      </c>
      <c r="HS12" s="398">
        <v>24.1</v>
      </c>
      <c r="HT12" s="398">
        <v>23.4</v>
      </c>
      <c r="HU12" s="398">
        <v>92.8</v>
      </c>
      <c r="HV12" s="398">
        <v>98.8</v>
      </c>
      <c r="HW12" s="401">
        <v>6240</v>
      </c>
      <c r="HX12" s="398">
        <v>80.5</v>
      </c>
      <c r="HY12" s="398">
        <v>78.400000000000006</v>
      </c>
      <c r="HZ12" s="398">
        <v>24.6</v>
      </c>
      <c r="IA12" s="398">
        <v>76.7</v>
      </c>
      <c r="IB12" s="398">
        <v>96.2</v>
      </c>
      <c r="IC12" s="401">
        <v>3839</v>
      </c>
      <c r="ID12" s="398">
        <v>47.6</v>
      </c>
      <c r="IE12" s="398">
        <v>57.1</v>
      </c>
      <c r="IF12" s="398">
        <v>62.5</v>
      </c>
      <c r="IG12" s="398">
        <v>86</v>
      </c>
      <c r="IH12" s="401">
        <v>8620</v>
      </c>
      <c r="II12" s="398">
        <v>58.6</v>
      </c>
      <c r="IJ12" s="398">
        <v>17.2</v>
      </c>
      <c r="IK12" s="398">
        <v>89.9</v>
      </c>
      <c r="IL12" s="401">
        <v>3325</v>
      </c>
      <c r="IM12" s="398">
        <v>23.5</v>
      </c>
      <c r="IN12" s="398">
        <v>93.5</v>
      </c>
      <c r="IO12" s="401">
        <v>4652</v>
      </c>
      <c r="IP12" s="398">
        <v>66.099999999999994</v>
      </c>
      <c r="IQ12" s="398">
        <v>52.9</v>
      </c>
      <c r="IR12" s="398">
        <v>19.600000000000001</v>
      </c>
      <c r="IS12" s="398">
        <v>46.2</v>
      </c>
      <c r="IT12" s="398">
        <v>89.8</v>
      </c>
      <c r="IU12" s="401">
        <v>3182</v>
      </c>
      <c r="IV12" s="398">
        <v>31.4</v>
      </c>
      <c r="IW12" s="398">
        <v>65.900000000000006</v>
      </c>
      <c r="IX12" s="398">
        <v>13.5</v>
      </c>
      <c r="IY12" s="398">
        <v>99.4</v>
      </c>
      <c r="IZ12" s="398">
        <v>3626</v>
      </c>
      <c r="JA12" s="398">
        <v>24.2</v>
      </c>
      <c r="JB12" s="398">
        <v>49.2</v>
      </c>
      <c r="JC12" s="398">
        <v>84.1</v>
      </c>
      <c r="JD12" s="398">
        <v>1.06</v>
      </c>
      <c r="JE12" s="401">
        <v>16</v>
      </c>
      <c r="JF12" s="376">
        <v>1</v>
      </c>
      <c r="JG12" s="376">
        <v>1</v>
      </c>
      <c r="JH12" s="379"/>
      <c r="JI12" s="379"/>
      <c r="JJ12" s="197"/>
      <c r="JK12" s="175"/>
      <c r="JL12" s="176"/>
      <c r="JM12" s="176"/>
      <c r="JN12" s="176"/>
      <c r="JO12" s="176"/>
      <c r="JP12" s="176"/>
      <c r="JQ12" s="176"/>
      <c r="JR12" s="176"/>
      <c r="JS12" s="176"/>
      <c r="JT12" s="176"/>
      <c r="JU12" s="176"/>
      <c r="JV12" s="176"/>
      <c r="JW12" s="176"/>
      <c r="JX12" s="176"/>
      <c r="JY12" s="176"/>
      <c r="JZ12" s="176"/>
      <c r="KA12" s="176"/>
      <c r="KB12" s="176"/>
      <c r="KC12" s="176"/>
      <c r="KD12" s="176"/>
      <c r="KE12" s="176"/>
      <c r="KF12" s="176"/>
      <c r="KG12" s="176"/>
      <c r="KH12" s="176"/>
      <c r="KI12" s="176"/>
      <c r="KJ12" s="176"/>
      <c r="KK12" s="176"/>
      <c r="KL12" s="176"/>
      <c r="KM12" s="176"/>
      <c r="KN12" s="176"/>
      <c r="KO12" s="176"/>
      <c r="KP12" s="176"/>
      <c r="KQ12" s="176"/>
      <c r="KR12" s="176"/>
      <c r="KS12" s="176"/>
      <c r="KT12" s="176"/>
      <c r="KU12" s="176"/>
      <c r="KV12" s="176"/>
      <c r="KW12" s="176"/>
      <c r="KX12" s="176"/>
      <c r="KY12" s="176"/>
      <c r="KZ12" s="176"/>
      <c r="LA12" s="176"/>
      <c r="LB12" s="176"/>
      <c r="LC12" s="176"/>
      <c r="LD12" s="176"/>
      <c r="LE12" s="176"/>
    </row>
    <row r="13" spans="1:337" ht="14.45" customHeight="1">
      <c r="A13" s="121">
        <v>42</v>
      </c>
      <c r="B13" s="121">
        <f>COUNTIFS($D$3:D13,D13,$F$3:F13,F13)</f>
        <v>1</v>
      </c>
      <c r="C13" s="177">
        <v>12333</v>
      </c>
      <c r="D13" s="231" t="s">
        <v>938</v>
      </c>
      <c r="E13" s="127" t="s">
        <v>565</v>
      </c>
      <c r="F13" s="179">
        <v>8103065355</v>
      </c>
      <c r="G13" s="124">
        <f t="shared" si="0"/>
        <v>39</v>
      </c>
      <c r="H13" s="275" t="s">
        <v>678</v>
      </c>
      <c r="I13" s="194" t="s">
        <v>707</v>
      </c>
      <c r="J13" s="276" t="s">
        <v>476</v>
      </c>
      <c r="K13" s="127" t="s">
        <v>477</v>
      </c>
      <c r="L13" s="124">
        <v>12</v>
      </c>
      <c r="M13" s="127" t="s">
        <v>493</v>
      </c>
      <c r="N13" s="127" t="s">
        <v>479</v>
      </c>
      <c r="O13" s="124"/>
      <c r="P13" s="124" t="s">
        <v>680</v>
      </c>
      <c r="Q13" s="320"/>
      <c r="R13" s="320"/>
      <c r="S13" s="127"/>
      <c r="T13" s="340" t="s">
        <v>481</v>
      </c>
      <c r="U13" s="340"/>
      <c r="V13" s="345" t="s">
        <v>575</v>
      </c>
      <c r="W13" s="307"/>
      <c r="X13" s="386"/>
      <c r="Y13" s="386"/>
      <c r="Z13" s="295"/>
      <c r="AA13" s="124" t="s">
        <v>495</v>
      </c>
      <c r="AB13" s="182"/>
      <c r="AC13" s="188">
        <v>3187</v>
      </c>
      <c r="AD13" s="188">
        <v>38000</v>
      </c>
      <c r="AE13" s="189">
        <v>3</v>
      </c>
      <c r="AF13" s="189">
        <v>3000</v>
      </c>
      <c r="AG13" s="176" t="s">
        <v>496</v>
      </c>
      <c r="AH13" s="392">
        <v>4000</v>
      </c>
      <c r="AI13"/>
      <c r="AJ13"/>
      <c r="AM13"/>
      <c r="AO13" s="397">
        <v>0.54</v>
      </c>
      <c r="AP13" s="132">
        <v>15.5</v>
      </c>
      <c r="AQ13" s="133">
        <v>83.9</v>
      </c>
      <c r="AR13" s="134">
        <f t="shared" si="1"/>
        <v>99.94</v>
      </c>
      <c r="AS13" s="135">
        <f t="shared" si="2"/>
        <v>3.4838709677419359E-2</v>
      </c>
      <c r="AT13" s="136">
        <f t="shared" si="3"/>
        <v>2.9229677419354845</v>
      </c>
      <c r="AU13" s="137">
        <f t="shared" si="4"/>
        <v>5.4325955734406441E-3</v>
      </c>
      <c r="AV13" s="139">
        <v>0.48475800000000002</v>
      </c>
      <c r="AW13" s="138">
        <f>95-AY13</f>
        <v>89.77</v>
      </c>
      <c r="AX13" s="139">
        <v>2.8242000000000003E-2</v>
      </c>
      <c r="AY13" s="138">
        <v>5.23</v>
      </c>
      <c r="AZ13" s="121" t="s">
        <v>485</v>
      </c>
      <c r="BA13" s="140">
        <v>37</v>
      </c>
      <c r="BB13" s="141" t="s">
        <v>485</v>
      </c>
      <c r="BC13" s="142">
        <v>0.3</v>
      </c>
      <c r="BD13" s="142"/>
      <c r="BE13" s="148"/>
      <c r="BF13" s="138"/>
      <c r="BG13" s="123">
        <v>6798</v>
      </c>
      <c r="BH13" s="143">
        <v>531</v>
      </c>
      <c r="BI13" s="144">
        <v>7.9000000000000001E-2</v>
      </c>
      <c r="BJ13" s="138">
        <v>74.8</v>
      </c>
      <c r="BK13" s="121">
        <v>25.2</v>
      </c>
      <c r="BL13" s="199">
        <f t="shared" si="6"/>
        <v>2.9682539682539684</v>
      </c>
      <c r="BM13" s="146">
        <v>1.0999999999999999E-2</v>
      </c>
      <c r="BN13" s="142">
        <f t="shared" si="7"/>
        <v>2.0370370370370368</v>
      </c>
      <c r="BO13" s="121" t="s">
        <v>485</v>
      </c>
      <c r="BP13" s="121">
        <v>19.3</v>
      </c>
      <c r="BQ13" s="144">
        <v>45.865999999999993</v>
      </c>
      <c r="BR13" s="193">
        <v>16231.5</v>
      </c>
      <c r="BS13" s="142">
        <f t="shared" si="8"/>
        <v>96.4</v>
      </c>
      <c r="BT13" s="147">
        <v>98.9</v>
      </c>
      <c r="BU13" s="147">
        <v>12578</v>
      </c>
      <c r="BV13" s="142">
        <f t="shared" si="9"/>
        <v>1.0999999999999943</v>
      </c>
      <c r="BW13" s="399">
        <f t="shared" si="10"/>
        <v>15.467449999999998</v>
      </c>
      <c r="BX13" s="147">
        <v>43.9</v>
      </c>
      <c r="BY13" s="148">
        <f t="shared" si="11"/>
        <v>6.8044999999999991</v>
      </c>
      <c r="BZ13" s="147">
        <v>52.5</v>
      </c>
      <c r="CA13" s="148">
        <f t="shared" si="12"/>
        <v>8.1374999999999993</v>
      </c>
      <c r="CB13" s="147">
        <v>3.39</v>
      </c>
      <c r="CC13" s="148">
        <f t="shared" si="13"/>
        <v>0.52544999999999997</v>
      </c>
      <c r="CD13" s="148">
        <v>1.2999999999999999E-2</v>
      </c>
      <c r="CE13" s="149">
        <v>99</v>
      </c>
      <c r="CF13" s="211">
        <v>6251</v>
      </c>
      <c r="CG13" s="149">
        <v>97.8</v>
      </c>
      <c r="CH13" s="211">
        <v>5987.2000000000007</v>
      </c>
      <c r="CI13" s="149">
        <v>81.099999999999994</v>
      </c>
      <c r="CJ13" s="149">
        <v>97.6</v>
      </c>
      <c r="CK13" s="211">
        <v>5601.4</v>
      </c>
      <c r="CL13" s="138">
        <f t="shared" si="14"/>
        <v>0.83619047619047615</v>
      </c>
      <c r="CM13" s="148"/>
      <c r="CN13" s="148"/>
      <c r="CO13" s="148"/>
      <c r="CP13" s="142"/>
      <c r="CQ13" s="148">
        <v>0.3</v>
      </c>
      <c r="CR13" s="138"/>
      <c r="CS13" s="138"/>
      <c r="CT13" s="148"/>
      <c r="CU13" s="151"/>
      <c r="CV13" s="151"/>
      <c r="CW13" s="148"/>
      <c r="CX13" s="148"/>
      <c r="CZ13" s="148"/>
      <c r="DB13" s="153" t="s">
        <v>497</v>
      </c>
      <c r="DC13" s="154"/>
      <c r="DD13" s="155" t="s">
        <v>939</v>
      </c>
      <c r="DE13" s="124"/>
      <c r="DF13" s="124"/>
      <c r="DG13" s="124"/>
      <c r="DH13" s="236"/>
      <c r="DI13" s="204" t="s">
        <v>488</v>
      </c>
      <c r="DJ13" s="426" t="s">
        <v>496</v>
      </c>
      <c r="DK13" s="156">
        <v>2</v>
      </c>
      <c r="DL13" s="156"/>
      <c r="DM13" s="156"/>
      <c r="DN13" s="157">
        <v>1</v>
      </c>
      <c r="DO13" s="156">
        <v>0</v>
      </c>
      <c r="DP13" s="219" t="s">
        <v>681</v>
      </c>
      <c r="DQ13" s="156"/>
      <c r="DR13" s="158" t="s">
        <v>479</v>
      </c>
      <c r="DS13" s="124" t="s">
        <v>479</v>
      </c>
      <c r="DT13" s="124">
        <v>4062</v>
      </c>
      <c r="DU13" s="124">
        <v>63.9</v>
      </c>
      <c r="DV13" s="124">
        <v>36.1</v>
      </c>
      <c r="DW13" s="124" t="s">
        <v>479</v>
      </c>
      <c r="DX13" s="124" t="s">
        <v>479</v>
      </c>
      <c r="DY13" s="124" t="s">
        <v>479</v>
      </c>
      <c r="DZ13" s="124" t="s">
        <v>479</v>
      </c>
      <c r="EA13" s="124">
        <v>0</v>
      </c>
      <c r="EC13" s="159"/>
      <c r="ED13" s="159"/>
      <c r="EE13" s="156">
        <v>12</v>
      </c>
      <c r="EF13" s="156">
        <v>18</v>
      </c>
      <c r="EG13" s="156">
        <v>2</v>
      </c>
      <c r="EH13" s="159"/>
      <c r="EI13" s="191" t="s">
        <v>499</v>
      </c>
      <c r="EJ13" s="191" t="s">
        <v>499</v>
      </c>
      <c r="EK13" s="212" t="s">
        <v>499</v>
      </c>
      <c r="EL13" s="156">
        <v>2</v>
      </c>
      <c r="EM13" s="127" t="s">
        <v>499</v>
      </c>
      <c r="EN13" s="156" t="s">
        <v>500</v>
      </c>
      <c r="EO13" s="156">
        <v>1</v>
      </c>
      <c r="EP13" s="156">
        <v>1</v>
      </c>
      <c r="EQ13" s="159"/>
      <c r="ER13" s="161"/>
      <c r="ES13" s="311">
        <v>12333</v>
      </c>
      <c r="ET13" s="356">
        <v>75</v>
      </c>
      <c r="EU13" s="356">
        <v>27459</v>
      </c>
      <c r="EV13" s="356">
        <v>4000</v>
      </c>
      <c r="EW13" s="356">
        <v>40560</v>
      </c>
      <c r="EX13" s="357">
        <v>23893</v>
      </c>
      <c r="EY13" s="358">
        <f t="shared" si="15"/>
        <v>3230.3336000000004</v>
      </c>
      <c r="EZ13" s="266">
        <f t="shared" si="16"/>
        <v>38764.003200000006</v>
      </c>
      <c r="FA13" s="273"/>
      <c r="FB13" s="254"/>
      <c r="FC13" s="254"/>
      <c r="FD13" s="254"/>
      <c r="FE13" s="281"/>
      <c r="FF13" s="303"/>
      <c r="FG13" s="303"/>
      <c r="FH13" s="267"/>
      <c r="FI13" s="316"/>
      <c r="FJ13" s="291"/>
      <c r="FK13" s="323"/>
      <c r="FL13" s="287"/>
      <c r="FM13" s="390"/>
      <c r="FN13" s="121"/>
      <c r="FO13" s="168">
        <f t="shared" si="17"/>
        <v>3.1869999999999998</v>
      </c>
      <c r="FQ13" s="136">
        <f t="shared" si="18"/>
        <v>87.013365381113658</v>
      </c>
      <c r="FR13" s="169">
        <f t="shared" si="19"/>
        <v>3.2303336000000002</v>
      </c>
      <c r="FS13" s="170">
        <f t="shared" si="27"/>
        <v>1.2574552671587849</v>
      </c>
      <c r="FT13" s="193">
        <v>6</v>
      </c>
      <c r="FU13" s="176" t="s">
        <v>479</v>
      </c>
      <c r="FV13" s="176" t="s">
        <v>501</v>
      </c>
      <c r="FW13" s="176" t="s">
        <v>479</v>
      </c>
      <c r="FX13" s="124">
        <v>0</v>
      </c>
      <c r="FY13" s="127" t="s">
        <v>499</v>
      </c>
      <c r="FZ13" s="124">
        <v>1</v>
      </c>
      <c r="GA13" s="176" t="s">
        <v>525</v>
      </c>
      <c r="GE13" s="124">
        <v>1</v>
      </c>
      <c r="GF13" s="215">
        <v>43868</v>
      </c>
      <c r="GG13" s="176" t="s">
        <v>527</v>
      </c>
      <c r="GH13" s="124">
        <v>0</v>
      </c>
      <c r="GI13" s="213">
        <v>0</v>
      </c>
      <c r="GJ13" s="176" t="s">
        <v>528</v>
      </c>
      <c r="GK13" s="158"/>
      <c r="GL13" s="172">
        <v>43868</v>
      </c>
      <c r="GM13" s="172"/>
      <c r="GN13" s="173"/>
      <c r="GO13" s="174" t="s">
        <v>489</v>
      </c>
      <c r="GS13" s="234"/>
      <c r="GT13" s="158"/>
      <c r="GU13" s="158"/>
      <c r="GW13" s="196">
        <v>3.4</v>
      </c>
      <c r="GX13" s="196">
        <v>0</v>
      </c>
      <c r="GY13" s="196">
        <v>30336.58</v>
      </c>
      <c r="GZ13" s="196">
        <v>0</v>
      </c>
      <c r="HA13" s="196">
        <v>4.28</v>
      </c>
      <c r="HB13" s="196">
        <v>0</v>
      </c>
      <c r="HC13" s="196">
        <v>308492</v>
      </c>
      <c r="HD13" s="196">
        <v>61.52</v>
      </c>
      <c r="HE13" s="196">
        <v>1120.8</v>
      </c>
      <c r="HF13" s="196">
        <v>419.69</v>
      </c>
      <c r="HG13" s="196">
        <v>0</v>
      </c>
      <c r="HH13" s="196">
        <v>0</v>
      </c>
      <c r="HI13" s="196">
        <v>56.23</v>
      </c>
      <c r="HJ13" s="241"/>
      <c r="HK13" s="398"/>
      <c r="HL13" s="398"/>
      <c r="HM13" s="401"/>
      <c r="HN13" s="398"/>
      <c r="HO13" s="398"/>
      <c r="HP13" s="401"/>
      <c r="HQ13" s="401"/>
      <c r="HR13" s="398"/>
      <c r="HS13" s="398"/>
      <c r="HT13" s="398"/>
      <c r="HU13" s="398"/>
      <c r="HV13" s="398">
        <v>99.9</v>
      </c>
      <c r="HW13" s="401">
        <v>9513</v>
      </c>
      <c r="HX13" s="398">
        <v>27.3</v>
      </c>
      <c r="HY13" s="398">
        <v>19.5</v>
      </c>
      <c r="HZ13" s="398">
        <v>3.06</v>
      </c>
      <c r="IA13" s="398">
        <v>36.799999999999997</v>
      </c>
      <c r="IB13" s="398">
        <v>77.7</v>
      </c>
      <c r="IC13" s="401">
        <v>2519</v>
      </c>
      <c r="ID13" s="398">
        <v>3.06</v>
      </c>
      <c r="IE13" s="398"/>
      <c r="IF13" s="398"/>
      <c r="IG13" s="398"/>
      <c r="IH13" s="401"/>
      <c r="II13" s="398"/>
      <c r="IJ13" s="398"/>
      <c r="IK13" s="398"/>
      <c r="IL13" s="401"/>
      <c r="IM13" s="398"/>
      <c r="IN13" s="398">
        <v>99.3</v>
      </c>
      <c r="IO13" s="401">
        <v>7546</v>
      </c>
      <c r="IP13" s="398">
        <v>13.7</v>
      </c>
      <c r="IQ13" s="398">
        <v>5.13</v>
      </c>
      <c r="IR13" s="398">
        <v>0.73</v>
      </c>
      <c r="IS13" s="398">
        <v>15.7</v>
      </c>
      <c r="IT13" s="398">
        <v>66.599999999999994</v>
      </c>
      <c r="IU13" s="401">
        <v>2160</v>
      </c>
      <c r="IV13" s="398">
        <v>1.49</v>
      </c>
      <c r="IW13" s="398">
        <v>75.7</v>
      </c>
      <c r="IX13" s="398">
        <v>1.74</v>
      </c>
      <c r="IY13" s="398">
        <v>84.8</v>
      </c>
      <c r="IZ13" s="398">
        <v>3448</v>
      </c>
      <c r="JA13" s="398">
        <v>5.13</v>
      </c>
      <c r="JB13" s="398">
        <v>20.399999999999999</v>
      </c>
      <c r="JC13" s="398">
        <v>33.700000000000003</v>
      </c>
      <c r="JD13" s="398">
        <v>0.22</v>
      </c>
      <c r="JE13" s="401">
        <v>2</v>
      </c>
      <c r="JF13" s="391">
        <v>5</v>
      </c>
      <c r="JG13" s="391"/>
      <c r="JH13" s="379"/>
      <c r="JI13" s="379"/>
      <c r="JJ13" s="197"/>
      <c r="JK13" s="175"/>
      <c r="JL13" s="176"/>
      <c r="JM13" s="176"/>
      <c r="JN13" s="176"/>
      <c r="JO13" s="176"/>
      <c r="JP13" s="176"/>
      <c r="JQ13" s="176"/>
      <c r="JR13" s="176"/>
      <c r="JS13" s="176"/>
      <c r="JT13" s="176"/>
      <c r="JU13" s="176"/>
      <c r="JV13" s="176"/>
      <c r="JW13" s="176"/>
      <c r="JX13" s="176"/>
      <c r="JY13" s="176"/>
      <c r="JZ13" s="176"/>
      <c r="KA13" s="176"/>
      <c r="KB13" s="176"/>
      <c r="KC13" s="176"/>
      <c r="KD13" s="176"/>
      <c r="KE13" s="176"/>
      <c r="KF13" s="176"/>
      <c r="KG13" s="176"/>
      <c r="KH13" s="176"/>
      <c r="KI13" s="176"/>
      <c r="KJ13" s="176"/>
      <c r="KK13" s="176"/>
      <c r="KL13" s="176"/>
      <c r="KM13" s="176"/>
      <c r="KN13" s="176"/>
      <c r="KO13" s="176"/>
      <c r="KP13" s="176"/>
      <c r="KQ13" s="176"/>
      <c r="KR13" s="176"/>
      <c r="KS13" s="176"/>
      <c r="KT13" s="176"/>
      <c r="KU13" s="176"/>
      <c r="KV13" s="176"/>
      <c r="KW13" s="176"/>
      <c r="KX13" s="176"/>
      <c r="KY13" s="176"/>
      <c r="KZ13" s="176"/>
      <c r="LA13" s="176"/>
      <c r="LB13" s="176"/>
      <c r="LC13" s="176"/>
      <c r="LD13" s="176"/>
      <c r="LE13" s="176"/>
    </row>
    <row r="14" spans="1:337" ht="14.45" customHeight="1">
      <c r="A14" s="121">
        <v>183</v>
      </c>
      <c r="B14" s="121">
        <f>COUNTIFS($D$3:D14,D14,$F$3:F14,F14)</f>
        <v>1</v>
      </c>
      <c r="C14" s="177">
        <v>13129</v>
      </c>
      <c r="D14" s="231" t="s">
        <v>515</v>
      </c>
      <c r="E14" s="127" t="s">
        <v>516</v>
      </c>
      <c r="F14" s="179">
        <v>5651271890</v>
      </c>
      <c r="G14" s="124">
        <f t="shared" si="0"/>
        <v>64</v>
      </c>
      <c r="H14" s="275" t="s">
        <v>517</v>
      </c>
      <c r="I14" s="194" t="s">
        <v>518</v>
      </c>
      <c r="J14" s="276" t="s">
        <v>476</v>
      </c>
      <c r="K14" s="127" t="s">
        <v>477</v>
      </c>
      <c r="L14" s="124">
        <v>13</v>
      </c>
      <c r="M14" s="127" t="s">
        <v>519</v>
      </c>
      <c r="N14" s="127" t="s">
        <v>479</v>
      </c>
      <c r="O14" s="124"/>
      <c r="P14" s="124" t="s">
        <v>520</v>
      </c>
      <c r="Q14" s="320"/>
      <c r="R14" s="320"/>
      <c r="S14" s="127"/>
      <c r="T14" s="340" t="s">
        <v>481</v>
      </c>
      <c r="U14" s="340"/>
      <c r="V14" s="350" t="s">
        <v>521</v>
      </c>
      <c r="W14" s="307"/>
      <c r="X14" s="362"/>
      <c r="Y14" s="362"/>
      <c r="Z14" s="377"/>
      <c r="AA14" s="375" t="s">
        <v>495</v>
      </c>
      <c r="AB14" s="124"/>
      <c r="AC14" s="392">
        <v>135</v>
      </c>
      <c r="AD14" s="392">
        <v>1700</v>
      </c>
      <c r="AE14" s="379"/>
      <c r="AF14" s="379"/>
      <c r="AG14" s="379" t="s">
        <v>484</v>
      </c>
      <c r="AH14" s="392">
        <v>150</v>
      </c>
      <c r="AI14"/>
      <c r="AJ14"/>
      <c r="AM14"/>
      <c r="AO14" s="397">
        <v>27.2</v>
      </c>
      <c r="AP14" s="132">
        <v>63.9</v>
      </c>
      <c r="AQ14" s="133">
        <v>7.6</v>
      </c>
      <c r="AR14" s="134">
        <f t="shared" si="1"/>
        <v>98.699999999999989</v>
      </c>
      <c r="AS14" s="135">
        <f t="shared" si="2"/>
        <v>0.42566510172143973</v>
      </c>
      <c r="AT14" s="136">
        <f t="shared" si="3"/>
        <v>3.235054773082942</v>
      </c>
      <c r="AU14" s="137">
        <f t="shared" si="4"/>
        <v>0.38041958041958041</v>
      </c>
      <c r="AV14" s="138">
        <f t="shared" ref="AV14:AV27" si="28">AW14*AO14/100</f>
        <v>24.805999999999997</v>
      </c>
      <c r="AW14" s="138">
        <f t="shared" ref="AW14:AW25" si="29">98-AY14-(CD14*100/AO14)</f>
        <v>91.19852941176471</v>
      </c>
      <c r="AX14" s="139">
        <v>1.02</v>
      </c>
      <c r="AY14" s="138">
        <f t="shared" ref="AY14:AY25" si="30">AX14*100/AO14</f>
        <v>3.75</v>
      </c>
      <c r="AZ14" s="121" t="s">
        <v>485</v>
      </c>
      <c r="BA14" s="140">
        <v>29.7</v>
      </c>
      <c r="BB14" s="141" t="s">
        <v>485</v>
      </c>
      <c r="BC14" s="142">
        <v>0.04</v>
      </c>
      <c r="BD14" s="142"/>
      <c r="BE14" s="138"/>
      <c r="BF14" s="138"/>
      <c r="BG14" s="143">
        <v>4409.2307692307695</v>
      </c>
      <c r="BH14" s="143">
        <v>520.6</v>
      </c>
      <c r="BI14" s="144">
        <v>2.2799999999999998</v>
      </c>
      <c r="BJ14" s="138">
        <v>36.4</v>
      </c>
      <c r="BK14" s="121">
        <v>63.6</v>
      </c>
      <c r="BL14" s="145">
        <f t="shared" si="6"/>
        <v>0.57232704402515722</v>
      </c>
      <c r="BM14" s="146">
        <v>0.49</v>
      </c>
      <c r="BN14" s="142">
        <f t="shared" si="7"/>
        <v>1.8014705882352942</v>
      </c>
      <c r="BO14" s="121" t="s">
        <v>485</v>
      </c>
      <c r="BP14" s="138">
        <v>32.6</v>
      </c>
      <c r="BQ14" s="144">
        <v>44.849999999999994</v>
      </c>
      <c r="BR14" s="147">
        <v>41032</v>
      </c>
      <c r="BS14" s="142">
        <f t="shared" si="8"/>
        <v>55.7</v>
      </c>
      <c r="BT14" s="147">
        <v>89.8</v>
      </c>
      <c r="BU14" s="147">
        <v>10256</v>
      </c>
      <c r="BV14" s="142">
        <f t="shared" si="9"/>
        <v>10.200000000000003</v>
      </c>
      <c r="BW14" s="399">
        <f t="shared" si="10"/>
        <v>63.324899999999992</v>
      </c>
      <c r="BX14" s="123">
        <v>35.9</v>
      </c>
      <c r="BY14" s="148">
        <f t="shared" si="11"/>
        <v>22.940099999999997</v>
      </c>
      <c r="BZ14" s="147">
        <v>19.8</v>
      </c>
      <c r="CA14" s="148">
        <f t="shared" si="12"/>
        <v>12.652200000000001</v>
      </c>
      <c r="CB14" s="147">
        <v>43.4</v>
      </c>
      <c r="CC14" s="148">
        <f t="shared" si="13"/>
        <v>27.732599999999998</v>
      </c>
      <c r="CD14" s="148">
        <v>0.83</v>
      </c>
      <c r="CE14" s="149">
        <v>98.9</v>
      </c>
      <c r="CF14" s="149">
        <v>7269</v>
      </c>
      <c r="CG14" s="149">
        <v>93.5</v>
      </c>
      <c r="CH14" s="149">
        <v>4848</v>
      </c>
      <c r="CI14" s="149">
        <v>75.3</v>
      </c>
      <c r="CJ14" s="149">
        <v>87.5</v>
      </c>
      <c r="CK14" s="149">
        <v>4575</v>
      </c>
      <c r="CL14" s="138">
        <f t="shared" si="14"/>
        <v>1.8131313131313129</v>
      </c>
      <c r="CM14" s="148"/>
      <c r="CN14" s="148"/>
      <c r="CO14" s="148"/>
      <c r="CP14" s="142">
        <v>2.34</v>
      </c>
      <c r="CQ14" s="138"/>
      <c r="CR14" s="138"/>
      <c r="CS14" s="138"/>
      <c r="CT14" s="148"/>
      <c r="CU14" s="151"/>
      <c r="CV14" s="151"/>
      <c r="CW14" s="148"/>
      <c r="CX14" s="148"/>
      <c r="CZ14" s="148"/>
      <c r="DA14" s="152"/>
      <c r="DB14" s="153" t="s">
        <v>299</v>
      </c>
      <c r="DC14" s="154"/>
      <c r="DD14" s="155" t="s">
        <v>522</v>
      </c>
      <c r="DE14" s="124"/>
      <c r="DF14" s="124"/>
      <c r="DG14" s="124"/>
      <c r="DH14" s="236"/>
      <c r="DI14" s="124" t="s">
        <v>514</v>
      </c>
      <c r="DJ14" s="427" t="s">
        <v>484</v>
      </c>
      <c r="DK14" s="156">
        <v>2</v>
      </c>
      <c r="DL14" s="156"/>
      <c r="DM14" s="156"/>
      <c r="DN14" s="157">
        <v>0</v>
      </c>
      <c r="DO14" s="156">
        <v>0</v>
      </c>
      <c r="DP14" s="219" t="s">
        <v>681</v>
      </c>
      <c r="DQ14" s="156"/>
      <c r="DR14" s="203" t="s">
        <v>479</v>
      </c>
      <c r="DS14" s="200" t="s">
        <v>479</v>
      </c>
      <c r="DT14" s="200">
        <v>148</v>
      </c>
      <c r="DU14" s="200">
        <v>13.5</v>
      </c>
      <c r="DV14" s="200">
        <v>86.5</v>
      </c>
      <c r="DW14" s="200" t="s">
        <v>479</v>
      </c>
      <c r="DX14" s="200" t="s">
        <v>479</v>
      </c>
      <c r="DY14" s="200" t="s">
        <v>479</v>
      </c>
      <c r="DZ14" s="200" t="s">
        <v>479</v>
      </c>
      <c r="EA14" s="127">
        <v>0</v>
      </c>
      <c r="EB14" s="123"/>
      <c r="EC14" s="159"/>
      <c r="ED14" s="159"/>
      <c r="EE14" s="156">
        <v>13</v>
      </c>
      <c r="EF14" s="156">
        <v>15</v>
      </c>
      <c r="EG14" s="156">
        <v>2</v>
      </c>
      <c r="EH14" s="159"/>
      <c r="EI14" s="159">
        <v>167</v>
      </c>
      <c r="EJ14" s="159">
        <v>63</v>
      </c>
      <c r="EK14" s="192">
        <f>EJ14/(EI14*EI14*0.01*0.01)</f>
        <v>22.589551436050055</v>
      </c>
      <c r="EL14" s="156">
        <v>1</v>
      </c>
      <c r="EM14" s="127" t="s">
        <v>499</v>
      </c>
      <c r="EN14" s="156" t="s">
        <v>500</v>
      </c>
      <c r="EO14" s="156">
        <v>2</v>
      </c>
      <c r="EP14" s="156">
        <v>1</v>
      </c>
      <c r="EQ14" s="159"/>
      <c r="ER14" s="161" t="s">
        <v>975</v>
      </c>
      <c r="ES14" s="311">
        <v>13129</v>
      </c>
      <c r="ET14" s="404">
        <v>75</v>
      </c>
      <c r="EU14" s="404">
        <v>23792</v>
      </c>
      <c r="EV14" s="404">
        <v>8000</v>
      </c>
      <c r="EW14" s="404">
        <v>40560</v>
      </c>
      <c r="EX14" s="404">
        <v>2101</v>
      </c>
      <c r="EY14" s="335">
        <f t="shared" si="15"/>
        <v>142.02760000000001</v>
      </c>
      <c r="EZ14" s="407">
        <f t="shared" si="16"/>
        <v>1846.3588</v>
      </c>
      <c r="FA14" s="390"/>
      <c r="FB14" s="390"/>
      <c r="FC14" s="390"/>
      <c r="FD14" s="390"/>
      <c r="FE14" s="402"/>
      <c r="FF14" s="402"/>
      <c r="FG14" s="402"/>
      <c r="FH14" s="289"/>
      <c r="FI14" s="379"/>
      <c r="FJ14" s="291"/>
      <c r="FK14" s="292"/>
      <c r="FL14" s="395"/>
      <c r="FM14" s="390"/>
      <c r="FN14" s="121"/>
      <c r="FO14" s="168">
        <f t="shared" si="17"/>
        <v>0.13500000000000001</v>
      </c>
      <c r="FQ14" s="136">
        <f t="shared" si="18"/>
        <v>8.8306993947545394</v>
      </c>
      <c r="FR14" s="169">
        <f t="shared" si="19"/>
        <v>0.1420276</v>
      </c>
      <c r="FS14" s="170">
        <f t="shared" si="27"/>
        <v>1.0420509816401882</v>
      </c>
      <c r="FT14" s="193">
        <v>50</v>
      </c>
      <c r="FU14" s="176" t="s">
        <v>523</v>
      </c>
      <c r="FV14" s="176" t="s">
        <v>479</v>
      </c>
      <c r="FW14" s="176" t="s">
        <v>524</v>
      </c>
      <c r="FX14" s="124">
        <v>0</v>
      </c>
      <c r="FY14" s="127" t="s">
        <v>499</v>
      </c>
      <c r="FZ14" s="124">
        <v>1</v>
      </c>
      <c r="GA14" s="176" t="s">
        <v>525</v>
      </c>
      <c r="GE14" s="124">
        <v>1</v>
      </c>
      <c r="GF14" s="195" t="s">
        <v>526</v>
      </c>
      <c r="GG14" s="176" t="s">
        <v>527</v>
      </c>
      <c r="GH14" s="124">
        <v>0</v>
      </c>
      <c r="GI14" s="213">
        <v>0</v>
      </c>
      <c r="GJ14" s="176" t="s">
        <v>528</v>
      </c>
      <c r="GK14" s="158"/>
      <c r="GL14" s="172">
        <v>44027</v>
      </c>
      <c r="GM14" s="172"/>
      <c r="GN14" s="173"/>
      <c r="GO14" s="174" t="s">
        <v>489</v>
      </c>
      <c r="GS14" s="234"/>
      <c r="GT14" s="158"/>
      <c r="GU14" s="158"/>
      <c r="GW14" s="196">
        <v>0</v>
      </c>
      <c r="GX14" s="196">
        <v>0</v>
      </c>
      <c r="GY14" s="196">
        <v>447.12</v>
      </c>
      <c r="GZ14" s="196">
        <v>0</v>
      </c>
      <c r="HA14" s="196">
        <v>0</v>
      </c>
      <c r="HB14" s="196">
        <v>0</v>
      </c>
      <c r="HC14" s="196">
        <v>0</v>
      </c>
      <c r="HD14" s="196">
        <v>0</v>
      </c>
      <c r="HE14" s="196">
        <v>0</v>
      </c>
      <c r="HF14" s="196">
        <v>0</v>
      </c>
      <c r="HG14" s="196">
        <v>0</v>
      </c>
      <c r="HH14" s="196">
        <v>0</v>
      </c>
      <c r="HI14" s="196">
        <v>178.51</v>
      </c>
      <c r="HJ14" s="241">
        <v>4</v>
      </c>
      <c r="HK14" s="398">
        <v>25.6</v>
      </c>
      <c r="HL14" s="398">
        <v>93.3</v>
      </c>
      <c r="HM14" s="401">
        <v>11481</v>
      </c>
      <c r="HN14" s="398">
        <v>27</v>
      </c>
      <c r="HO14" s="398">
        <v>97.3</v>
      </c>
      <c r="HP14" s="401">
        <v>6660</v>
      </c>
      <c r="HQ14" s="401">
        <v>3369</v>
      </c>
      <c r="HR14" s="398">
        <v>14.6</v>
      </c>
      <c r="HS14" s="398">
        <v>3.95</v>
      </c>
      <c r="HT14" s="398">
        <v>2.76</v>
      </c>
      <c r="HU14" s="398">
        <v>98.1</v>
      </c>
      <c r="HV14" s="398">
        <v>81.400000000000006</v>
      </c>
      <c r="HW14" s="401">
        <v>4016</v>
      </c>
      <c r="HX14" s="398">
        <v>60.8</v>
      </c>
      <c r="HY14" s="398">
        <v>78.900000000000006</v>
      </c>
      <c r="HZ14" s="398">
        <v>10.9</v>
      </c>
      <c r="IA14" s="398">
        <v>50.7</v>
      </c>
      <c r="IB14" s="398">
        <v>99.6</v>
      </c>
      <c r="IC14" s="401">
        <v>6240</v>
      </c>
      <c r="ID14" s="398">
        <v>42.9</v>
      </c>
      <c r="IE14" s="398">
        <v>19</v>
      </c>
      <c r="IF14" s="398">
        <v>36.5</v>
      </c>
      <c r="IG14" s="398">
        <v>91.9</v>
      </c>
      <c r="IH14" s="401">
        <v>11070</v>
      </c>
      <c r="II14" s="398">
        <v>32.9</v>
      </c>
      <c r="IJ14" s="398">
        <v>3.18</v>
      </c>
      <c r="IK14" s="398">
        <v>97.2</v>
      </c>
      <c r="IL14" s="401">
        <v>4852</v>
      </c>
      <c r="IM14" s="398">
        <v>30.6</v>
      </c>
      <c r="IN14" s="398">
        <v>55.5</v>
      </c>
      <c r="IO14" s="401">
        <v>3214</v>
      </c>
      <c r="IP14" s="398">
        <v>44.7</v>
      </c>
      <c r="IQ14" s="398">
        <v>69.400000000000006</v>
      </c>
      <c r="IR14" s="398">
        <v>22.9</v>
      </c>
      <c r="IS14" s="398">
        <v>24.2</v>
      </c>
      <c r="IT14" s="398">
        <v>98.6</v>
      </c>
      <c r="IU14" s="401">
        <v>4862</v>
      </c>
      <c r="IV14" s="398">
        <v>41.5</v>
      </c>
      <c r="IW14" s="398">
        <v>2.83</v>
      </c>
      <c r="IX14" s="398">
        <v>6.16</v>
      </c>
      <c r="IY14" s="398">
        <v>55.5</v>
      </c>
      <c r="IZ14" s="398">
        <v>2810</v>
      </c>
      <c r="JA14" s="398">
        <v>11.6</v>
      </c>
      <c r="JB14" s="398">
        <v>40.9</v>
      </c>
      <c r="JC14" s="398">
        <v>98.9</v>
      </c>
      <c r="JD14" s="398">
        <v>4.8</v>
      </c>
      <c r="JE14" s="401">
        <v>37</v>
      </c>
      <c r="JF14" s="376">
        <v>2</v>
      </c>
      <c r="JG14" s="376">
        <v>2</v>
      </c>
      <c r="JH14" s="379"/>
      <c r="JI14" s="379"/>
      <c r="JJ14" s="197"/>
      <c r="JK14" s="175"/>
      <c r="JL14" s="176"/>
      <c r="JM14" s="176"/>
      <c r="JN14" s="176"/>
      <c r="JO14" s="176"/>
      <c r="JP14" s="176"/>
      <c r="JQ14" s="176"/>
      <c r="JR14" s="176"/>
      <c r="JS14" s="176"/>
      <c r="JT14" s="176"/>
      <c r="JU14" s="176"/>
      <c r="JV14" s="176"/>
      <c r="JW14" s="176"/>
      <c r="JX14" s="176"/>
      <c r="JY14" s="176"/>
      <c r="JZ14" s="176"/>
      <c r="KA14" s="176"/>
      <c r="KB14" s="176"/>
      <c r="KC14" s="176"/>
      <c r="KD14" s="176"/>
      <c r="KE14" s="176"/>
      <c r="KF14" s="176"/>
      <c r="KG14" s="176"/>
      <c r="KH14" s="176"/>
      <c r="KI14" s="176"/>
      <c r="KJ14" s="176"/>
      <c r="KK14" s="176"/>
      <c r="KL14" s="176"/>
      <c r="KM14" s="176"/>
      <c r="KN14" s="176"/>
      <c r="KO14" s="176"/>
      <c r="KP14" s="176"/>
      <c r="KQ14" s="176"/>
      <c r="KR14" s="176"/>
      <c r="KS14" s="176"/>
      <c r="KT14" s="176"/>
      <c r="KU14" s="176"/>
      <c r="KV14" s="176"/>
      <c r="KW14" s="176"/>
      <c r="KX14" s="176"/>
      <c r="KY14" s="176"/>
      <c r="KZ14" s="176"/>
      <c r="LA14" s="176"/>
      <c r="LB14" s="176"/>
      <c r="LC14" s="176"/>
      <c r="LD14" s="176"/>
      <c r="LE14" s="176"/>
    </row>
    <row r="15" spans="1:337" ht="14.45" customHeight="1">
      <c r="A15" s="121">
        <v>196</v>
      </c>
      <c r="B15" s="121">
        <f>COUNTIFS($D$3:D15,D15,$F$3:F15,F15)</f>
        <v>1</v>
      </c>
      <c r="C15" s="177">
        <v>13245</v>
      </c>
      <c r="D15" s="231" t="s">
        <v>529</v>
      </c>
      <c r="E15" s="127" t="s">
        <v>530</v>
      </c>
      <c r="F15" s="179">
        <v>6205230603</v>
      </c>
      <c r="G15" s="124">
        <f t="shared" si="0"/>
        <v>58</v>
      </c>
      <c r="H15" s="275" t="s">
        <v>1001</v>
      </c>
      <c r="I15" s="194" t="s">
        <v>475</v>
      </c>
      <c r="J15" s="276" t="s">
        <v>476</v>
      </c>
      <c r="K15" s="127" t="s">
        <v>477</v>
      </c>
      <c r="L15" s="124">
        <v>26</v>
      </c>
      <c r="M15" s="127" t="s">
        <v>725</v>
      </c>
      <c r="N15" s="127" t="s">
        <v>511</v>
      </c>
      <c r="O15" s="124"/>
      <c r="P15" s="124" t="s">
        <v>590</v>
      </c>
      <c r="Q15" s="320"/>
      <c r="R15" s="320"/>
      <c r="S15" s="127"/>
      <c r="T15" s="340" t="s">
        <v>481</v>
      </c>
      <c r="U15" s="340"/>
      <c r="V15" s="350" t="s">
        <v>521</v>
      </c>
      <c r="W15" s="307"/>
      <c r="X15" s="308"/>
      <c r="Y15" s="308"/>
      <c r="Z15" s="377"/>
      <c r="AA15" s="375" t="s">
        <v>495</v>
      </c>
      <c r="AB15" s="124"/>
      <c r="AC15" s="392">
        <v>50754</v>
      </c>
      <c r="AD15" s="392">
        <v>1319000</v>
      </c>
      <c r="AE15" s="379"/>
      <c r="AF15" s="379"/>
      <c r="AG15" s="379" t="s">
        <v>484</v>
      </c>
      <c r="AH15" s="131">
        <v>10000</v>
      </c>
      <c r="AI15"/>
      <c r="AJ15"/>
      <c r="AM15"/>
      <c r="AO15" s="264">
        <v>12.4</v>
      </c>
      <c r="AP15" s="132">
        <v>3.65</v>
      </c>
      <c r="AQ15" s="133">
        <v>82</v>
      </c>
      <c r="AR15" s="134">
        <f t="shared" si="1"/>
        <v>98.05</v>
      </c>
      <c r="AS15" s="135">
        <f t="shared" si="2"/>
        <v>3.397260273972603</v>
      </c>
      <c r="AT15" s="136">
        <f t="shared" si="3"/>
        <v>278.57534246575347</v>
      </c>
      <c r="AU15" s="137">
        <f t="shared" si="4"/>
        <v>0.14477524810274373</v>
      </c>
      <c r="AV15" s="138">
        <f t="shared" si="28"/>
        <v>11.042</v>
      </c>
      <c r="AW15" s="138">
        <f t="shared" si="29"/>
        <v>89.048387096774192</v>
      </c>
      <c r="AX15" s="139">
        <v>0.42</v>
      </c>
      <c r="AY15" s="138">
        <f t="shared" si="30"/>
        <v>3.3870967741935485</v>
      </c>
      <c r="AZ15" s="121" t="s">
        <v>485</v>
      </c>
      <c r="BA15" s="140">
        <v>13.7</v>
      </c>
      <c r="BB15" s="141" t="s">
        <v>485</v>
      </c>
      <c r="BC15" s="142">
        <v>24</v>
      </c>
      <c r="BD15" s="142"/>
      <c r="BE15" s="138"/>
      <c r="BF15" s="138"/>
      <c r="BG15" s="143">
        <v>9944.6153846153848</v>
      </c>
      <c r="BH15" s="123">
        <v>913</v>
      </c>
      <c r="BI15" s="144">
        <v>12.4</v>
      </c>
      <c r="BJ15" s="138">
        <v>76.3</v>
      </c>
      <c r="BK15" s="121">
        <v>23.7</v>
      </c>
      <c r="BL15" s="199">
        <f t="shared" si="6"/>
        <v>3.2194092827004219</v>
      </c>
      <c r="BM15" s="146">
        <v>0.76</v>
      </c>
      <c r="BN15" s="142">
        <f t="shared" si="7"/>
        <v>6.129032258064516</v>
      </c>
      <c r="BO15" s="121" t="s">
        <v>485</v>
      </c>
      <c r="BP15" s="138">
        <v>36.5</v>
      </c>
      <c r="BQ15" s="144">
        <v>47.38</v>
      </c>
      <c r="BR15" s="147">
        <v>31039</v>
      </c>
      <c r="BS15" s="142">
        <f t="shared" si="8"/>
        <v>58.099999999999994</v>
      </c>
      <c r="BT15" s="147">
        <v>85.4</v>
      </c>
      <c r="BU15" s="147">
        <v>15101</v>
      </c>
      <c r="BV15" s="142">
        <f t="shared" si="9"/>
        <v>14.599999999999994</v>
      </c>
      <c r="BW15" s="399">
        <f t="shared" si="10"/>
        <v>3.5988999999999995</v>
      </c>
      <c r="BX15" s="123">
        <v>8.6999999999999993</v>
      </c>
      <c r="BY15" s="148">
        <f t="shared" si="11"/>
        <v>0.31754999999999994</v>
      </c>
      <c r="BZ15" s="147">
        <v>49.4</v>
      </c>
      <c r="CA15" s="148">
        <f t="shared" si="12"/>
        <v>1.8030999999999999</v>
      </c>
      <c r="CB15" s="147">
        <v>40.5</v>
      </c>
      <c r="CC15" s="148">
        <f t="shared" si="13"/>
        <v>1.4782499999999998</v>
      </c>
      <c r="CD15" s="148">
        <v>0.69</v>
      </c>
      <c r="CE15" s="149">
        <v>99.4</v>
      </c>
      <c r="CF15" s="149">
        <v>10319</v>
      </c>
      <c r="CG15" s="149">
        <v>99.4</v>
      </c>
      <c r="CH15" s="149">
        <v>8038</v>
      </c>
      <c r="CI15" s="149">
        <v>76.7</v>
      </c>
      <c r="CJ15" s="149">
        <v>89.8</v>
      </c>
      <c r="CK15" s="149">
        <v>7203</v>
      </c>
      <c r="CL15" s="214">
        <f t="shared" si="14"/>
        <v>0.17611336032388664</v>
      </c>
      <c r="CM15" s="148"/>
      <c r="CN15" s="148"/>
      <c r="CO15" s="148"/>
      <c r="CP15" s="142">
        <v>1.9</v>
      </c>
      <c r="CQ15" s="138"/>
      <c r="CR15" s="138"/>
      <c r="CS15" s="138"/>
      <c r="CT15" s="148"/>
      <c r="CU15" s="151"/>
      <c r="CV15" s="151"/>
      <c r="CW15" s="148"/>
      <c r="CX15" s="148"/>
      <c r="CZ15" s="148"/>
      <c r="DA15" s="152"/>
      <c r="DB15" s="153" t="s">
        <v>497</v>
      </c>
      <c r="DC15" s="154"/>
      <c r="DD15" s="155" t="s">
        <v>498</v>
      </c>
      <c r="DE15" s="124"/>
      <c r="DF15" s="124"/>
      <c r="DG15" s="124"/>
      <c r="DH15" s="236"/>
      <c r="DI15" s="190" t="s">
        <v>488</v>
      </c>
      <c r="DJ15" s="427" t="s">
        <v>1031</v>
      </c>
      <c r="DK15" s="156">
        <v>2</v>
      </c>
      <c r="DL15" s="156"/>
      <c r="DM15" s="220" t="s">
        <v>475</v>
      </c>
      <c r="DN15" s="157">
        <v>1</v>
      </c>
      <c r="DO15" s="220">
        <v>0</v>
      </c>
      <c r="DP15" s="220" t="s">
        <v>681</v>
      </c>
      <c r="DQ15" s="156"/>
      <c r="DR15" s="203" t="s">
        <v>479</v>
      </c>
      <c r="DS15" s="200" t="s">
        <v>479</v>
      </c>
      <c r="DT15" s="200">
        <v>61313</v>
      </c>
      <c r="DU15" s="200">
        <v>93.2</v>
      </c>
      <c r="DV15" s="200">
        <v>6.8</v>
      </c>
      <c r="DW15" s="200">
        <v>15.2</v>
      </c>
      <c r="DX15" s="200">
        <v>34677</v>
      </c>
      <c r="DY15" s="200" t="s">
        <v>479</v>
      </c>
      <c r="DZ15" s="201">
        <v>5.51</v>
      </c>
      <c r="EA15" s="194" t="s">
        <v>1004</v>
      </c>
      <c r="EB15" s="123"/>
      <c r="EC15" s="159"/>
      <c r="ED15" s="159"/>
      <c r="EE15" s="156">
        <v>26</v>
      </c>
      <c r="EF15" s="220">
        <v>50</v>
      </c>
      <c r="EG15" s="160">
        <v>3</v>
      </c>
      <c r="EH15" s="159"/>
      <c r="EI15" s="417">
        <v>178</v>
      </c>
      <c r="EJ15" s="417">
        <v>84</v>
      </c>
      <c r="EK15" s="192">
        <f>EJ15/(EI15*EI15*0.01*0.01)</f>
        <v>26.511804065143284</v>
      </c>
      <c r="EL15" s="417">
        <v>2</v>
      </c>
      <c r="EM15" s="222">
        <v>3</v>
      </c>
      <c r="EN15" s="159"/>
      <c r="EO15" s="417">
        <v>2</v>
      </c>
      <c r="EP15" s="417">
        <v>1</v>
      </c>
      <c r="EQ15" s="417" t="s">
        <v>1030</v>
      </c>
      <c r="ER15" s="418">
        <v>44097</v>
      </c>
      <c r="ES15" s="311">
        <v>13245</v>
      </c>
      <c r="ET15" s="404">
        <v>75</v>
      </c>
      <c r="EU15" s="404">
        <v>462922</v>
      </c>
      <c r="EV15" s="404">
        <v>4000</v>
      </c>
      <c r="EW15" s="404">
        <v>39780</v>
      </c>
      <c r="EX15" s="404">
        <v>383715</v>
      </c>
      <c r="EY15" s="335">
        <f t="shared" si="15"/>
        <v>50880.608999999997</v>
      </c>
      <c r="EZ15" s="407">
        <f t="shared" si="16"/>
        <v>1322895.8339999998</v>
      </c>
      <c r="FA15" s="390"/>
      <c r="FB15" s="390"/>
      <c r="FC15" s="390"/>
      <c r="FD15" s="390"/>
      <c r="FE15" s="402"/>
      <c r="FF15" s="402"/>
      <c r="FG15" s="402"/>
      <c r="FH15" s="289"/>
      <c r="FI15" s="379"/>
      <c r="FJ15" s="291"/>
      <c r="FK15" s="292"/>
      <c r="FL15" s="395"/>
      <c r="FM15" s="163"/>
      <c r="FN15" s="121"/>
      <c r="FO15" s="168">
        <f t="shared" si="17"/>
        <v>50.753999999999998</v>
      </c>
      <c r="FQ15" s="136">
        <f t="shared" si="18"/>
        <v>82.889774087211237</v>
      </c>
      <c r="FR15" s="169">
        <f t="shared" si="19"/>
        <v>50.880609</v>
      </c>
      <c r="FS15" s="170">
        <f>DT15/EY15</f>
        <v>1.2050366771356844</v>
      </c>
      <c r="FT15" s="419"/>
      <c r="FU15" s="224" t="s">
        <v>479</v>
      </c>
      <c r="FV15" s="224" t="s">
        <v>593</v>
      </c>
      <c r="FW15" s="224" t="s">
        <v>1032</v>
      </c>
      <c r="FX15" s="421">
        <v>1</v>
      </c>
      <c r="FY15" s="222"/>
      <c r="FZ15" s="222">
        <v>1</v>
      </c>
      <c r="GA15" s="176" t="s">
        <v>525</v>
      </c>
      <c r="GB15" s="232"/>
      <c r="GC15" s="232"/>
      <c r="GD15" s="232"/>
      <c r="GE15" s="222">
        <v>1</v>
      </c>
      <c r="GF15" s="224" t="s">
        <v>1033</v>
      </c>
      <c r="GG15" s="224" t="s">
        <v>1034</v>
      </c>
      <c r="GH15" s="222">
        <v>1</v>
      </c>
      <c r="GI15" s="435" t="s">
        <v>1035</v>
      </c>
      <c r="GJ15" s="224" t="s">
        <v>1040</v>
      </c>
      <c r="GK15" s="158"/>
      <c r="GL15" s="172">
        <v>44055</v>
      </c>
      <c r="GM15" s="172"/>
      <c r="GN15" s="173"/>
      <c r="GO15" s="174" t="s">
        <v>489</v>
      </c>
      <c r="GS15" s="158"/>
      <c r="GT15" s="158"/>
      <c r="GU15" s="158"/>
      <c r="HJ15" s="225"/>
      <c r="HK15" s="121">
        <v>36</v>
      </c>
      <c r="HL15" s="121">
        <v>57.1</v>
      </c>
      <c r="HM15" s="121">
        <v>5556</v>
      </c>
      <c r="HN15" s="121">
        <v>58.6</v>
      </c>
      <c r="HO15" s="121">
        <v>86.5</v>
      </c>
      <c r="HP15" s="150">
        <v>16230</v>
      </c>
      <c r="HW15" s="150"/>
      <c r="IE15" s="121">
        <v>60.4</v>
      </c>
      <c r="IF15" s="121">
        <v>37</v>
      </c>
      <c r="IG15" s="121">
        <v>70.2</v>
      </c>
      <c r="IH15" s="121">
        <v>6836</v>
      </c>
      <c r="II15" s="121">
        <v>61.2</v>
      </c>
      <c r="IJ15" s="121">
        <v>26.2</v>
      </c>
      <c r="IK15" s="121">
        <v>59</v>
      </c>
      <c r="IL15" s="150">
        <v>14584</v>
      </c>
      <c r="IM15" s="121">
        <v>21</v>
      </c>
      <c r="IN15" s="121">
        <v>93.2</v>
      </c>
      <c r="IO15" s="150">
        <v>5393</v>
      </c>
      <c r="IP15" s="121">
        <v>38.9</v>
      </c>
      <c r="IQ15" s="121">
        <v>15.7</v>
      </c>
      <c r="IR15" s="121">
        <v>27.7</v>
      </c>
      <c r="IS15" s="121">
        <v>31.6</v>
      </c>
      <c r="IT15" s="121">
        <v>69.8</v>
      </c>
      <c r="IU15" s="150">
        <v>14550</v>
      </c>
      <c r="IV15" s="121">
        <v>19.3</v>
      </c>
      <c r="IW15" s="121">
        <v>19.5</v>
      </c>
      <c r="IX15" s="121">
        <v>25.3</v>
      </c>
      <c r="IY15" s="121">
        <v>47.7</v>
      </c>
      <c r="IZ15" s="121">
        <v>1924</v>
      </c>
      <c r="JA15" s="121">
        <v>32.1</v>
      </c>
      <c r="JB15" s="121">
        <v>39.799999999999997</v>
      </c>
      <c r="JC15" s="121">
        <v>62.9</v>
      </c>
      <c r="JD15" s="121">
        <v>14.6</v>
      </c>
      <c r="JJ15" s="158"/>
      <c r="JK15" s="175"/>
      <c r="JL15" s="176"/>
      <c r="JM15" s="176"/>
      <c r="JN15" s="176"/>
      <c r="JO15" s="176"/>
      <c r="JP15" s="176"/>
      <c r="JQ15" s="176"/>
      <c r="JR15" s="176"/>
      <c r="JS15" s="176"/>
      <c r="JT15" s="176"/>
      <c r="JU15" s="176"/>
      <c r="JV15" s="176"/>
      <c r="JW15" s="176"/>
      <c r="JX15" s="176"/>
      <c r="JY15" s="176"/>
      <c r="JZ15" s="176"/>
      <c r="KA15" s="176"/>
      <c r="KB15" s="176"/>
      <c r="KC15" s="176"/>
      <c r="KD15" s="176"/>
      <c r="KE15" s="176"/>
      <c r="KF15" s="176"/>
      <c r="KG15" s="176"/>
      <c r="KH15" s="176"/>
      <c r="KI15" s="176"/>
      <c r="KJ15" s="176"/>
      <c r="KK15" s="176"/>
      <c r="KL15" s="176"/>
      <c r="KM15" s="176"/>
      <c r="KN15" s="176"/>
      <c r="KO15" s="176"/>
      <c r="KP15" s="176"/>
      <c r="KQ15" s="176"/>
      <c r="KR15" s="176"/>
      <c r="KS15" s="176"/>
      <c r="KT15" s="176"/>
      <c r="KU15" s="176"/>
      <c r="KV15" s="176"/>
      <c r="KW15" s="176"/>
      <c r="KX15" s="176"/>
      <c r="KY15" s="176"/>
      <c r="KZ15" s="176"/>
      <c r="LA15" s="176"/>
      <c r="LB15" s="176"/>
      <c r="LC15" s="176"/>
      <c r="LD15" s="176"/>
      <c r="LE15" s="176"/>
    </row>
    <row r="16" spans="1:337" ht="14.45" customHeight="1">
      <c r="A16" s="121">
        <v>234</v>
      </c>
      <c r="B16" s="121">
        <f>COUNTIFS($D$3:D16,D16,$F$3:F16,F16)</f>
        <v>2</v>
      </c>
      <c r="C16" s="177">
        <v>13625</v>
      </c>
      <c r="D16" s="231" t="s">
        <v>529</v>
      </c>
      <c r="E16" s="127" t="s">
        <v>530</v>
      </c>
      <c r="F16" s="179">
        <v>6205230603</v>
      </c>
      <c r="G16" s="124">
        <f t="shared" si="0"/>
        <v>58</v>
      </c>
      <c r="H16" s="275" t="s">
        <v>531</v>
      </c>
      <c r="I16" s="194" t="s">
        <v>532</v>
      </c>
      <c r="J16" s="276" t="s">
        <v>476</v>
      </c>
      <c r="K16" s="127" t="s">
        <v>477</v>
      </c>
      <c r="L16" s="124">
        <v>8</v>
      </c>
      <c r="M16" s="127" t="s">
        <v>493</v>
      </c>
      <c r="N16" s="127" t="s">
        <v>511</v>
      </c>
      <c r="O16" s="124"/>
      <c r="P16" s="124" t="s">
        <v>480</v>
      </c>
      <c r="Q16" s="320"/>
      <c r="R16" s="320"/>
      <c r="S16" s="127"/>
      <c r="T16" s="340" t="s">
        <v>481</v>
      </c>
      <c r="U16" s="340"/>
      <c r="V16" s="341" t="s">
        <v>482</v>
      </c>
      <c r="W16" s="307"/>
      <c r="X16" s="386"/>
      <c r="Y16" s="386"/>
      <c r="Z16" s="295"/>
      <c r="AA16" s="124" t="s">
        <v>495</v>
      </c>
      <c r="AB16" s="124"/>
      <c r="AC16" s="359">
        <v>1378</v>
      </c>
      <c r="AD16" s="359">
        <v>11000</v>
      </c>
      <c r="AE16" s="176"/>
      <c r="AF16" s="176"/>
      <c r="AG16" s="176" t="s">
        <v>496</v>
      </c>
      <c r="AH16" s="131">
        <v>1000</v>
      </c>
      <c r="AI16"/>
      <c r="AJ16"/>
      <c r="AM16"/>
      <c r="AO16" s="397">
        <v>25.9</v>
      </c>
      <c r="AP16" s="132">
        <v>9.8000000000000007</v>
      </c>
      <c r="AQ16" s="133">
        <v>63.3</v>
      </c>
      <c r="AR16" s="134">
        <f t="shared" si="1"/>
        <v>99</v>
      </c>
      <c r="AS16" s="135">
        <f t="shared" si="2"/>
        <v>2.6428571428571423</v>
      </c>
      <c r="AT16" s="136">
        <f t="shared" si="3"/>
        <v>167.29285714285712</v>
      </c>
      <c r="AU16" s="137">
        <f t="shared" si="4"/>
        <v>0.3543091655266758</v>
      </c>
      <c r="AV16" s="138">
        <f t="shared" si="28"/>
        <v>21.622000000000003</v>
      </c>
      <c r="AW16" s="138">
        <f t="shared" si="29"/>
        <v>83.482625482625494</v>
      </c>
      <c r="AX16" s="139">
        <v>2.84</v>
      </c>
      <c r="AY16" s="138">
        <f t="shared" si="30"/>
        <v>10.965250965250966</v>
      </c>
      <c r="AZ16" s="121" t="s">
        <v>485</v>
      </c>
      <c r="BA16" s="140">
        <v>5.09</v>
      </c>
      <c r="BB16" s="141" t="s">
        <v>485</v>
      </c>
      <c r="BC16" s="142">
        <v>3.3</v>
      </c>
      <c r="BD16" s="142"/>
      <c r="BE16" s="138"/>
      <c r="BF16" s="138"/>
      <c r="BG16" s="143">
        <v>7986.1538461538457</v>
      </c>
      <c r="BH16" s="143">
        <v>403.52941176470591</v>
      </c>
      <c r="BI16" s="144">
        <v>0.55000000000000004</v>
      </c>
      <c r="BJ16" s="138">
        <v>53.6</v>
      </c>
      <c r="BK16" s="121">
        <v>46.4</v>
      </c>
      <c r="BL16" s="145">
        <f t="shared" si="6"/>
        <v>1.1551724137931034</v>
      </c>
      <c r="BM16" s="146">
        <v>1.4</v>
      </c>
      <c r="BN16" s="142">
        <f t="shared" si="7"/>
        <v>5.4054054054054053</v>
      </c>
      <c r="BO16" s="121" t="s">
        <v>485</v>
      </c>
      <c r="BP16" s="138">
        <v>26.9</v>
      </c>
      <c r="BQ16" s="144">
        <v>20.705999999999996</v>
      </c>
      <c r="BR16" s="147">
        <v>26700</v>
      </c>
      <c r="BS16" s="142">
        <f t="shared" si="8"/>
        <v>56.6</v>
      </c>
      <c r="BT16" s="147">
        <v>82.6</v>
      </c>
      <c r="BU16" s="147">
        <v>13409</v>
      </c>
      <c r="BV16" s="142">
        <f t="shared" si="9"/>
        <v>17.400000000000006</v>
      </c>
      <c r="BW16" s="399">
        <f t="shared" si="10"/>
        <v>9.6922000000000015</v>
      </c>
      <c r="BX16" s="123">
        <v>24.1</v>
      </c>
      <c r="BY16" s="148">
        <f t="shared" si="11"/>
        <v>2.3618000000000006</v>
      </c>
      <c r="BZ16" s="147">
        <v>32.5</v>
      </c>
      <c r="CA16" s="148">
        <f t="shared" si="12"/>
        <v>3.1850000000000001</v>
      </c>
      <c r="CB16" s="147">
        <v>42.3</v>
      </c>
      <c r="CC16" s="148">
        <f t="shared" si="13"/>
        <v>4.1454000000000004</v>
      </c>
      <c r="CD16" s="148">
        <v>0.92</v>
      </c>
      <c r="CE16" s="149">
        <v>99.7</v>
      </c>
      <c r="CF16" s="149">
        <v>9052</v>
      </c>
      <c r="CG16" s="149">
        <v>99.8</v>
      </c>
      <c r="CH16" s="149">
        <v>6987</v>
      </c>
      <c r="CI16" s="149">
        <v>86.7</v>
      </c>
      <c r="CJ16" s="149">
        <v>93.9</v>
      </c>
      <c r="CK16" s="149">
        <v>5785</v>
      </c>
      <c r="CL16" s="138">
        <f t="shared" si="14"/>
        <v>0.74153846153846159</v>
      </c>
      <c r="CM16" s="148"/>
      <c r="CN16" s="148"/>
      <c r="CO16" s="148"/>
      <c r="CP16" s="142"/>
      <c r="CQ16" s="138"/>
      <c r="CR16" s="138">
        <v>43.6</v>
      </c>
      <c r="CS16" s="150">
        <v>2371</v>
      </c>
      <c r="CT16" s="148"/>
      <c r="CU16" s="151"/>
      <c r="CV16" s="151"/>
      <c r="CW16" s="148"/>
      <c r="CX16" s="148"/>
      <c r="CZ16" s="148"/>
      <c r="DA16" s="152"/>
      <c r="DB16" s="153" t="s">
        <v>533</v>
      </c>
      <c r="DC16" s="154"/>
      <c r="DD16" s="155" t="s">
        <v>534</v>
      </c>
      <c r="DE16" s="124"/>
      <c r="DF16" s="124"/>
      <c r="DG16" s="124"/>
      <c r="DH16" s="236"/>
      <c r="DI16" s="204" t="s">
        <v>488</v>
      </c>
      <c r="DJ16" s="426" t="s">
        <v>496</v>
      </c>
      <c r="DK16" s="156">
        <v>2</v>
      </c>
      <c r="DL16" s="156"/>
      <c r="DM16" s="220" t="s">
        <v>974</v>
      </c>
      <c r="DN16" s="157">
        <v>1</v>
      </c>
      <c r="DO16" s="220">
        <v>0</v>
      </c>
      <c r="DP16" s="220" t="s">
        <v>681</v>
      </c>
      <c r="DQ16" s="156"/>
      <c r="DR16" s="203" t="s">
        <v>479</v>
      </c>
      <c r="DS16" s="200" t="s">
        <v>479</v>
      </c>
      <c r="DT16" s="200">
        <v>61313</v>
      </c>
      <c r="DU16" s="200">
        <v>93.2</v>
      </c>
      <c r="DV16" s="200">
        <v>6.8</v>
      </c>
      <c r="DW16" s="200">
        <v>15.2</v>
      </c>
      <c r="DX16" s="200">
        <v>34677</v>
      </c>
      <c r="DY16" s="200" t="s">
        <v>479</v>
      </c>
      <c r="DZ16" s="201">
        <v>6.51</v>
      </c>
      <c r="EA16" s="194" t="s">
        <v>1004</v>
      </c>
      <c r="EB16" s="123"/>
      <c r="EC16" s="159"/>
      <c r="ED16" s="159"/>
      <c r="EE16" s="156">
        <v>26</v>
      </c>
      <c r="EF16" s="220">
        <v>50</v>
      </c>
      <c r="EG16" s="160">
        <v>3</v>
      </c>
      <c r="EH16" s="159"/>
      <c r="EI16" s="417">
        <v>178</v>
      </c>
      <c r="EJ16" s="417">
        <v>84</v>
      </c>
      <c r="EK16" s="192">
        <f>EJ16/(EI16*EI16*0.01*0.01)</f>
        <v>26.511804065143284</v>
      </c>
      <c r="EL16" s="417">
        <v>2</v>
      </c>
      <c r="EM16" s="222">
        <v>3</v>
      </c>
      <c r="EN16" s="159"/>
      <c r="EO16" s="417">
        <v>2</v>
      </c>
      <c r="EP16" s="417">
        <v>1</v>
      </c>
      <c r="EQ16" s="417" t="s">
        <v>1030</v>
      </c>
      <c r="ER16" s="418">
        <v>44097</v>
      </c>
      <c r="ES16" s="311">
        <v>13625</v>
      </c>
      <c r="ET16" s="352">
        <v>75</v>
      </c>
      <c r="EU16" s="352">
        <v>26501</v>
      </c>
      <c r="EV16" s="352">
        <v>4000</v>
      </c>
      <c r="EW16" s="352">
        <v>39780</v>
      </c>
      <c r="EX16" s="353">
        <v>10356</v>
      </c>
      <c r="EY16" s="354">
        <f t="shared" si="15"/>
        <v>1373.2056</v>
      </c>
      <c r="EZ16" s="279">
        <f t="shared" si="16"/>
        <v>10985.6448</v>
      </c>
      <c r="FA16" s="268"/>
      <c r="FB16" s="171"/>
      <c r="FC16" s="171"/>
      <c r="FD16" s="171"/>
      <c r="FE16" s="284"/>
      <c r="FF16" s="294"/>
      <c r="FG16" s="294"/>
      <c r="FH16" s="280"/>
      <c r="FI16" s="285"/>
      <c r="FJ16" s="291"/>
      <c r="FK16" s="292"/>
      <c r="FL16" s="287"/>
      <c r="FM16" s="163"/>
      <c r="FN16" s="121"/>
      <c r="FO16" s="168">
        <f t="shared" si="17"/>
        <v>1.3779999999999999</v>
      </c>
      <c r="FQ16" s="136">
        <f t="shared" si="18"/>
        <v>39.077770650164148</v>
      </c>
      <c r="FR16" s="169">
        <f t="shared" si="19"/>
        <v>1.3732055999999999</v>
      </c>
      <c r="FS16" s="170"/>
      <c r="FT16" s="420"/>
      <c r="FU16" s="224" t="s">
        <v>479</v>
      </c>
      <c r="FV16" s="224" t="s">
        <v>1021</v>
      </c>
      <c r="FW16" s="224" t="s">
        <v>1036</v>
      </c>
      <c r="FX16" s="222">
        <v>1</v>
      </c>
      <c r="FY16" s="222"/>
      <c r="FZ16" s="222">
        <v>1</v>
      </c>
      <c r="GA16" s="224" t="s">
        <v>1037</v>
      </c>
      <c r="GB16" s="232"/>
      <c r="GC16" s="232"/>
      <c r="GD16" s="232"/>
      <c r="GE16" s="222">
        <v>1</v>
      </c>
      <c r="GF16" s="224" t="s">
        <v>1038</v>
      </c>
      <c r="GG16" s="224" t="s">
        <v>1039</v>
      </c>
      <c r="GH16" s="222">
        <v>1</v>
      </c>
      <c r="GI16" s="435" t="s">
        <v>1035</v>
      </c>
      <c r="GJ16" s="224" t="s">
        <v>824</v>
      </c>
      <c r="GK16" s="158"/>
      <c r="GL16" s="172">
        <v>44124</v>
      </c>
      <c r="GM16" s="172"/>
      <c r="GN16" s="173"/>
      <c r="GO16" s="174" t="s">
        <v>489</v>
      </c>
      <c r="GS16" s="158"/>
      <c r="GT16" s="158"/>
      <c r="GU16" s="158"/>
      <c r="HJ16" s="225"/>
      <c r="HK16" s="375">
        <v>13.2</v>
      </c>
      <c r="HL16" s="375">
        <v>81</v>
      </c>
      <c r="HM16" s="375">
        <v>9620</v>
      </c>
      <c r="HN16" s="375">
        <v>40.200000000000003</v>
      </c>
      <c r="HO16" s="375">
        <v>94.1</v>
      </c>
      <c r="HP16" s="400">
        <v>4325</v>
      </c>
      <c r="HQ16" s="400">
        <v>517</v>
      </c>
      <c r="HR16" s="375">
        <v>20.3</v>
      </c>
      <c r="HS16" s="375">
        <v>30</v>
      </c>
      <c r="HT16" s="375">
        <v>11.8</v>
      </c>
      <c r="HU16" s="375">
        <v>96.5</v>
      </c>
      <c r="HV16" s="375">
        <v>82.6</v>
      </c>
      <c r="HW16" s="400">
        <v>3641</v>
      </c>
      <c r="HX16" s="375">
        <v>50.3</v>
      </c>
      <c r="HY16" s="375">
        <v>71</v>
      </c>
      <c r="HZ16" s="375">
        <v>17.7</v>
      </c>
      <c r="IA16" s="375">
        <v>36.799999999999997</v>
      </c>
      <c r="IB16" s="375">
        <v>99</v>
      </c>
      <c r="IC16" s="400">
        <v>5989</v>
      </c>
      <c r="ID16" s="375">
        <v>52</v>
      </c>
      <c r="IE16" s="375">
        <v>23.3</v>
      </c>
      <c r="IF16" s="375">
        <v>32.9</v>
      </c>
      <c r="IG16" s="375">
        <v>90.2</v>
      </c>
      <c r="IH16" s="375">
        <v>11197</v>
      </c>
      <c r="II16" s="375">
        <v>79.3</v>
      </c>
      <c r="IJ16" s="375">
        <v>5.52</v>
      </c>
      <c r="IK16" s="375">
        <v>94</v>
      </c>
      <c r="IL16" s="400">
        <v>4882</v>
      </c>
      <c r="IM16" s="375">
        <v>32.1</v>
      </c>
      <c r="IN16" s="375">
        <v>60.9</v>
      </c>
      <c r="IO16" s="400">
        <v>2951</v>
      </c>
      <c r="IP16" s="375">
        <v>39</v>
      </c>
      <c r="IQ16" s="375">
        <v>66</v>
      </c>
      <c r="IR16" s="375">
        <v>42.1</v>
      </c>
      <c r="IS16" s="375">
        <v>16.399999999999999</v>
      </c>
      <c r="IT16" s="375">
        <v>96.5</v>
      </c>
      <c r="IU16" s="400">
        <v>4882</v>
      </c>
      <c r="IV16" s="375">
        <v>49.1</v>
      </c>
      <c r="IW16" s="375">
        <v>1.07</v>
      </c>
      <c r="IX16" s="375">
        <v>0.56999999999999995</v>
      </c>
      <c r="IY16" s="375">
        <v>99.7</v>
      </c>
      <c r="IZ16" s="375">
        <v>5556</v>
      </c>
      <c r="JA16" s="375">
        <v>5.42</v>
      </c>
      <c r="JB16" s="375">
        <v>40.5</v>
      </c>
      <c r="JC16" s="375">
        <v>85.3</v>
      </c>
      <c r="JD16" s="375">
        <v>3.79</v>
      </c>
      <c r="JE16" s="400"/>
      <c r="JF16" s="375"/>
      <c r="JG16" s="375"/>
      <c r="JH16" s="375"/>
      <c r="JI16" s="375"/>
      <c r="JJ16" s="158"/>
      <c r="JK16" s="175"/>
      <c r="JL16" s="176"/>
      <c r="JM16" s="176"/>
      <c r="JN16" s="176"/>
      <c r="JO16" s="176"/>
      <c r="JP16" s="176"/>
      <c r="JQ16" s="176"/>
      <c r="JR16" s="176"/>
      <c r="JS16" s="176"/>
      <c r="JT16" s="176"/>
      <c r="JU16" s="176"/>
      <c r="JV16" s="176"/>
      <c r="JW16" s="176"/>
      <c r="JX16" s="176"/>
      <c r="JY16" s="176"/>
      <c r="JZ16" s="176"/>
      <c r="KA16" s="176"/>
      <c r="KB16" s="176"/>
      <c r="KC16" s="176"/>
      <c r="KD16" s="176"/>
      <c r="KE16" s="176"/>
      <c r="KF16" s="176"/>
      <c r="KG16" s="176"/>
      <c r="KH16" s="176"/>
      <c r="KI16" s="176"/>
      <c r="KJ16" s="176"/>
      <c r="KK16" s="176"/>
      <c r="KL16" s="176"/>
      <c r="KM16" s="176"/>
      <c r="KN16" s="176"/>
      <c r="KO16" s="176"/>
      <c r="KP16" s="176"/>
      <c r="KQ16" s="176"/>
      <c r="KR16" s="176"/>
      <c r="KS16" s="176"/>
      <c r="KT16" s="176"/>
      <c r="KU16" s="176"/>
      <c r="KV16" s="176"/>
      <c r="KW16" s="176"/>
      <c r="KX16" s="176"/>
      <c r="KY16" s="176"/>
      <c r="KZ16" s="176"/>
      <c r="LA16" s="176"/>
      <c r="LB16" s="176"/>
      <c r="LC16" s="176"/>
      <c r="LD16" s="176"/>
      <c r="LE16" s="176"/>
    </row>
    <row r="17" spans="1:317" ht="14.45" customHeight="1">
      <c r="A17" s="121">
        <v>222</v>
      </c>
      <c r="B17" s="121">
        <f>COUNTIFS($D$3:D17,D17,$F$3:F17,F17)</f>
        <v>1</v>
      </c>
      <c r="C17" s="177">
        <v>13436</v>
      </c>
      <c r="D17" s="231" t="s">
        <v>472</v>
      </c>
      <c r="E17" s="127" t="s">
        <v>473</v>
      </c>
      <c r="F17" s="179">
        <v>481231437</v>
      </c>
      <c r="G17" s="124">
        <f t="shared" si="0"/>
        <v>72</v>
      </c>
      <c r="H17" s="275" t="s">
        <v>474</v>
      </c>
      <c r="I17" s="194" t="s">
        <v>475</v>
      </c>
      <c r="J17" s="276" t="s">
        <v>476</v>
      </c>
      <c r="K17" s="127" t="s">
        <v>477</v>
      </c>
      <c r="L17" s="124">
        <v>48</v>
      </c>
      <c r="M17" s="127" t="s">
        <v>478</v>
      </c>
      <c r="N17" s="127" t="s">
        <v>479</v>
      </c>
      <c r="O17" s="124"/>
      <c r="P17" s="124" t="s">
        <v>480</v>
      </c>
      <c r="Q17" s="320"/>
      <c r="R17" s="320"/>
      <c r="S17" s="127"/>
      <c r="T17" s="340" t="s">
        <v>481</v>
      </c>
      <c r="U17" s="340"/>
      <c r="V17" s="341" t="s">
        <v>482</v>
      </c>
      <c r="W17" s="307"/>
      <c r="X17" s="386"/>
      <c r="Y17" s="386"/>
      <c r="Z17" s="295"/>
      <c r="AA17" s="124" t="s">
        <v>483</v>
      </c>
      <c r="AB17" s="124"/>
      <c r="AC17" s="359">
        <v>94</v>
      </c>
      <c r="AD17" s="359">
        <v>4500</v>
      </c>
      <c r="AE17" s="176"/>
      <c r="AF17" s="176"/>
      <c r="AG17" s="176" t="s">
        <v>484</v>
      </c>
      <c r="AH17" s="131">
        <v>350</v>
      </c>
      <c r="AI17"/>
      <c r="AJ17"/>
      <c r="AM17"/>
      <c r="AO17" s="397">
        <v>15.9</v>
      </c>
      <c r="AP17" s="132">
        <v>53.5</v>
      </c>
      <c r="AQ17" s="133">
        <v>29.9</v>
      </c>
      <c r="AR17" s="134">
        <f t="shared" si="1"/>
        <v>99.300000000000011</v>
      </c>
      <c r="AS17" s="135">
        <f t="shared" si="2"/>
        <v>0.297196261682243</v>
      </c>
      <c r="AT17" s="136">
        <f t="shared" si="3"/>
        <v>8.8861682242990661</v>
      </c>
      <c r="AU17" s="137">
        <f t="shared" si="4"/>
        <v>0.19064748201438847</v>
      </c>
      <c r="AV17" s="138">
        <f t="shared" si="28"/>
        <v>12.802</v>
      </c>
      <c r="AW17" s="138">
        <f t="shared" si="29"/>
        <v>80.515723270440247</v>
      </c>
      <c r="AX17" s="139">
        <v>1.05</v>
      </c>
      <c r="AY17" s="138">
        <f t="shared" si="30"/>
        <v>6.6037735849056602</v>
      </c>
      <c r="AZ17" s="121" t="s">
        <v>485</v>
      </c>
      <c r="BA17" s="140">
        <v>39.4</v>
      </c>
      <c r="BB17" s="141" t="s">
        <v>485</v>
      </c>
      <c r="BC17" s="142">
        <v>1</v>
      </c>
      <c r="BD17" s="142"/>
      <c r="BE17" s="138"/>
      <c r="BF17" s="138"/>
      <c r="BG17" s="143">
        <v>9501.3333333333339</v>
      </c>
      <c r="BH17" s="143">
        <v>667.05882352941182</v>
      </c>
      <c r="BI17" s="144">
        <v>10.4</v>
      </c>
      <c r="BJ17" s="138">
        <v>50.7</v>
      </c>
      <c r="BK17" s="121">
        <v>49.3</v>
      </c>
      <c r="BL17" s="145">
        <f t="shared" si="6"/>
        <v>1.028397565922921</v>
      </c>
      <c r="BM17" s="146">
        <v>0.43</v>
      </c>
      <c r="BN17" s="142">
        <f t="shared" si="7"/>
        <v>2.7044025157232703</v>
      </c>
      <c r="BO17" s="121" t="s">
        <v>485</v>
      </c>
      <c r="BP17" s="138">
        <v>26</v>
      </c>
      <c r="BQ17" s="144">
        <v>25.227999999999998</v>
      </c>
      <c r="BR17" s="147">
        <v>45972</v>
      </c>
      <c r="BS17" s="142">
        <f t="shared" si="8"/>
        <v>63.8</v>
      </c>
      <c r="BT17" s="147">
        <v>86.7</v>
      </c>
      <c r="BU17" s="147">
        <v>9709</v>
      </c>
      <c r="BV17" s="142">
        <f t="shared" si="9"/>
        <v>13.299999999999997</v>
      </c>
      <c r="BW17" s="399">
        <f t="shared" si="10"/>
        <v>52.750999999999991</v>
      </c>
      <c r="BX17" s="123">
        <v>35.5</v>
      </c>
      <c r="BY17" s="148">
        <f t="shared" si="11"/>
        <v>18.9925</v>
      </c>
      <c r="BZ17" s="147">
        <v>28.3</v>
      </c>
      <c r="CA17" s="148">
        <f t="shared" si="12"/>
        <v>15.140499999999999</v>
      </c>
      <c r="CB17" s="147">
        <v>34.799999999999997</v>
      </c>
      <c r="CC17" s="148">
        <f t="shared" si="13"/>
        <v>18.617999999999999</v>
      </c>
      <c r="CD17" s="148">
        <v>1.73</v>
      </c>
      <c r="CE17" s="149">
        <v>99.8</v>
      </c>
      <c r="CF17" s="149">
        <v>13657</v>
      </c>
      <c r="CG17" s="149">
        <v>99.3</v>
      </c>
      <c r="CH17" s="149">
        <v>8038</v>
      </c>
      <c r="CI17" s="149">
        <v>93.1</v>
      </c>
      <c r="CJ17" s="149">
        <v>97.2</v>
      </c>
      <c r="CK17" s="149">
        <v>7703</v>
      </c>
      <c r="CL17" s="138">
        <f t="shared" si="14"/>
        <v>1.2544169611307421</v>
      </c>
      <c r="CM17" s="148"/>
      <c r="CN17" s="148"/>
      <c r="CO17" s="148"/>
      <c r="CP17" s="142"/>
      <c r="CQ17" s="138"/>
      <c r="CR17" s="138">
        <v>91.2</v>
      </c>
      <c r="CS17" s="150">
        <v>3749</v>
      </c>
      <c r="CT17" s="148"/>
      <c r="CU17" s="151"/>
      <c r="CV17" s="151"/>
      <c r="CW17" s="148"/>
      <c r="CX17" s="148"/>
      <c r="CZ17" s="148"/>
      <c r="DA17" s="152"/>
      <c r="DB17" s="153" t="s">
        <v>486</v>
      </c>
      <c r="DC17" s="154"/>
      <c r="DD17" s="155" t="s">
        <v>487</v>
      </c>
      <c r="DE17" s="124"/>
      <c r="DF17" s="124"/>
      <c r="DG17" s="124"/>
      <c r="DH17" s="236"/>
      <c r="DI17" s="124" t="s">
        <v>488</v>
      </c>
      <c r="DJ17" s="427" t="s">
        <v>484</v>
      </c>
      <c r="DK17" s="156">
        <v>2</v>
      </c>
      <c r="DL17" s="156"/>
      <c r="DM17" s="220" t="s">
        <v>475</v>
      </c>
      <c r="DN17" s="157">
        <v>0</v>
      </c>
      <c r="DO17" s="220">
        <v>0</v>
      </c>
      <c r="DP17" s="220" t="s">
        <v>681</v>
      </c>
      <c r="DQ17" s="156"/>
      <c r="DR17" s="158" t="s">
        <v>479</v>
      </c>
      <c r="DS17" s="124" t="s">
        <v>479</v>
      </c>
      <c r="DT17" s="124">
        <v>180</v>
      </c>
      <c r="DU17" s="124">
        <v>49.4</v>
      </c>
      <c r="DV17" s="124">
        <v>50.6</v>
      </c>
      <c r="DW17" s="124" t="s">
        <v>479</v>
      </c>
      <c r="DX17" s="124" t="s">
        <v>479</v>
      </c>
      <c r="DY17" s="124" t="s">
        <v>479</v>
      </c>
      <c r="DZ17" s="124" t="s">
        <v>479</v>
      </c>
      <c r="EA17" s="124">
        <v>0</v>
      </c>
      <c r="EC17" s="159"/>
      <c r="ED17" s="159"/>
      <c r="EE17" s="156">
        <v>48</v>
      </c>
      <c r="EF17" s="220">
        <v>80</v>
      </c>
      <c r="EG17" s="160">
        <v>3</v>
      </c>
      <c r="EH17" s="159"/>
      <c r="EI17" s="417" t="s">
        <v>499</v>
      </c>
      <c r="EJ17" s="417" t="s">
        <v>499</v>
      </c>
      <c r="EK17" s="417" t="s">
        <v>499</v>
      </c>
      <c r="EL17" s="417">
        <v>2</v>
      </c>
      <c r="EM17" s="433" t="s">
        <v>499</v>
      </c>
      <c r="EN17" s="159"/>
      <c r="EO17" s="417">
        <v>3</v>
      </c>
      <c r="EP17" s="417">
        <v>1</v>
      </c>
      <c r="EQ17" s="417" t="s">
        <v>681</v>
      </c>
      <c r="ER17" s="418" t="s">
        <v>681</v>
      </c>
      <c r="ES17" s="311">
        <v>13436</v>
      </c>
      <c r="ET17" s="347">
        <v>75</v>
      </c>
      <c r="EU17" s="347">
        <v>13262</v>
      </c>
      <c r="EV17" s="347">
        <v>12000</v>
      </c>
      <c r="EW17" s="347">
        <v>39780</v>
      </c>
      <c r="EX17" s="347">
        <v>3523</v>
      </c>
      <c r="EY17" s="348">
        <f t="shared" si="15"/>
        <v>155.7166</v>
      </c>
      <c r="EZ17" s="407">
        <f t="shared" si="16"/>
        <v>7474.3968000000004</v>
      </c>
      <c r="FA17" s="390"/>
      <c r="FB17" s="288"/>
      <c r="FC17" s="288"/>
      <c r="FD17" s="288"/>
      <c r="FE17" s="290"/>
      <c r="FF17" s="290"/>
      <c r="FG17" s="290"/>
      <c r="FH17" s="265"/>
      <c r="FI17" s="409"/>
      <c r="FJ17" s="291"/>
      <c r="FK17" s="292"/>
      <c r="FL17" s="293"/>
      <c r="FM17" s="163"/>
      <c r="FN17" s="121"/>
      <c r="FO17" s="168">
        <f t="shared" si="17"/>
        <v>9.4E-2</v>
      </c>
      <c r="FQ17" s="136">
        <f t="shared" si="18"/>
        <v>26.564620720856581</v>
      </c>
      <c r="FR17" s="169">
        <f t="shared" si="19"/>
        <v>0.15571660000000001</v>
      </c>
      <c r="FS17" s="170"/>
      <c r="FT17" s="420"/>
      <c r="FU17" s="224" t="s">
        <v>499</v>
      </c>
      <c r="FV17" s="224" t="s">
        <v>499</v>
      </c>
      <c r="FW17" s="224" t="s">
        <v>527</v>
      </c>
      <c r="FX17" s="222">
        <v>0</v>
      </c>
      <c r="FY17" s="222"/>
      <c r="FZ17" s="222">
        <v>0</v>
      </c>
      <c r="GA17" s="224" t="s">
        <v>525</v>
      </c>
      <c r="GB17" s="232"/>
      <c r="GC17" s="232"/>
      <c r="GD17" s="232"/>
      <c r="GE17" s="222">
        <v>1</v>
      </c>
      <c r="GF17" s="224" t="s">
        <v>1041</v>
      </c>
      <c r="GG17" s="224" t="s">
        <v>505</v>
      </c>
      <c r="GH17" s="222">
        <v>0</v>
      </c>
      <c r="GI17" s="223">
        <v>0</v>
      </c>
      <c r="GJ17" s="224" t="s">
        <v>846</v>
      </c>
      <c r="GK17" s="158"/>
      <c r="GL17" s="172">
        <v>44091</v>
      </c>
      <c r="GM17" s="172"/>
      <c r="GN17" s="173"/>
      <c r="GO17" s="174" t="s">
        <v>489</v>
      </c>
      <c r="GS17" s="158"/>
      <c r="GT17" s="158"/>
      <c r="GU17" s="158"/>
      <c r="HJ17" s="225"/>
      <c r="HK17" s="375">
        <v>16.100000000000001</v>
      </c>
      <c r="HL17" s="375">
        <v>88</v>
      </c>
      <c r="HM17" s="375">
        <v>5427</v>
      </c>
      <c r="HN17" s="375">
        <v>28.4</v>
      </c>
      <c r="HO17" s="375">
        <v>98.9</v>
      </c>
      <c r="HP17" s="400">
        <v>14926</v>
      </c>
      <c r="HQ17" s="400">
        <v>4871</v>
      </c>
      <c r="HR17" s="375">
        <v>14.7</v>
      </c>
      <c r="HS17" s="375">
        <v>10</v>
      </c>
      <c r="HT17" s="375">
        <v>5.3</v>
      </c>
      <c r="HU17" s="375">
        <v>94.3</v>
      </c>
      <c r="HV17" s="375">
        <v>77</v>
      </c>
      <c r="HW17" s="375">
        <v>5462</v>
      </c>
      <c r="HX17" s="375">
        <v>53.9</v>
      </c>
      <c r="HY17" s="375">
        <v>73.8</v>
      </c>
      <c r="HZ17" s="375">
        <v>25.2</v>
      </c>
      <c r="IA17" s="375">
        <v>66.8</v>
      </c>
      <c r="IB17" s="375">
        <v>99.6</v>
      </c>
      <c r="IC17" s="400">
        <v>9513</v>
      </c>
      <c r="ID17" s="375">
        <v>94.2</v>
      </c>
      <c r="IE17" s="375">
        <v>23.1</v>
      </c>
      <c r="IF17" s="375">
        <v>23</v>
      </c>
      <c r="IG17" s="375">
        <v>76.599999999999994</v>
      </c>
      <c r="IH17" s="375">
        <v>5381</v>
      </c>
      <c r="II17" s="375">
        <v>55.7</v>
      </c>
      <c r="IJ17" s="375">
        <v>7.8</v>
      </c>
      <c r="IK17" s="375">
        <v>97.3</v>
      </c>
      <c r="IL17" s="400">
        <v>10699</v>
      </c>
      <c r="IM17" s="375">
        <v>65.8</v>
      </c>
      <c r="IN17" s="375">
        <v>51</v>
      </c>
      <c r="IO17" s="400">
        <v>3420</v>
      </c>
      <c r="IP17" s="375">
        <v>28.5</v>
      </c>
      <c r="IQ17" s="375">
        <v>58.3</v>
      </c>
      <c r="IR17" s="375">
        <v>19.100000000000001</v>
      </c>
      <c r="IS17" s="375">
        <v>32.9</v>
      </c>
      <c r="IT17" s="375">
        <v>99.2</v>
      </c>
      <c r="IU17" s="400">
        <v>7921</v>
      </c>
      <c r="IV17" s="375">
        <v>80.5</v>
      </c>
      <c r="IW17" s="375">
        <v>1.86</v>
      </c>
      <c r="IX17" s="375">
        <v>1.39</v>
      </c>
      <c r="IY17" s="375">
        <v>83.2</v>
      </c>
      <c r="IZ17" s="375">
        <v>5533</v>
      </c>
      <c r="JA17" s="375">
        <v>5.89</v>
      </c>
      <c r="JB17" s="375">
        <v>42.3</v>
      </c>
      <c r="JC17" s="375">
        <v>96.5</v>
      </c>
      <c r="JD17" s="375">
        <v>24</v>
      </c>
      <c r="JE17" s="375"/>
      <c r="JF17" s="375"/>
      <c r="JG17" s="375"/>
      <c r="JH17" s="375"/>
      <c r="JI17" s="375"/>
      <c r="JJ17" s="158"/>
      <c r="JK17" s="175"/>
      <c r="JL17" s="176"/>
      <c r="JM17" s="176"/>
      <c r="JN17" s="176"/>
      <c r="JO17" s="176"/>
      <c r="JP17" s="176"/>
      <c r="JQ17" s="176"/>
      <c r="JR17" s="176"/>
      <c r="JS17" s="176"/>
      <c r="JT17" s="176"/>
      <c r="JU17" s="176"/>
      <c r="JV17" s="176"/>
      <c r="JW17" s="176"/>
      <c r="JX17" s="176"/>
      <c r="JY17" s="176"/>
      <c r="JZ17" s="176"/>
      <c r="KA17" s="176"/>
      <c r="KB17" s="176"/>
      <c r="KC17" s="176"/>
      <c r="KD17" s="176"/>
      <c r="KE17" s="176"/>
      <c r="KF17" s="176"/>
      <c r="KG17" s="176"/>
      <c r="KH17" s="176"/>
      <c r="KI17" s="176"/>
      <c r="KJ17" s="176"/>
      <c r="KK17" s="176"/>
      <c r="KL17" s="176"/>
      <c r="KM17" s="176"/>
      <c r="KN17" s="176"/>
      <c r="KO17" s="176"/>
      <c r="KP17" s="176"/>
      <c r="KQ17" s="176"/>
      <c r="KR17" s="176"/>
      <c r="KS17" s="176"/>
      <c r="KT17" s="176"/>
      <c r="KU17" s="176"/>
      <c r="KV17" s="176"/>
      <c r="KW17" s="176"/>
      <c r="KX17" s="176"/>
      <c r="KY17" s="176"/>
      <c r="KZ17" s="176"/>
      <c r="LA17" s="176"/>
      <c r="LB17" s="176"/>
      <c r="LC17" s="176"/>
      <c r="LD17" s="176"/>
      <c r="LE17" s="176"/>
    </row>
    <row r="18" spans="1:317" ht="14.45" customHeight="1">
      <c r="A18" s="121">
        <v>185</v>
      </c>
      <c r="B18" s="121">
        <f>COUNTIFS($D$3:D18,D18,$F$3:F18,F18)</f>
        <v>1</v>
      </c>
      <c r="C18" s="177">
        <v>13143</v>
      </c>
      <c r="D18" s="231" t="s">
        <v>713</v>
      </c>
      <c r="E18" s="127" t="s">
        <v>714</v>
      </c>
      <c r="F18" s="179">
        <v>5708061953</v>
      </c>
      <c r="G18" s="124">
        <f t="shared" si="0"/>
        <v>63</v>
      </c>
      <c r="H18" s="275" t="s">
        <v>715</v>
      </c>
      <c r="I18" s="194" t="s">
        <v>716</v>
      </c>
      <c r="J18" s="276" t="s">
        <v>476</v>
      </c>
      <c r="K18" s="127" t="s">
        <v>477</v>
      </c>
      <c r="L18" s="124">
        <v>13</v>
      </c>
      <c r="M18" s="127">
        <v>1</v>
      </c>
      <c r="N18" s="127" t="s">
        <v>479</v>
      </c>
      <c r="O18" s="124"/>
      <c r="P18" s="124" t="s">
        <v>520</v>
      </c>
      <c r="Q18" s="320"/>
      <c r="R18" s="320"/>
      <c r="S18" s="127"/>
      <c r="T18" s="340" t="s">
        <v>481</v>
      </c>
      <c r="U18" s="340"/>
      <c r="V18" s="350" t="s">
        <v>521</v>
      </c>
      <c r="W18" s="307"/>
      <c r="X18" s="386"/>
      <c r="Y18" s="386"/>
      <c r="Z18" s="295"/>
      <c r="AA18" s="124" t="s">
        <v>495</v>
      </c>
      <c r="AB18" s="124"/>
      <c r="AC18" s="359">
        <v>178</v>
      </c>
      <c r="AD18" s="359">
        <v>2300</v>
      </c>
      <c r="AE18" s="176"/>
      <c r="AF18" s="176"/>
      <c r="AG18" s="176" t="s">
        <v>484</v>
      </c>
      <c r="AH18" s="392">
        <v>150</v>
      </c>
      <c r="AI18"/>
      <c r="AJ18"/>
      <c r="AM18"/>
      <c r="AO18" s="397">
        <v>53.6</v>
      </c>
      <c r="AP18" s="132">
        <v>43.6</v>
      </c>
      <c r="AQ18" s="133">
        <v>1.5</v>
      </c>
      <c r="AR18" s="134">
        <f t="shared" si="1"/>
        <v>98.7</v>
      </c>
      <c r="AS18" s="135">
        <f t="shared" si="2"/>
        <v>1.2293577981651376</v>
      </c>
      <c r="AT18" s="136">
        <f t="shared" si="3"/>
        <v>1.8440366972477062</v>
      </c>
      <c r="AU18" s="137">
        <f t="shared" si="4"/>
        <v>1.188470066518847</v>
      </c>
      <c r="AV18" s="138">
        <f t="shared" si="28"/>
        <v>46.798000000000002</v>
      </c>
      <c r="AW18" s="138">
        <f t="shared" si="29"/>
        <v>87.309701492537314</v>
      </c>
      <c r="AX18" s="139">
        <v>5.35</v>
      </c>
      <c r="AY18" s="138">
        <f t="shared" si="30"/>
        <v>9.9813432835820901</v>
      </c>
      <c r="AZ18" s="121" t="s">
        <v>485</v>
      </c>
      <c r="BA18" s="140">
        <v>20</v>
      </c>
      <c r="BB18" s="141" t="s">
        <v>485</v>
      </c>
      <c r="BC18" s="142">
        <v>2.9000000000000001E-2</v>
      </c>
      <c r="BD18" s="142"/>
      <c r="BE18" s="138"/>
      <c r="BF18" s="138"/>
      <c r="BG18" s="143">
        <v>7113.0769230769229</v>
      </c>
      <c r="BH18" s="123">
        <v>649</v>
      </c>
      <c r="BI18" s="144">
        <v>2.02</v>
      </c>
      <c r="BJ18" s="138">
        <v>20.100000000000001</v>
      </c>
      <c r="BK18" s="121">
        <v>79.900000000000006</v>
      </c>
      <c r="BL18" s="199">
        <f t="shared" si="6"/>
        <v>0.25156445556946183</v>
      </c>
      <c r="BM18" s="146">
        <v>0.27</v>
      </c>
      <c r="BN18" s="142">
        <f t="shared" si="7"/>
        <v>0.50373134328358204</v>
      </c>
      <c r="BO18" s="121" t="s">
        <v>485</v>
      </c>
      <c r="BP18" s="138">
        <v>43.4</v>
      </c>
      <c r="BQ18" s="144">
        <v>74.405000000000001</v>
      </c>
      <c r="BR18" s="147">
        <v>94371</v>
      </c>
      <c r="BS18" s="142">
        <f t="shared" si="8"/>
        <v>43.400000000000006</v>
      </c>
      <c r="BT18" s="147">
        <v>88</v>
      </c>
      <c r="BU18" s="147">
        <v>14692</v>
      </c>
      <c r="BV18" s="142">
        <f t="shared" si="9"/>
        <v>12</v>
      </c>
      <c r="BW18" s="399">
        <f t="shared" si="10"/>
        <v>43.382000000000005</v>
      </c>
      <c r="BX18" s="123">
        <v>16.3</v>
      </c>
      <c r="BY18" s="148">
        <f t="shared" si="11"/>
        <v>7.1068000000000007</v>
      </c>
      <c r="BZ18" s="147">
        <v>27.1</v>
      </c>
      <c r="CA18" s="148">
        <f t="shared" si="12"/>
        <v>11.815600000000002</v>
      </c>
      <c r="CB18" s="147">
        <v>56.1</v>
      </c>
      <c r="CC18" s="148">
        <f t="shared" si="13"/>
        <v>24.459600000000002</v>
      </c>
      <c r="CD18" s="148">
        <v>0.38</v>
      </c>
      <c r="CE18" s="149">
        <v>100</v>
      </c>
      <c r="CF18" s="149">
        <v>10834</v>
      </c>
      <c r="CG18" s="149">
        <v>99.9</v>
      </c>
      <c r="CH18" s="149">
        <v>8363</v>
      </c>
      <c r="CI18" s="149">
        <v>94.7</v>
      </c>
      <c r="CJ18" s="149">
        <v>97</v>
      </c>
      <c r="CK18" s="149">
        <v>5820</v>
      </c>
      <c r="CL18" s="138">
        <f t="shared" si="14"/>
        <v>0.60147601476014756</v>
      </c>
      <c r="CM18" s="148"/>
      <c r="CN18" s="148"/>
      <c r="CO18" s="148"/>
      <c r="CP18" s="142">
        <v>1.1100000000000001</v>
      </c>
      <c r="CQ18" s="138"/>
      <c r="CR18" s="138"/>
      <c r="CS18" s="138"/>
      <c r="CT18" s="148"/>
      <c r="CU18" s="151"/>
      <c r="CV18" s="151"/>
      <c r="CW18" s="148"/>
      <c r="CX18" s="148"/>
      <c r="CZ18" s="148"/>
      <c r="DA18" s="152"/>
      <c r="DB18" s="153" t="s">
        <v>539</v>
      </c>
      <c r="DC18" s="154"/>
      <c r="DD18" s="155" t="s">
        <v>717</v>
      </c>
      <c r="DE18" s="124"/>
      <c r="DF18" s="124"/>
      <c r="DG18" s="124"/>
      <c r="DH18" s="236"/>
      <c r="DI18" s="124" t="s">
        <v>488</v>
      </c>
      <c r="DJ18" s="427" t="s">
        <v>484</v>
      </c>
      <c r="DK18" s="156">
        <v>2</v>
      </c>
      <c r="DL18" s="156"/>
      <c r="DM18" s="156"/>
      <c r="DN18" s="157">
        <v>0</v>
      </c>
      <c r="DO18" s="156">
        <v>0</v>
      </c>
      <c r="DP18" s="219" t="s">
        <v>681</v>
      </c>
      <c r="DQ18" s="156"/>
      <c r="DR18" s="203" t="s">
        <v>479</v>
      </c>
      <c r="DS18" s="200" t="s">
        <v>479</v>
      </c>
      <c r="DT18" s="200">
        <v>249</v>
      </c>
      <c r="DU18" s="200">
        <v>4.4000000000000004</v>
      </c>
      <c r="DV18" s="200">
        <v>95.6</v>
      </c>
      <c r="DW18" s="200" t="s">
        <v>479</v>
      </c>
      <c r="DX18" s="200" t="s">
        <v>479</v>
      </c>
      <c r="DY18" s="200" t="s">
        <v>479</v>
      </c>
      <c r="DZ18" s="200" t="s">
        <v>479</v>
      </c>
      <c r="EA18" s="127">
        <v>0</v>
      </c>
      <c r="EB18" s="123"/>
      <c r="EC18" s="159"/>
      <c r="ED18" s="159"/>
      <c r="EE18" s="156">
        <v>13</v>
      </c>
      <c r="EF18" s="156">
        <v>30</v>
      </c>
      <c r="EG18" s="156">
        <v>3</v>
      </c>
      <c r="EH18" s="159"/>
      <c r="EI18" s="159">
        <v>183</v>
      </c>
      <c r="EJ18" s="159">
        <v>87</v>
      </c>
      <c r="EK18" s="192">
        <f>EJ18/(EI18*EI18*0.01*0.01)</f>
        <v>25.978679566424795</v>
      </c>
      <c r="EL18" s="156">
        <v>0</v>
      </c>
      <c r="EM18" s="124">
        <v>3</v>
      </c>
      <c r="EN18" s="156" t="s">
        <v>500</v>
      </c>
      <c r="EO18" s="156">
        <v>1</v>
      </c>
      <c r="EP18" s="156">
        <v>1</v>
      </c>
      <c r="EQ18" s="159"/>
      <c r="ER18" s="161"/>
      <c r="ES18" s="311">
        <v>13143</v>
      </c>
      <c r="ET18" s="347">
        <v>75</v>
      </c>
      <c r="EU18" s="347">
        <v>15859</v>
      </c>
      <c r="EV18" s="347">
        <v>8000</v>
      </c>
      <c r="EW18" s="347">
        <v>40560</v>
      </c>
      <c r="EX18" s="347">
        <v>2846</v>
      </c>
      <c r="EY18" s="348">
        <f t="shared" si="15"/>
        <v>192.3896</v>
      </c>
      <c r="EZ18" s="407">
        <f t="shared" si="16"/>
        <v>2501.0648000000001</v>
      </c>
      <c r="FA18" s="390"/>
      <c r="FB18" s="288"/>
      <c r="FC18" s="288"/>
      <c r="FD18" s="288"/>
      <c r="FE18" s="290"/>
      <c r="FF18" s="290"/>
      <c r="FG18" s="290"/>
      <c r="FH18" s="265"/>
      <c r="FI18" s="379"/>
      <c r="FJ18" s="291"/>
      <c r="FK18" s="292"/>
      <c r="FL18" s="293"/>
      <c r="FM18" s="163"/>
      <c r="FN18" s="121"/>
      <c r="FO18" s="168">
        <f t="shared" si="17"/>
        <v>0.17799999999999999</v>
      </c>
      <c r="FQ18" s="136">
        <f t="shared" si="18"/>
        <v>17.945646005422788</v>
      </c>
      <c r="FR18" s="169">
        <f t="shared" si="19"/>
        <v>0.19238959999999999</v>
      </c>
      <c r="FS18" s="170">
        <f t="shared" ref="FS18:FS26" si="31">DT18/EY18</f>
        <v>1.2942487535708791</v>
      </c>
      <c r="FT18" s="193">
        <v>2</v>
      </c>
      <c r="FU18" s="176" t="s">
        <v>718</v>
      </c>
      <c r="FV18" s="176" t="s">
        <v>479</v>
      </c>
      <c r="FW18" s="176" t="s">
        <v>719</v>
      </c>
      <c r="FX18" s="124">
        <v>0</v>
      </c>
      <c r="FY18" s="124">
        <v>3</v>
      </c>
      <c r="FZ18" s="124">
        <v>1</v>
      </c>
      <c r="GA18" s="176" t="s">
        <v>720</v>
      </c>
      <c r="GE18" s="124">
        <v>1</v>
      </c>
      <c r="GF18" s="208">
        <v>44029</v>
      </c>
      <c r="GG18" s="176" t="s">
        <v>721</v>
      </c>
      <c r="GH18" s="124">
        <v>0</v>
      </c>
      <c r="GI18" s="213">
        <v>0</v>
      </c>
      <c r="GJ18" s="176" t="s">
        <v>528</v>
      </c>
      <c r="GK18" s="158"/>
      <c r="GL18" s="172">
        <v>44029</v>
      </c>
      <c r="GM18" s="172"/>
      <c r="GN18" s="173"/>
      <c r="GO18" s="174" t="s">
        <v>489</v>
      </c>
      <c r="GS18" s="234"/>
      <c r="GT18" s="158"/>
      <c r="GU18" s="158"/>
      <c r="GW18" s="196">
        <v>3.99</v>
      </c>
      <c r="GX18" s="196">
        <v>0</v>
      </c>
      <c r="GY18" s="196">
        <v>221.29</v>
      </c>
      <c r="GZ18" s="196">
        <v>0</v>
      </c>
      <c r="HA18" s="196">
        <v>0</v>
      </c>
      <c r="HB18" s="196">
        <v>0</v>
      </c>
      <c r="HC18" s="196">
        <v>0</v>
      </c>
      <c r="HD18" s="196">
        <v>0</v>
      </c>
      <c r="HE18" s="196">
        <v>0</v>
      </c>
      <c r="HF18" s="196">
        <v>0</v>
      </c>
      <c r="HG18" s="196">
        <v>0</v>
      </c>
      <c r="HH18" s="196">
        <v>0</v>
      </c>
      <c r="HI18" s="196">
        <v>251.27</v>
      </c>
      <c r="HJ18" s="241">
        <v>4</v>
      </c>
      <c r="HK18" s="400">
        <v>28.7</v>
      </c>
      <c r="HL18" s="400">
        <v>92.9</v>
      </c>
      <c r="HM18" s="400">
        <v>18329</v>
      </c>
      <c r="HN18" s="400">
        <v>18.600000000000001</v>
      </c>
      <c r="HO18" s="400">
        <v>96</v>
      </c>
      <c r="HP18" s="400">
        <v>4246</v>
      </c>
      <c r="HQ18" s="400">
        <v>2842</v>
      </c>
      <c r="HR18" s="400">
        <v>17.7</v>
      </c>
      <c r="HS18" s="400">
        <v>58</v>
      </c>
      <c r="HT18" s="400">
        <v>12.8</v>
      </c>
      <c r="HU18" s="400">
        <v>99.3</v>
      </c>
      <c r="HV18" s="400">
        <v>97.1</v>
      </c>
      <c r="HW18" s="400">
        <v>5640</v>
      </c>
      <c r="HX18" s="400">
        <v>86</v>
      </c>
      <c r="HY18" s="400">
        <v>96</v>
      </c>
      <c r="HZ18" s="400">
        <v>23.2</v>
      </c>
      <c r="IA18" s="400">
        <v>81.7</v>
      </c>
      <c r="IB18" s="400">
        <v>99.8</v>
      </c>
      <c r="IC18" s="400">
        <v>6488</v>
      </c>
      <c r="ID18" s="400">
        <v>82</v>
      </c>
      <c r="IE18" s="400">
        <v>40</v>
      </c>
      <c r="IF18" s="400">
        <v>64.7</v>
      </c>
      <c r="IG18" s="400">
        <v>98.2</v>
      </c>
      <c r="IH18" s="400">
        <v>21768</v>
      </c>
      <c r="II18" s="400">
        <v>69.3</v>
      </c>
      <c r="IJ18" s="400">
        <v>12.7</v>
      </c>
      <c r="IK18" s="400">
        <v>98.9</v>
      </c>
      <c r="IL18" s="400">
        <v>5787</v>
      </c>
      <c r="IM18" s="400">
        <v>84.4</v>
      </c>
      <c r="IN18" s="400">
        <v>81.900000000000006</v>
      </c>
      <c r="IO18" s="400">
        <v>3547</v>
      </c>
      <c r="IP18" s="400">
        <v>75.400000000000006</v>
      </c>
      <c r="IQ18" s="400">
        <v>87.9</v>
      </c>
      <c r="IR18" s="400">
        <v>46</v>
      </c>
      <c r="IS18" s="400">
        <v>50.5</v>
      </c>
      <c r="IT18" s="400">
        <v>99.4</v>
      </c>
      <c r="IU18" s="400">
        <v>5900</v>
      </c>
      <c r="IV18" s="400">
        <v>77.400000000000006</v>
      </c>
      <c r="IW18" s="400"/>
      <c r="IX18" s="400"/>
      <c r="IY18" s="400"/>
      <c r="IZ18" s="400"/>
      <c r="JA18" s="400"/>
      <c r="JB18" s="400"/>
      <c r="JC18" s="400"/>
      <c r="JD18" s="400"/>
      <c r="JE18" s="400">
        <v>38</v>
      </c>
      <c r="JF18" s="376">
        <v>2</v>
      </c>
      <c r="JG18" s="376">
        <v>2</v>
      </c>
      <c r="JH18" s="400"/>
      <c r="JI18" s="400"/>
      <c r="JJ18" s="197"/>
      <c r="JK18" s="175"/>
      <c r="JL18" s="176"/>
      <c r="JM18" s="176"/>
      <c r="JN18" s="176"/>
      <c r="JO18" s="176"/>
      <c r="JP18" s="176"/>
      <c r="JQ18" s="176"/>
      <c r="JR18" s="176"/>
      <c r="JS18" s="176"/>
      <c r="JT18" s="176"/>
      <c r="JU18" s="176"/>
      <c r="JV18" s="176"/>
      <c r="JW18" s="176"/>
      <c r="JX18" s="176"/>
      <c r="JY18" s="176"/>
      <c r="JZ18" s="176"/>
      <c r="KA18" s="176"/>
      <c r="KB18" s="176"/>
      <c r="KC18" s="176"/>
      <c r="KD18" s="176"/>
      <c r="KE18" s="176"/>
      <c r="KF18" s="176"/>
      <c r="KG18" s="176"/>
      <c r="KH18" s="176"/>
      <c r="KI18" s="176"/>
      <c r="KJ18" s="176"/>
      <c r="KK18" s="176"/>
      <c r="KL18" s="176"/>
      <c r="KM18" s="176"/>
      <c r="KN18" s="176"/>
      <c r="KO18" s="176"/>
      <c r="KP18" s="176"/>
      <c r="KQ18" s="176"/>
      <c r="KR18" s="176"/>
      <c r="KS18" s="176"/>
      <c r="KT18" s="176"/>
      <c r="KU18" s="176"/>
      <c r="KV18" s="176"/>
      <c r="KW18" s="176"/>
      <c r="KX18" s="176"/>
      <c r="KY18" s="176"/>
      <c r="KZ18" s="176"/>
      <c r="LA18" s="176"/>
      <c r="LB18" s="176"/>
      <c r="LC18" s="176"/>
      <c r="LD18" s="176"/>
      <c r="LE18" s="176"/>
    </row>
    <row r="19" spans="1:317" ht="14.45" customHeight="1">
      <c r="A19" s="121">
        <v>129</v>
      </c>
      <c r="B19" s="121">
        <f>COUNTIFS($D$3:D19,D19,$F$3:F19,F19)</f>
        <v>1</v>
      </c>
      <c r="C19" s="177">
        <v>12778</v>
      </c>
      <c r="D19" s="231" t="s">
        <v>600</v>
      </c>
      <c r="E19" s="127" t="s">
        <v>601</v>
      </c>
      <c r="F19" s="179">
        <v>6204300608</v>
      </c>
      <c r="G19" s="124">
        <f t="shared" si="0"/>
        <v>58</v>
      </c>
      <c r="H19" s="275" t="s">
        <v>602</v>
      </c>
      <c r="I19" s="194" t="s">
        <v>475</v>
      </c>
      <c r="J19" s="276" t="s">
        <v>476</v>
      </c>
      <c r="K19" s="127" t="s">
        <v>477</v>
      </c>
      <c r="L19" s="124">
        <v>14</v>
      </c>
      <c r="M19" s="127" t="s">
        <v>478</v>
      </c>
      <c r="N19" s="127" t="s">
        <v>479</v>
      </c>
      <c r="O19" s="124"/>
      <c r="P19" s="124" t="s">
        <v>603</v>
      </c>
      <c r="Q19" s="320"/>
      <c r="R19" s="320"/>
      <c r="S19" s="127"/>
      <c r="T19" s="340" t="s">
        <v>481</v>
      </c>
      <c r="U19" s="340"/>
      <c r="V19" s="350" t="s">
        <v>521</v>
      </c>
      <c r="W19" s="307"/>
      <c r="X19" s="386"/>
      <c r="Y19" s="386"/>
      <c r="Z19" s="295"/>
      <c r="AA19" s="124" t="s">
        <v>495</v>
      </c>
      <c r="AB19" s="124"/>
      <c r="AC19" s="359">
        <v>135</v>
      </c>
      <c r="AD19" s="359">
        <v>1900</v>
      </c>
      <c r="AE19" s="176"/>
      <c r="AF19" s="176"/>
      <c r="AG19" s="176" t="s">
        <v>484</v>
      </c>
      <c r="AH19" s="131">
        <v>150</v>
      </c>
      <c r="AI19"/>
      <c r="AJ19"/>
      <c r="AM19"/>
      <c r="AO19" s="397">
        <v>53.3</v>
      </c>
      <c r="AP19" s="132">
        <v>43.5</v>
      </c>
      <c r="AQ19" s="133">
        <v>2</v>
      </c>
      <c r="AR19" s="134">
        <f t="shared" si="1"/>
        <v>98.8</v>
      </c>
      <c r="AS19" s="135">
        <f t="shared" si="2"/>
        <v>1.2252873563218389</v>
      </c>
      <c r="AT19" s="136">
        <f t="shared" si="3"/>
        <v>2.4505747126436779</v>
      </c>
      <c r="AU19" s="137">
        <f t="shared" si="4"/>
        <v>1.1714285714285713</v>
      </c>
      <c r="AV19" s="138">
        <f t="shared" si="28"/>
        <v>43.753999999999998</v>
      </c>
      <c r="AW19" s="138">
        <f t="shared" si="29"/>
        <v>82.090056285178235</v>
      </c>
      <c r="AX19" s="139">
        <v>6.78</v>
      </c>
      <c r="AY19" s="138">
        <f t="shared" si="30"/>
        <v>12.720450281425892</v>
      </c>
      <c r="AZ19" s="121" t="s">
        <v>485</v>
      </c>
      <c r="BA19" s="140">
        <v>17.600000000000001</v>
      </c>
      <c r="BB19" s="141" t="s">
        <v>485</v>
      </c>
      <c r="BC19" s="142">
        <v>3.7999999999999999E-2</v>
      </c>
      <c r="BD19" s="142"/>
      <c r="BE19" s="138"/>
      <c r="BF19" s="138"/>
      <c r="BG19" s="143">
        <v>5340</v>
      </c>
      <c r="BH19" s="143">
        <v>523.73500000000001</v>
      </c>
      <c r="BI19" s="144">
        <v>0.42</v>
      </c>
      <c r="BJ19" s="138">
        <v>40.200000000000003</v>
      </c>
      <c r="BK19" s="121">
        <v>59.8</v>
      </c>
      <c r="BL19" s="145">
        <f t="shared" si="6"/>
        <v>0.67224080267558539</v>
      </c>
      <c r="BM19" s="146">
        <v>0.46</v>
      </c>
      <c r="BN19" s="142">
        <f t="shared" si="7"/>
        <v>0.8630393996247655</v>
      </c>
      <c r="BO19" s="121" t="s">
        <v>485</v>
      </c>
      <c r="BP19" s="138">
        <v>56.5</v>
      </c>
      <c r="BQ19" s="144">
        <v>75.370999999999995</v>
      </c>
      <c r="BR19" s="147">
        <v>77019</v>
      </c>
      <c r="BS19" s="142">
        <f t="shared" si="8"/>
        <v>31.240000000000002</v>
      </c>
      <c r="BT19" s="147">
        <v>95.9</v>
      </c>
      <c r="BU19" s="147">
        <v>4804</v>
      </c>
      <c r="BV19" s="142">
        <f t="shared" si="9"/>
        <v>4.0999999999999943</v>
      </c>
      <c r="BW19" s="399">
        <f t="shared" si="10"/>
        <v>43.4739</v>
      </c>
      <c r="BX19" s="123">
        <v>3.64</v>
      </c>
      <c r="BY19" s="148">
        <f t="shared" si="11"/>
        <v>1.5834000000000001</v>
      </c>
      <c r="BZ19" s="147">
        <v>27.6</v>
      </c>
      <c r="CA19" s="148">
        <f t="shared" si="12"/>
        <v>12.006000000000002</v>
      </c>
      <c r="CB19" s="147">
        <v>68.7</v>
      </c>
      <c r="CC19" s="148">
        <f t="shared" si="13"/>
        <v>29.884500000000003</v>
      </c>
      <c r="CD19" s="148">
        <v>1.7</v>
      </c>
      <c r="CE19" s="149">
        <v>90.5</v>
      </c>
      <c r="CF19" s="211">
        <v>7163.8</v>
      </c>
      <c r="CG19" s="149">
        <v>80.8</v>
      </c>
      <c r="CH19" s="211">
        <v>5582.4000000000005</v>
      </c>
      <c r="CI19" s="149">
        <v>58.1</v>
      </c>
      <c r="CJ19" s="149">
        <v>65.599999999999994</v>
      </c>
      <c r="CK19" s="211">
        <v>4374.0999999999995</v>
      </c>
      <c r="CL19" s="214">
        <f t="shared" si="14"/>
        <v>0.13188405797101449</v>
      </c>
      <c r="CM19" s="148"/>
      <c r="CN19" s="148"/>
      <c r="CO19" s="148"/>
      <c r="CP19" s="142">
        <v>0.32</v>
      </c>
      <c r="CQ19" s="138"/>
      <c r="CR19" s="138"/>
      <c r="CS19" s="138"/>
      <c r="CT19" s="148"/>
      <c r="CU19" s="151"/>
      <c r="CV19" s="151"/>
      <c r="CW19" s="148"/>
      <c r="CX19" s="148"/>
      <c r="CZ19" s="148"/>
      <c r="DA19" s="152">
        <v>3</v>
      </c>
      <c r="DB19" s="153" t="s">
        <v>539</v>
      </c>
      <c r="DC19" s="154"/>
      <c r="DD19" s="155" t="s">
        <v>604</v>
      </c>
      <c r="DE19" s="124"/>
      <c r="DF19" s="124"/>
      <c r="DG19" s="124"/>
      <c r="DH19" s="236"/>
      <c r="DI19" s="124" t="s">
        <v>488</v>
      </c>
      <c r="DJ19" s="427" t="s">
        <v>484</v>
      </c>
      <c r="DK19" s="156">
        <v>2</v>
      </c>
      <c r="DL19" s="156"/>
      <c r="DM19" s="156"/>
      <c r="DN19" s="157">
        <v>0</v>
      </c>
      <c r="DO19" s="156">
        <v>0</v>
      </c>
      <c r="DP19" s="219" t="s">
        <v>681</v>
      </c>
      <c r="DQ19" s="156"/>
      <c r="DR19" s="158" t="s">
        <v>479</v>
      </c>
      <c r="DS19" s="124" t="s">
        <v>479</v>
      </c>
      <c r="DT19" s="200">
        <v>236</v>
      </c>
      <c r="DU19" s="200">
        <v>22</v>
      </c>
      <c r="DV19" s="200">
        <v>78</v>
      </c>
      <c r="DW19" s="124" t="s">
        <v>479</v>
      </c>
      <c r="DX19" s="124" t="s">
        <v>479</v>
      </c>
      <c r="DY19" s="124" t="s">
        <v>479</v>
      </c>
      <c r="DZ19" s="124" t="s">
        <v>479</v>
      </c>
      <c r="EA19" s="124">
        <v>0</v>
      </c>
      <c r="EB19" s="123"/>
      <c r="EC19" s="159"/>
      <c r="ED19" s="159"/>
      <c r="EE19" s="156">
        <v>14</v>
      </c>
      <c r="EF19" s="156">
        <v>35</v>
      </c>
      <c r="EG19" s="156">
        <v>3</v>
      </c>
      <c r="EH19" s="159"/>
      <c r="EI19" s="191">
        <v>173</v>
      </c>
      <c r="EJ19" s="191">
        <v>109</v>
      </c>
      <c r="EK19" s="212">
        <f>EJ19/(EI19*EI19*0.01*0.01)</f>
        <v>36.419526212035152</v>
      </c>
      <c r="EL19" s="156">
        <v>3</v>
      </c>
      <c r="EM19" s="127" t="s">
        <v>499</v>
      </c>
      <c r="EN19" s="156" t="s">
        <v>500</v>
      </c>
      <c r="EO19" s="156">
        <v>2</v>
      </c>
      <c r="EP19" s="156">
        <v>1</v>
      </c>
      <c r="EQ19" s="159"/>
      <c r="ER19" s="161"/>
      <c r="ES19" s="311">
        <v>12778</v>
      </c>
      <c r="ET19" s="352">
        <v>75</v>
      </c>
      <c r="EU19" s="352">
        <v>12917</v>
      </c>
      <c r="EV19" s="352">
        <v>8139</v>
      </c>
      <c r="EW19" s="352">
        <v>40560</v>
      </c>
      <c r="EX19" s="353">
        <v>2134</v>
      </c>
      <c r="EY19" s="354">
        <f t="shared" si="15"/>
        <v>141.79471679567516</v>
      </c>
      <c r="EZ19" s="279">
        <f t="shared" si="16"/>
        <v>1985.1260351394521</v>
      </c>
      <c r="FA19" s="268"/>
      <c r="FB19" s="171"/>
      <c r="FC19" s="171"/>
      <c r="FD19" s="171"/>
      <c r="FE19" s="284"/>
      <c r="FF19" s="294"/>
      <c r="FG19" s="294"/>
      <c r="FH19" s="280"/>
      <c r="FI19" s="325"/>
      <c r="FJ19" s="291"/>
      <c r="FK19" s="292"/>
      <c r="FL19" s="287"/>
      <c r="FM19" s="163"/>
      <c r="FN19" s="121"/>
      <c r="FO19" s="168">
        <f t="shared" si="17"/>
        <v>0.13500000000000001</v>
      </c>
      <c r="FQ19" s="136">
        <f t="shared" si="18"/>
        <v>16.520863977703801</v>
      </c>
      <c r="FR19" s="169">
        <f t="shared" si="19"/>
        <v>0.14179471679567515</v>
      </c>
      <c r="FS19" s="170">
        <f t="shared" si="31"/>
        <v>1.6643779495682745</v>
      </c>
      <c r="FT19" s="193">
        <v>50</v>
      </c>
      <c r="FU19" s="176" t="s">
        <v>605</v>
      </c>
      <c r="FV19" s="176" t="s">
        <v>479</v>
      </c>
      <c r="FW19" s="176" t="s">
        <v>606</v>
      </c>
      <c r="FX19" s="124">
        <v>0</v>
      </c>
      <c r="FY19" s="127" t="s">
        <v>499</v>
      </c>
      <c r="FZ19" s="124">
        <v>1</v>
      </c>
      <c r="GA19" s="176" t="s">
        <v>607</v>
      </c>
      <c r="GE19" s="124">
        <v>1</v>
      </c>
      <c r="GF19" s="215">
        <v>43971</v>
      </c>
      <c r="GG19" s="176" t="s">
        <v>505</v>
      </c>
      <c r="GH19" s="124">
        <v>0</v>
      </c>
      <c r="GI19" s="213">
        <v>0</v>
      </c>
      <c r="GJ19" s="176" t="s">
        <v>528</v>
      </c>
      <c r="GK19" s="158"/>
      <c r="GL19" s="172">
        <v>43971</v>
      </c>
      <c r="GM19" s="172"/>
      <c r="GN19" s="173"/>
      <c r="GO19" s="174" t="s">
        <v>489</v>
      </c>
      <c r="GS19" s="234"/>
      <c r="GT19" s="158"/>
      <c r="GU19" s="158"/>
      <c r="GW19" s="196">
        <v>0</v>
      </c>
      <c r="GX19" s="196">
        <v>0</v>
      </c>
      <c r="GY19" s="196">
        <v>314.76</v>
      </c>
      <c r="GZ19" s="196">
        <v>0</v>
      </c>
      <c r="HA19" s="196">
        <v>0</v>
      </c>
      <c r="HB19" s="196">
        <v>0</v>
      </c>
      <c r="HC19" s="196">
        <v>0</v>
      </c>
      <c r="HD19" s="196">
        <v>0</v>
      </c>
      <c r="HE19" s="196">
        <v>0</v>
      </c>
      <c r="HF19" s="196">
        <v>0</v>
      </c>
      <c r="HG19" s="196">
        <v>0</v>
      </c>
      <c r="HH19" s="196">
        <v>0</v>
      </c>
      <c r="HI19" s="196">
        <v>240.98</v>
      </c>
      <c r="HJ19" s="400">
        <v>4</v>
      </c>
      <c r="HK19" s="398">
        <v>45.9</v>
      </c>
      <c r="HL19" s="398">
        <v>84.4</v>
      </c>
      <c r="HM19" s="401">
        <v>8581</v>
      </c>
      <c r="HN19" s="398">
        <v>33.299999999999997</v>
      </c>
      <c r="HO19" s="398">
        <v>96.9</v>
      </c>
      <c r="HP19" s="401">
        <v>7529</v>
      </c>
      <c r="HQ19" s="401">
        <v>800</v>
      </c>
      <c r="HR19" s="398">
        <v>36.799999999999997</v>
      </c>
      <c r="HS19" s="398">
        <v>30</v>
      </c>
      <c r="HT19" s="398">
        <v>20.100000000000001</v>
      </c>
      <c r="HU19" s="398">
        <v>94.8</v>
      </c>
      <c r="HV19" s="398">
        <v>93.4</v>
      </c>
      <c r="HW19" s="401">
        <v>8600</v>
      </c>
      <c r="HX19" s="398">
        <v>87.1</v>
      </c>
      <c r="HY19" s="398">
        <v>61.9</v>
      </c>
      <c r="HZ19" s="398">
        <v>45.6</v>
      </c>
      <c r="IA19" s="398">
        <v>84.3</v>
      </c>
      <c r="IB19" s="398">
        <v>92</v>
      </c>
      <c r="IC19" s="401">
        <v>3671</v>
      </c>
      <c r="ID19" s="398">
        <v>71.3</v>
      </c>
      <c r="IE19" s="398">
        <v>56.1</v>
      </c>
      <c r="IF19" s="398">
        <v>76.400000000000006</v>
      </c>
      <c r="IG19" s="398">
        <v>94.6</v>
      </c>
      <c r="IH19" s="401">
        <v>8430</v>
      </c>
      <c r="II19" s="398">
        <v>53.7</v>
      </c>
      <c r="IJ19" s="398">
        <v>23.9</v>
      </c>
      <c r="IK19" s="398">
        <v>96.4</v>
      </c>
      <c r="IL19" s="401">
        <v>3312</v>
      </c>
      <c r="IM19" s="398">
        <v>44.2</v>
      </c>
      <c r="IN19" s="398">
        <v>92.8</v>
      </c>
      <c r="IO19" s="401">
        <v>4435</v>
      </c>
      <c r="IP19" s="398">
        <v>79.599999999999994</v>
      </c>
      <c r="IQ19" s="398">
        <v>75.900000000000006</v>
      </c>
      <c r="IR19" s="398">
        <v>37.299999999999997</v>
      </c>
      <c r="IS19" s="398">
        <v>62</v>
      </c>
      <c r="IT19" s="398">
        <v>95.3</v>
      </c>
      <c r="IU19" s="401">
        <v>3064</v>
      </c>
      <c r="IV19" s="398">
        <v>57.4</v>
      </c>
      <c r="IW19" s="398">
        <v>81.400000000000006</v>
      </c>
      <c r="IX19" s="398">
        <v>15.1</v>
      </c>
      <c r="IY19" s="398">
        <v>95.8</v>
      </c>
      <c r="IZ19" s="398">
        <v>3831</v>
      </c>
      <c r="JA19" s="398">
        <v>39.799999999999997</v>
      </c>
      <c r="JB19" s="398">
        <v>73.599999999999994</v>
      </c>
      <c r="JC19" s="398">
        <v>86.6</v>
      </c>
      <c r="JD19" s="398">
        <v>4.3</v>
      </c>
      <c r="JE19" s="401">
        <v>21</v>
      </c>
      <c r="JF19" s="376">
        <v>2</v>
      </c>
      <c r="JG19" s="376">
        <v>2</v>
      </c>
      <c r="JH19" s="379"/>
      <c r="JI19" s="379"/>
      <c r="JJ19" s="197"/>
      <c r="JK19" s="175"/>
      <c r="JL19" s="176"/>
      <c r="JM19" s="176"/>
      <c r="JN19" s="176"/>
      <c r="JO19" s="176"/>
      <c r="JP19" s="176"/>
      <c r="JQ19" s="176"/>
      <c r="JR19" s="176"/>
      <c r="JS19" s="176"/>
      <c r="JT19" s="176"/>
      <c r="JU19" s="176"/>
      <c r="JV19" s="176"/>
      <c r="JW19" s="176"/>
      <c r="JX19" s="176"/>
      <c r="JY19" s="176"/>
      <c r="JZ19" s="176"/>
      <c r="KA19" s="176"/>
      <c r="KB19" s="176"/>
      <c r="KC19" s="176"/>
      <c r="KD19" s="176"/>
      <c r="KE19" s="176"/>
      <c r="KF19" s="176"/>
      <c r="KG19" s="176"/>
      <c r="KH19" s="176"/>
      <c r="KI19" s="176"/>
      <c r="KJ19" s="176"/>
      <c r="KK19" s="176"/>
      <c r="KL19" s="176"/>
      <c r="KM19" s="176"/>
      <c r="KN19" s="176"/>
      <c r="KO19" s="176"/>
      <c r="KP19" s="176"/>
      <c r="KQ19" s="176"/>
      <c r="KR19" s="176"/>
      <c r="KS19" s="176"/>
      <c r="KT19" s="176"/>
      <c r="KU19" s="176"/>
      <c r="KV19" s="176"/>
      <c r="KW19" s="176"/>
      <c r="KX19" s="176"/>
      <c r="KY19" s="176"/>
      <c r="KZ19" s="176"/>
      <c r="LA19" s="176"/>
      <c r="LB19" s="176"/>
      <c r="LC19" s="176"/>
      <c r="LD19" s="176"/>
      <c r="LE19" s="176"/>
    </row>
    <row r="20" spans="1:317" ht="14.45" customHeight="1">
      <c r="A20" s="121">
        <v>152</v>
      </c>
      <c r="B20" s="121">
        <f>COUNTIFS($D$3:D20,D20,$F$3:F20,F20)</f>
        <v>1</v>
      </c>
      <c r="C20" s="177">
        <v>12878</v>
      </c>
      <c r="D20" s="231" t="s">
        <v>988</v>
      </c>
      <c r="E20" s="127" t="s">
        <v>652</v>
      </c>
      <c r="F20" s="179">
        <v>6806300589</v>
      </c>
      <c r="G20" s="124">
        <f t="shared" si="0"/>
        <v>52</v>
      </c>
      <c r="H20" s="275" t="s">
        <v>989</v>
      </c>
      <c r="I20" s="194" t="s">
        <v>990</v>
      </c>
      <c r="J20" s="276" t="s">
        <v>476</v>
      </c>
      <c r="K20" s="127" t="s">
        <v>477</v>
      </c>
      <c r="L20" s="124">
        <v>5</v>
      </c>
      <c r="M20" s="127" t="s">
        <v>478</v>
      </c>
      <c r="N20" s="127" t="s">
        <v>866</v>
      </c>
      <c r="O20" s="124"/>
      <c r="P20" s="124" t="s">
        <v>783</v>
      </c>
      <c r="Q20" s="320"/>
      <c r="R20" s="320"/>
      <c r="S20" s="127"/>
      <c r="T20" s="340" t="s">
        <v>481</v>
      </c>
      <c r="U20" s="340"/>
      <c r="V20" s="350" t="s">
        <v>521</v>
      </c>
      <c r="W20" s="307"/>
      <c r="X20" s="386"/>
      <c r="Y20" s="386"/>
      <c r="Z20" s="295"/>
      <c r="AA20" s="124" t="s">
        <v>495</v>
      </c>
      <c r="AB20" s="124"/>
      <c r="AC20" s="359">
        <v>366</v>
      </c>
      <c r="AD20" s="359">
        <v>1800</v>
      </c>
      <c r="AE20" s="176"/>
      <c r="AF20" s="176"/>
      <c r="AG20" s="176" t="s">
        <v>991</v>
      </c>
      <c r="AH20" s="131">
        <v>150</v>
      </c>
      <c r="AI20"/>
      <c r="AJ20"/>
      <c r="AM20"/>
      <c r="AO20" s="264">
        <v>1.0900000000000001</v>
      </c>
      <c r="AP20" s="132">
        <v>7.43</v>
      </c>
      <c r="AQ20" s="133">
        <v>90.9</v>
      </c>
      <c r="AR20" s="134">
        <f t="shared" si="1"/>
        <v>99.42</v>
      </c>
      <c r="AS20" s="135">
        <f t="shared" si="2"/>
        <v>0.14670255720053837</v>
      </c>
      <c r="AT20" s="136">
        <f t="shared" si="3"/>
        <v>13.335262449528939</v>
      </c>
      <c r="AU20" s="137">
        <f t="shared" si="4"/>
        <v>1.1085121529543374E-2</v>
      </c>
      <c r="AV20" s="138">
        <f t="shared" si="28"/>
        <v>0.99589000000000016</v>
      </c>
      <c r="AW20" s="138">
        <f t="shared" si="29"/>
        <v>91.366055045871562</v>
      </c>
      <c r="AX20" s="139">
        <v>7.0999999999999994E-2</v>
      </c>
      <c r="AY20" s="138">
        <f t="shared" si="30"/>
        <v>6.5137614678899078</v>
      </c>
      <c r="AZ20" s="121" t="s">
        <v>485</v>
      </c>
      <c r="BA20" s="140">
        <v>31.5</v>
      </c>
      <c r="BB20" s="141" t="s">
        <v>485</v>
      </c>
      <c r="BC20" s="142">
        <v>0.45</v>
      </c>
      <c r="BD20" s="142"/>
      <c r="BE20" s="138"/>
      <c r="BF20" s="138"/>
      <c r="BG20" s="143">
        <v>7005.3846153846152</v>
      </c>
      <c r="BH20" s="143">
        <v>233.7</v>
      </c>
      <c r="BI20" s="144">
        <v>0.3</v>
      </c>
      <c r="BJ20" s="138">
        <v>56.5</v>
      </c>
      <c r="BK20" s="138">
        <f>100-BJ20</f>
        <v>43.5</v>
      </c>
      <c r="BL20" s="145">
        <f t="shared" si="6"/>
        <v>1.2988505747126438</v>
      </c>
      <c r="BM20" s="146">
        <v>2.9000000000000001E-2</v>
      </c>
      <c r="BN20" s="142">
        <f t="shared" si="7"/>
        <v>2.6605504587155964</v>
      </c>
      <c r="BO20" s="121" t="s">
        <v>485</v>
      </c>
      <c r="BP20" s="138">
        <v>80.7</v>
      </c>
      <c r="BQ20" s="144">
        <v>38.524999999999999</v>
      </c>
      <c r="BR20" s="147">
        <v>52660</v>
      </c>
      <c r="BS20" s="142">
        <f t="shared" si="8"/>
        <v>20.889999999999997</v>
      </c>
      <c r="BT20" s="147">
        <v>87.6</v>
      </c>
      <c r="BU20" s="147">
        <v>26692</v>
      </c>
      <c r="BV20" s="142">
        <f t="shared" si="9"/>
        <v>12.400000000000006</v>
      </c>
      <c r="BW20" s="399">
        <f t="shared" si="10"/>
        <v>7.2212169999999993</v>
      </c>
      <c r="BX20" s="123">
        <v>1.49</v>
      </c>
      <c r="BY20" s="148">
        <f t="shared" si="11"/>
        <v>0.11070699999999999</v>
      </c>
      <c r="BZ20" s="147">
        <v>19.399999999999999</v>
      </c>
      <c r="CA20" s="148">
        <f t="shared" si="12"/>
        <v>1.4414199999999999</v>
      </c>
      <c r="CB20" s="147">
        <v>76.3</v>
      </c>
      <c r="CC20" s="148">
        <f t="shared" si="13"/>
        <v>5.6690899999999997</v>
      </c>
      <c r="CD20" s="148">
        <v>1.31E-3</v>
      </c>
      <c r="CE20" s="149">
        <v>75.7</v>
      </c>
      <c r="CF20" s="149">
        <v>8755</v>
      </c>
      <c r="CG20" s="149">
        <v>88.7</v>
      </c>
      <c r="CH20" s="149">
        <v>5393</v>
      </c>
      <c r="CI20" s="149">
        <v>85</v>
      </c>
      <c r="CJ20" s="149">
        <v>84.2</v>
      </c>
      <c r="CK20" s="149">
        <v>5268</v>
      </c>
      <c r="CL20" s="214">
        <f t="shared" si="14"/>
        <v>7.6804123711340211E-2</v>
      </c>
      <c r="CM20" s="148"/>
      <c r="CN20" s="148"/>
      <c r="CO20" s="148"/>
      <c r="CP20" s="142" t="s">
        <v>485</v>
      </c>
      <c r="CQ20" s="138"/>
      <c r="CR20" s="138"/>
      <c r="CS20" s="138"/>
      <c r="CT20" s="148"/>
      <c r="CU20" s="151"/>
      <c r="CV20" s="151"/>
      <c r="CW20" s="148"/>
      <c r="CX20" s="148"/>
      <c r="CZ20" s="148"/>
      <c r="DA20" s="152"/>
      <c r="DB20" s="153" t="s">
        <v>497</v>
      </c>
      <c r="DC20" s="154"/>
      <c r="DD20" s="155" t="s">
        <v>992</v>
      </c>
      <c r="DE20" s="124"/>
      <c r="DF20" s="124"/>
      <c r="DG20" s="124"/>
      <c r="DH20" s="236"/>
      <c r="DI20" s="124" t="s">
        <v>488</v>
      </c>
      <c r="DJ20" s="428" t="s">
        <v>993</v>
      </c>
      <c r="DK20" s="156" t="s">
        <v>987</v>
      </c>
      <c r="DL20" s="156"/>
      <c r="DM20" s="220" t="s">
        <v>1042</v>
      </c>
      <c r="DN20" s="160" t="s">
        <v>599</v>
      </c>
      <c r="DO20" s="220">
        <v>0</v>
      </c>
      <c r="DP20" s="220" t="s">
        <v>681</v>
      </c>
      <c r="DQ20" s="156"/>
      <c r="DR20" s="203" t="s">
        <v>479</v>
      </c>
      <c r="DS20" s="200" t="s">
        <v>479</v>
      </c>
      <c r="DT20" s="200">
        <v>571</v>
      </c>
      <c r="DU20" s="200">
        <v>48.7</v>
      </c>
      <c r="DV20" s="200">
        <v>51.3</v>
      </c>
      <c r="DW20" s="200" t="s">
        <v>479</v>
      </c>
      <c r="DX20" s="200" t="s">
        <v>479</v>
      </c>
      <c r="DY20" s="200" t="s">
        <v>479</v>
      </c>
      <c r="DZ20" s="200" t="s">
        <v>479</v>
      </c>
      <c r="EA20" s="127">
        <v>0</v>
      </c>
      <c r="EB20" s="123"/>
      <c r="EC20" s="159"/>
      <c r="ED20" s="159"/>
      <c r="EE20" s="156">
        <v>5</v>
      </c>
      <c r="EF20" s="417">
        <v>15</v>
      </c>
      <c r="EG20" s="156"/>
      <c r="EH20" s="159"/>
      <c r="EI20" s="417" t="s">
        <v>499</v>
      </c>
      <c r="EJ20" s="417" t="s">
        <v>499</v>
      </c>
      <c r="EK20" s="417" t="s">
        <v>499</v>
      </c>
      <c r="EL20" s="417">
        <v>1</v>
      </c>
      <c r="EM20" s="433" t="s">
        <v>499</v>
      </c>
      <c r="EN20" s="159"/>
      <c r="EO20" s="417">
        <v>2</v>
      </c>
      <c r="EP20" s="417">
        <v>1</v>
      </c>
      <c r="EQ20" s="417" t="s">
        <v>681</v>
      </c>
      <c r="ER20" s="418" t="s">
        <v>681</v>
      </c>
      <c r="ES20" s="311">
        <v>12878</v>
      </c>
      <c r="ET20" s="352">
        <v>75</v>
      </c>
      <c r="EU20" s="352">
        <v>4677</v>
      </c>
      <c r="EV20" s="352">
        <v>4000</v>
      </c>
      <c r="EW20" s="352">
        <v>40560</v>
      </c>
      <c r="EX20" s="353">
        <v>2710</v>
      </c>
      <c r="EY20" s="354">
        <f t="shared" si="15"/>
        <v>366.392</v>
      </c>
      <c r="EZ20" s="279">
        <f t="shared" si="16"/>
        <v>1831.96</v>
      </c>
      <c r="FA20" s="268"/>
      <c r="FB20" s="171"/>
      <c r="FC20" s="171"/>
      <c r="FD20" s="171"/>
      <c r="FE20" s="284"/>
      <c r="FF20" s="294"/>
      <c r="FG20" s="294"/>
      <c r="FH20" s="280"/>
      <c r="FI20" s="325"/>
      <c r="FJ20" s="291"/>
      <c r="FK20" s="292"/>
      <c r="FL20" s="287"/>
      <c r="FM20" s="163"/>
      <c r="FN20" s="121"/>
      <c r="FO20" s="168">
        <f t="shared" si="17"/>
        <v>0.36599999999999999</v>
      </c>
      <c r="FQ20" s="136">
        <f t="shared" si="18"/>
        <v>57.943125935428696</v>
      </c>
      <c r="FR20" s="169">
        <f t="shared" si="19"/>
        <v>0.366392</v>
      </c>
      <c r="FS20" s="170">
        <f t="shared" si="31"/>
        <v>1.5584401406144239</v>
      </c>
      <c r="FT20" s="419"/>
      <c r="FU20" s="224" t="s">
        <v>1043</v>
      </c>
      <c r="FV20" s="224" t="s">
        <v>479</v>
      </c>
      <c r="FW20" s="176" t="s">
        <v>606</v>
      </c>
      <c r="FX20" s="222">
        <v>0</v>
      </c>
      <c r="FY20" s="222"/>
      <c r="FZ20" s="222">
        <v>1</v>
      </c>
      <c r="GA20" s="224" t="s">
        <v>1044</v>
      </c>
      <c r="GB20" s="232"/>
      <c r="GC20" s="232"/>
      <c r="GD20" s="232"/>
      <c r="GE20" s="222">
        <v>1</v>
      </c>
      <c r="GF20" s="224" t="s">
        <v>1045</v>
      </c>
      <c r="GG20" s="224" t="s">
        <v>1046</v>
      </c>
      <c r="GH20" s="222">
        <v>0</v>
      </c>
      <c r="GI20" s="223">
        <v>0</v>
      </c>
      <c r="GJ20" s="224" t="s">
        <v>1047</v>
      </c>
      <c r="GK20" s="158"/>
      <c r="GL20" s="172">
        <v>43985</v>
      </c>
      <c r="GM20" s="172"/>
      <c r="GN20" s="173"/>
      <c r="GO20" s="174" t="s">
        <v>489</v>
      </c>
      <c r="GS20" s="158"/>
      <c r="GT20" s="124"/>
      <c r="GU20" s="236"/>
      <c r="HK20" s="148"/>
      <c r="HL20" s="148"/>
      <c r="HM20" s="143"/>
      <c r="HN20" s="148"/>
      <c r="HO20" s="148"/>
      <c r="HP20" s="143"/>
      <c r="HQ20" s="143"/>
      <c r="HR20" s="148"/>
      <c r="HS20" s="148"/>
      <c r="HT20" s="148"/>
      <c r="HU20" s="148"/>
      <c r="HV20" s="148"/>
      <c r="HW20" s="143"/>
      <c r="HX20" s="148"/>
      <c r="HY20" s="148"/>
      <c r="HZ20" s="148"/>
      <c r="IA20" s="148"/>
      <c r="IB20" s="148"/>
      <c r="IC20" s="143"/>
      <c r="ID20" s="148"/>
      <c r="IE20" s="148"/>
      <c r="IF20" s="148"/>
      <c r="IG20" s="148"/>
      <c r="IH20" s="143"/>
      <c r="II20" s="148"/>
      <c r="IJ20" s="148"/>
      <c r="IK20" s="148"/>
      <c r="IL20" s="143"/>
      <c r="IM20" s="148"/>
      <c r="IN20" s="148"/>
      <c r="IO20" s="143"/>
      <c r="IP20" s="148"/>
      <c r="IQ20" s="148"/>
      <c r="IR20" s="148"/>
      <c r="IS20" s="148"/>
      <c r="IT20" s="148"/>
      <c r="IU20" s="143"/>
      <c r="IV20" s="148"/>
      <c r="IW20" s="148">
        <v>50.5</v>
      </c>
      <c r="IX20" s="148">
        <v>1.6</v>
      </c>
      <c r="IY20" s="148">
        <v>82.2</v>
      </c>
      <c r="IZ20" s="148">
        <v>10995</v>
      </c>
      <c r="JA20" s="148">
        <v>3.66</v>
      </c>
      <c r="JB20" s="148">
        <v>6.63</v>
      </c>
      <c r="JC20" s="148">
        <v>91.5</v>
      </c>
      <c r="JD20" s="148">
        <v>1.49</v>
      </c>
      <c r="JE20" s="143"/>
      <c r="JF20"/>
      <c r="JG20"/>
      <c r="JH20"/>
      <c r="JI20"/>
      <c r="JJ20" s="158"/>
      <c r="JK20" s="175"/>
      <c r="JL20" s="176"/>
      <c r="JM20" s="176"/>
      <c r="JN20" s="176"/>
      <c r="JO20" s="176"/>
      <c r="JP20" s="176"/>
      <c r="JQ20" s="176"/>
      <c r="JR20" s="176"/>
      <c r="JS20" s="176"/>
      <c r="JT20" s="176"/>
      <c r="JU20" s="176"/>
      <c r="JV20" s="176"/>
      <c r="JW20" s="176"/>
      <c r="JX20" s="176"/>
      <c r="JY20" s="176"/>
      <c r="JZ20" s="176"/>
      <c r="KA20" s="176"/>
      <c r="KB20" s="176"/>
      <c r="KC20" s="176"/>
      <c r="KD20" s="176"/>
      <c r="KE20" s="176"/>
      <c r="KF20" s="176"/>
      <c r="KG20" s="176"/>
      <c r="KH20" s="176"/>
      <c r="KI20" s="176"/>
      <c r="KJ20" s="176"/>
      <c r="KK20" s="176"/>
      <c r="KL20" s="176"/>
      <c r="KM20" s="176"/>
      <c r="KN20" s="176"/>
      <c r="KO20" s="176"/>
      <c r="KP20" s="176"/>
      <c r="KQ20" s="176"/>
      <c r="KR20" s="176"/>
      <c r="KS20" s="176"/>
      <c r="KT20" s="176"/>
      <c r="KU20" s="176"/>
      <c r="KV20" s="176"/>
      <c r="KW20" s="176"/>
      <c r="KX20" s="176"/>
      <c r="KY20" s="176"/>
      <c r="KZ20" s="176"/>
      <c r="LA20" s="176"/>
      <c r="LB20" s="176"/>
      <c r="LC20" s="176"/>
      <c r="LD20" s="176"/>
      <c r="LE20" s="176"/>
    </row>
    <row r="21" spans="1:317" ht="14.45" customHeight="1">
      <c r="A21" s="121">
        <v>166</v>
      </c>
      <c r="B21" s="121">
        <f>COUNTIFS($D$3:D21,D21,$F$3:F21,F21)</f>
        <v>1</v>
      </c>
      <c r="C21" s="177">
        <v>12973</v>
      </c>
      <c r="D21" s="231" t="s">
        <v>916</v>
      </c>
      <c r="E21" s="127" t="s">
        <v>917</v>
      </c>
      <c r="F21" s="179">
        <v>6656270038</v>
      </c>
      <c r="G21" s="124">
        <f t="shared" si="0"/>
        <v>54</v>
      </c>
      <c r="H21" s="275" t="s">
        <v>849</v>
      </c>
      <c r="I21" s="194" t="s">
        <v>611</v>
      </c>
      <c r="J21" s="276" t="s">
        <v>476</v>
      </c>
      <c r="K21" s="127" t="s">
        <v>477</v>
      </c>
      <c r="L21" s="124" t="s">
        <v>918</v>
      </c>
      <c r="M21" s="127" t="s">
        <v>493</v>
      </c>
      <c r="N21" s="127" t="s">
        <v>511</v>
      </c>
      <c r="O21" s="124"/>
      <c r="P21" s="124" t="s">
        <v>783</v>
      </c>
      <c r="Q21" s="320"/>
      <c r="R21" s="320"/>
      <c r="S21" s="127"/>
      <c r="T21" s="340" t="s">
        <v>481</v>
      </c>
      <c r="U21" s="340"/>
      <c r="V21" s="350" t="s">
        <v>521</v>
      </c>
      <c r="W21" s="307"/>
      <c r="X21" s="386"/>
      <c r="Y21" s="386"/>
      <c r="Z21" s="295"/>
      <c r="AA21" s="124" t="s">
        <v>495</v>
      </c>
      <c r="AB21" s="124"/>
      <c r="AC21" s="359">
        <v>191</v>
      </c>
      <c r="AD21" s="359">
        <v>4500</v>
      </c>
      <c r="AE21" s="176"/>
      <c r="AF21" s="176"/>
      <c r="AG21" s="176" t="s">
        <v>484</v>
      </c>
      <c r="AH21" s="131">
        <v>350</v>
      </c>
      <c r="AI21"/>
      <c r="AJ21"/>
      <c r="AM21"/>
      <c r="AO21" s="397">
        <v>33.700000000000003</v>
      </c>
      <c r="AP21" s="132">
        <v>30.6</v>
      </c>
      <c r="AQ21" s="133">
        <v>34.1</v>
      </c>
      <c r="AR21" s="134">
        <f t="shared" si="1"/>
        <v>98.4</v>
      </c>
      <c r="AS21" s="135">
        <f t="shared" si="2"/>
        <v>1.1013071895424837</v>
      </c>
      <c r="AT21" s="136">
        <f t="shared" si="3"/>
        <v>37.554575163398695</v>
      </c>
      <c r="AU21" s="137">
        <f t="shared" si="4"/>
        <v>0.52086553323029372</v>
      </c>
      <c r="AV21" s="138">
        <f t="shared" si="28"/>
        <v>29.296000000000003</v>
      </c>
      <c r="AW21" s="138">
        <f t="shared" si="29"/>
        <v>86.931750741839764</v>
      </c>
      <c r="AX21" s="139">
        <v>1.64</v>
      </c>
      <c r="AY21" s="138">
        <f t="shared" si="30"/>
        <v>4.8664688427299696</v>
      </c>
      <c r="AZ21" s="121" t="s">
        <v>485</v>
      </c>
      <c r="BA21" s="140">
        <v>37.200000000000003</v>
      </c>
      <c r="BB21" s="141" t="s">
        <v>485</v>
      </c>
      <c r="BC21" s="142">
        <v>2.11</v>
      </c>
      <c r="BD21" s="142"/>
      <c r="BE21" s="138"/>
      <c r="BF21" s="138"/>
      <c r="BG21" s="143">
        <v>6016.1538461538457</v>
      </c>
      <c r="BH21" s="143">
        <v>456</v>
      </c>
      <c r="BI21" s="144">
        <v>1.33</v>
      </c>
      <c r="BJ21" s="138">
        <v>48.5</v>
      </c>
      <c r="BK21" s="138">
        <f>100-BJ21</f>
        <v>51.5</v>
      </c>
      <c r="BL21" s="145">
        <f t="shared" si="6"/>
        <v>0.94174757281553401</v>
      </c>
      <c r="BM21" s="146">
        <v>1.41</v>
      </c>
      <c r="BN21" s="142">
        <f t="shared" si="7"/>
        <v>4.1839762611275964</v>
      </c>
      <c r="BO21" s="121" t="s">
        <v>485</v>
      </c>
      <c r="BP21" s="138">
        <v>53.1</v>
      </c>
      <c r="BQ21" s="144">
        <v>69.574999999999989</v>
      </c>
      <c r="BR21" s="147">
        <v>61680</v>
      </c>
      <c r="BS21" s="142">
        <f t="shared" si="8"/>
        <v>53.5</v>
      </c>
      <c r="BT21" s="147">
        <v>94.1</v>
      </c>
      <c r="BU21" s="147">
        <v>11203</v>
      </c>
      <c r="BV21" s="142">
        <f t="shared" si="9"/>
        <v>5.9000000000000057</v>
      </c>
      <c r="BW21" s="399">
        <f t="shared" si="10"/>
        <v>30.324600000000004</v>
      </c>
      <c r="BX21" s="123">
        <v>23.7</v>
      </c>
      <c r="BY21" s="148">
        <f t="shared" si="11"/>
        <v>7.2522000000000002</v>
      </c>
      <c r="BZ21" s="147">
        <v>29.8</v>
      </c>
      <c r="CA21" s="148">
        <f t="shared" si="12"/>
        <v>9.1188000000000002</v>
      </c>
      <c r="CB21" s="147">
        <v>45.6</v>
      </c>
      <c r="CC21" s="148">
        <f t="shared" si="13"/>
        <v>13.953600000000002</v>
      </c>
      <c r="CD21" s="138">
        <v>2.09</v>
      </c>
      <c r="CE21" s="149">
        <v>99.4</v>
      </c>
      <c r="CF21" s="149">
        <v>8913</v>
      </c>
      <c r="CG21" s="149">
        <v>98.7</v>
      </c>
      <c r="CH21" s="149">
        <v>6200</v>
      </c>
      <c r="CI21" s="149">
        <v>79</v>
      </c>
      <c r="CJ21" s="149">
        <v>89.4</v>
      </c>
      <c r="CK21" s="149">
        <v>5404</v>
      </c>
      <c r="CL21" s="138">
        <f t="shared" si="14"/>
        <v>0.7953020134228187</v>
      </c>
      <c r="CM21" s="148"/>
      <c r="CN21" s="148"/>
      <c r="CO21" s="148"/>
      <c r="CP21" s="142">
        <v>1.02</v>
      </c>
      <c r="CQ21" s="138"/>
      <c r="CR21" s="138"/>
      <c r="CS21" s="138"/>
      <c r="CT21" s="148"/>
      <c r="CU21" s="151"/>
      <c r="CV21" s="151"/>
      <c r="CW21" s="148"/>
      <c r="CX21" s="148"/>
      <c r="CZ21" s="148"/>
      <c r="DA21" s="152"/>
      <c r="DB21" s="153" t="s">
        <v>919</v>
      </c>
      <c r="DC21" s="154"/>
      <c r="DD21" s="155" t="s">
        <v>920</v>
      </c>
      <c r="DE21" s="124"/>
      <c r="DF21" s="124"/>
      <c r="DG21" s="124"/>
      <c r="DH21" s="236"/>
      <c r="DI21" s="124" t="s">
        <v>514</v>
      </c>
      <c r="DJ21" s="427" t="s">
        <v>484</v>
      </c>
      <c r="DK21" s="156">
        <v>2</v>
      </c>
      <c r="DL21" s="156"/>
      <c r="DM21" s="220" t="s">
        <v>1054</v>
      </c>
      <c r="DN21" s="157">
        <v>0</v>
      </c>
      <c r="DO21" s="220">
        <v>0</v>
      </c>
      <c r="DP21" s="220" t="s">
        <v>681</v>
      </c>
      <c r="DQ21" s="156"/>
      <c r="DR21" s="203" t="s">
        <v>479</v>
      </c>
      <c r="DS21" s="200" t="s">
        <v>479</v>
      </c>
      <c r="DT21" s="200">
        <v>379</v>
      </c>
      <c r="DU21" s="200">
        <v>26.6</v>
      </c>
      <c r="DV21" s="200">
        <v>73.400000000000006</v>
      </c>
      <c r="DW21" s="200" t="s">
        <v>479</v>
      </c>
      <c r="DX21" s="200" t="s">
        <v>479</v>
      </c>
      <c r="DY21" s="200" t="s">
        <v>479</v>
      </c>
      <c r="DZ21" s="200" t="s">
        <v>479</v>
      </c>
      <c r="EA21" s="127">
        <v>0</v>
      </c>
      <c r="EB21" s="123"/>
      <c r="EC21" s="159"/>
      <c r="ED21" s="159"/>
      <c r="EE21" s="156">
        <v>36</v>
      </c>
      <c r="EF21" s="220">
        <v>50</v>
      </c>
      <c r="EG21" s="156">
        <v>3</v>
      </c>
      <c r="EH21" s="159"/>
      <c r="EI21" s="417">
        <v>169</v>
      </c>
      <c r="EJ21" s="417">
        <v>68</v>
      </c>
      <c r="EK21" s="192">
        <f t="shared" ref="EK21:EK26" si="32">EJ21/(EI21*EI21*0.01*0.01)</f>
        <v>23.808690171912748</v>
      </c>
      <c r="EL21" s="417">
        <v>2</v>
      </c>
      <c r="EM21" s="433" t="s">
        <v>499</v>
      </c>
      <c r="EN21" s="159"/>
      <c r="EO21" s="417">
        <v>2</v>
      </c>
      <c r="EP21" s="417">
        <v>2</v>
      </c>
      <c r="EQ21" s="417" t="s">
        <v>1049</v>
      </c>
      <c r="ER21" s="434" t="s">
        <v>1048</v>
      </c>
      <c r="ES21" s="311">
        <v>12973</v>
      </c>
      <c r="ET21" s="352">
        <v>75</v>
      </c>
      <c r="EU21" s="352">
        <v>5442</v>
      </c>
      <c r="EV21" s="352">
        <v>8000</v>
      </c>
      <c r="EW21" s="352">
        <v>40560</v>
      </c>
      <c r="EX21" s="353">
        <v>2497</v>
      </c>
      <c r="EY21" s="354">
        <f t="shared" si="15"/>
        <v>168.79719999999998</v>
      </c>
      <c r="EZ21" s="279">
        <f>24*EY21</f>
        <v>4051.1327999999994</v>
      </c>
      <c r="FA21" s="268"/>
      <c r="FB21" s="171"/>
      <c r="FC21" s="171"/>
      <c r="FD21" s="171"/>
      <c r="FE21" s="284"/>
      <c r="FF21" s="294"/>
      <c r="FG21" s="294"/>
      <c r="FH21" s="280"/>
      <c r="FI21" s="325"/>
      <c r="FJ21" s="291"/>
      <c r="FK21" s="292"/>
      <c r="FL21" s="287"/>
      <c r="FM21" s="163"/>
      <c r="FN21" s="121"/>
      <c r="FO21" s="168">
        <f t="shared" si="17"/>
        <v>0.191</v>
      </c>
      <c r="FQ21" s="136">
        <f t="shared" si="18"/>
        <v>45.883866225652334</v>
      </c>
      <c r="FR21" s="169">
        <f t="shared" si="19"/>
        <v>0.16879719999999998</v>
      </c>
      <c r="FS21" s="170">
        <f t="shared" si="31"/>
        <v>2.2452979077852007</v>
      </c>
      <c r="FT21" s="419"/>
      <c r="FU21" s="224" t="s">
        <v>499</v>
      </c>
      <c r="FV21" s="224" t="s">
        <v>479</v>
      </c>
      <c r="FW21" s="224" t="s">
        <v>1050</v>
      </c>
      <c r="FX21" s="222">
        <v>0</v>
      </c>
      <c r="FY21" s="222"/>
      <c r="FZ21" s="222">
        <v>1</v>
      </c>
      <c r="GA21" s="224" t="s">
        <v>525</v>
      </c>
      <c r="GB21" s="232"/>
      <c r="GC21" s="232"/>
      <c r="GD21" s="232"/>
      <c r="GE21" s="222">
        <v>1</v>
      </c>
      <c r="GF21" s="224" t="s">
        <v>1051</v>
      </c>
      <c r="GG21" s="224" t="s">
        <v>1052</v>
      </c>
      <c r="GH21" s="222">
        <v>1</v>
      </c>
      <c r="GI21" s="436" t="s">
        <v>499</v>
      </c>
      <c r="GJ21" s="224" t="s">
        <v>1053</v>
      </c>
      <c r="GK21" s="158"/>
      <c r="GL21" s="172">
        <v>44000</v>
      </c>
      <c r="GM21" s="172"/>
      <c r="GN21" s="173"/>
      <c r="GO21" s="174" t="s">
        <v>489</v>
      </c>
      <c r="GS21" s="158"/>
      <c r="GT21" s="158"/>
      <c r="GU21" s="158"/>
      <c r="HJ21" s="375"/>
      <c r="HK21" s="398">
        <v>31.7</v>
      </c>
      <c r="HL21" s="398">
        <v>84.8</v>
      </c>
      <c r="HM21" s="401">
        <v>9685</v>
      </c>
      <c r="HN21" s="398">
        <v>29.6</v>
      </c>
      <c r="HO21" s="398">
        <v>95.1</v>
      </c>
      <c r="HP21" s="401">
        <v>5497</v>
      </c>
      <c r="HQ21" s="401">
        <v>216</v>
      </c>
      <c r="HR21" s="398">
        <v>20.8</v>
      </c>
      <c r="HS21" s="398">
        <v>22.2</v>
      </c>
      <c r="HT21" s="398">
        <v>9.7200000000000006</v>
      </c>
      <c r="HU21" s="398">
        <v>92.6</v>
      </c>
      <c r="HV21" s="398">
        <v>99.7</v>
      </c>
      <c r="HW21" s="401">
        <v>8814</v>
      </c>
      <c r="HX21" s="398">
        <v>48.2</v>
      </c>
      <c r="HY21" s="398">
        <v>83.5</v>
      </c>
      <c r="HZ21" s="398">
        <v>9.6199999999999992</v>
      </c>
      <c r="IA21" s="398">
        <v>61.6</v>
      </c>
      <c r="IB21" s="398">
        <v>99</v>
      </c>
      <c r="IC21" s="401">
        <v>4016</v>
      </c>
      <c r="ID21" s="398">
        <v>35.799999999999997</v>
      </c>
      <c r="IE21" s="398">
        <v>38.6</v>
      </c>
      <c r="IF21" s="398">
        <v>23.5</v>
      </c>
      <c r="IG21" s="398">
        <v>96.7</v>
      </c>
      <c r="IH21" s="401">
        <v>12467</v>
      </c>
      <c r="II21" s="398">
        <v>67.5</v>
      </c>
      <c r="IJ21" s="398">
        <v>1.79</v>
      </c>
      <c r="IK21" s="398">
        <v>94</v>
      </c>
      <c r="IL21" s="401">
        <v>3400</v>
      </c>
      <c r="IM21" s="398">
        <v>8.99</v>
      </c>
      <c r="IN21" s="398">
        <v>93.2</v>
      </c>
      <c r="IO21" s="401">
        <v>4761</v>
      </c>
      <c r="IP21" s="398">
        <v>30</v>
      </c>
      <c r="IQ21" s="398">
        <v>65.2</v>
      </c>
      <c r="IR21" s="398">
        <v>22.6</v>
      </c>
      <c r="IS21" s="398">
        <v>22.5</v>
      </c>
      <c r="IT21" s="398">
        <v>95.8</v>
      </c>
      <c r="IU21" s="401">
        <v>3420</v>
      </c>
      <c r="IV21" s="398">
        <v>20.5</v>
      </c>
      <c r="IW21" s="398">
        <v>49.4</v>
      </c>
      <c r="IX21" s="398">
        <v>2.2000000000000002</v>
      </c>
      <c r="IY21" s="398">
        <v>98.2</v>
      </c>
      <c r="IZ21" s="398">
        <v>6404</v>
      </c>
      <c r="JA21" s="398">
        <v>8.6199999999999992</v>
      </c>
      <c r="JB21" s="398">
        <v>27.2</v>
      </c>
      <c r="JC21" s="398">
        <v>91.6</v>
      </c>
      <c r="JD21" s="398">
        <v>0.56000000000000005</v>
      </c>
      <c r="JE21" s="401"/>
      <c r="JF21" s="379"/>
      <c r="JG21" s="379"/>
      <c r="JH21" s="379"/>
      <c r="JI21" s="379"/>
      <c r="JJ21" s="158"/>
      <c r="JK21" s="175"/>
      <c r="JL21" s="176"/>
      <c r="JM21" s="176"/>
      <c r="JN21" s="176"/>
      <c r="JO21" s="176"/>
      <c r="JP21" s="176"/>
      <c r="JQ21" s="176"/>
      <c r="JR21" s="176"/>
      <c r="JS21" s="176"/>
      <c r="JT21" s="176"/>
      <c r="JU21" s="176"/>
      <c r="JV21" s="176"/>
      <c r="JW21" s="176"/>
      <c r="JX21" s="176"/>
      <c r="JY21" s="176"/>
      <c r="JZ21" s="176"/>
      <c r="KA21" s="176"/>
      <c r="KB21" s="176"/>
      <c r="KC21" s="176"/>
      <c r="KD21" s="176"/>
      <c r="KE21" s="176"/>
      <c r="KF21" s="176"/>
      <c r="KG21" s="176"/>
      <c r="KH21" s="176"/>
      <c r="KI21" s="176"/>
      <c r="KJ21" s="176"/>
      <c r="KK21" s="176"/>
      <c r="KL21" s="176"/>
      <c r="KM21" s="176"/>
      <c r="KN21" s="176"/>
      <c r="KO21" s="176"/>
      <c r="KP21" s="176"/>
      <c r="KQ21" s="176"/>
      <c r="KR21" s="176"/>
      <c r="KS21" s="176"/>
      <c r="KT21" s="176"/>
      <c r="KU21" s="176"/>
      <c r="KV21" s="176"/>
      <c r="KW21" s="176"/>
      <c r="KX21" s="176"/>
      <c r="KY21" s="176"/>
      <c r="KZ21" s="176"/>
      <c r="LA21" s="176"/>
      <c r="LB21" s="176"/>
      <c r="LC21" s="176"/>
      <c r="LD21" s="176"/>
      <c r="LE21" s="176"/>
    </row>
    <row r="22" spans="1:317" ht="14.45" customHeight="1">
      <c r="A22" s="121">
        <v>195</v>
      </c>
      <c r="B22" s="121">
        <f>COUNTIFS($D$3:D22,D22,$F$3:F22,F22)</f>
        <v>1</v>
      </c>
      <c r="C22" s="177">
        <v>13238</v>
      </c>
      <c r="D22" s="231" t="s">
        <v>748</v>
      </c>
      <c r="E22" s="127" t="s">
        <v>705</v>
      </c>
      <c r="F22" s="179">
        <v>8501175606</v>
      </c>
      <c r="G22" s="124">
        <f t="shared" si="0"/>
        <v>35</v>
      </c>
      <c r="H22" s="275" t="s">
        <v>749</v>
      </c>
      <c r="I22" s="194" t="s">
        <v>750</v>
      </c>
      <c r="J22" s="276" t="s">
        <v>476</v>
      </c>
      <c r="K22" s="127" t="s">
        <v>477</v>
      </c>
      <c r="L22" s="124">
        <v>7</v>
      </c>
      <c r="M22" s="127" t="s">
        <v>493</v>
      </c>
      <c r="N22" s="127" t="s">
        <v>479</v>
      </c>
      <c r="O22" s="124"/>
      <c r="P22" s="124" t="s">
        <v>590</v>
      </c>
      <c r="Q22" s="320"/>
      <c r="R22" s="320"/>
      <c r="S22" s="127"/>
      <c r="T22" s="340" t="s">
        <v>481</v>
      </c>
      <c r="U22" s="340"/>
      <c r="V22" s="350" t="s">
        <v>521</v>
      </c>
      <c r="W22" s="307"/>
      <c r="X22" s="386"/>
      <c r="Y22" s="386"/>
      <c r="Z22" s="295"/>
      <c r="AA22" s="124" t="s">
        <v>495</v>
      </c>
      <c r="AB22" s="124"/>
      <c r="AC22" s="359">
        <v>14032</v>
      </c>
      <c r="AD22" s="359">
        <v>98000</v>
      </c>
      <c r="AE22" s="176"/>
      <c r="AF22" s="176"/>
      <c r="AG22" s="176" t="s">
        <v>484</v>
      </c>
      <c r="AH22" s="392">
        <v>10000</v>
      </c>
      <c r="AI22"/>
      <c r="AJ22"/>
      <c r="AM22"/>
      <c r="AO22" s="397">
        <v>7.14</v>
      </c>
      <c r="AP22" s="132">
        <v>4.4400000000000004</v>
      </c>
      <c r="AQ22" s="133">
        <v>87.9</v>
      </c>
      <c r="AR22" s="134">
        <f t="shared" si="1"/>
        <v>99.48</v>
      </c>
      <c r="AS22" s="135">
        <f t="shared" si="2"/>
        <v>1.6081081081081079</v>
      </c>
      <c r="AT22" s="136">
        <f t="shared" si="3"/>
        <v>141.35270270270269</v>
      </c>
      <c r="AU22" s="137">
        <f t="shared" si="4"/>
        <v>7.7322936972059775E-2</v>
      </c>
      <c r="AV22" s="138">
        <f t="shared" si="28"/>
        <v>6.1052</v>
      </c>
      <c r="AW22" s="138">
        <f t="shared" si="29"/>
        <v>85.50700280112045</v>
      </c>
      <c r="AX22" s="139">
        <v>0.86</v>
      </c>
      <c r="AY22" s="138">
        <f t="shared" si="30"/>
        <v>12.044817927170868</v>
      </c>
      <c r="AZ22" s="121" t="s">
        <v>485</v>
      </c>
      <c r="BA22" s="140">
        <v>5.61</v>
      </c>
      <c r="BB22" s="141" t="s">
        <v>485</v>
      </c>
      <c r="BC22" s="142">
        <v>2.94</v>
      </c>
      <c r="BD22" s="142"/>
      <c r="BE22" s="138"/>
      <c r="BF22" s="138"/>
      <c r="BG22" s="143">
        <v>8359.2307692307695</v>
      </c>
      <c r="BH22" s="123">
        <v>640</v>
      </c>
      <c r="BI22" s="144">
        <v>11.7</v>
      </c>
      <c r="BJ22" s="138">
        <v>57.9</v>
      </c>
      <c r="BK22" s="121">
        <v>42.1</v>
      </c>
      <c r="BL22" s="145">
        <f t="shared" si="6"/>
        <v>1.3752969121140142</v>
      </c>
      <c r="BM22" s="146">
        <v>0.44</v>
      </c>
      <c r="BN22" s="142">
        <f t="shared" si="7"/>
        <v>6.1624649859943981</v>
      </c>
      <c r="BO22" s="121" t="s">
        <v>485</v>
      </c>
      <c r="BP22" s="138">
        <v>25.3</v>
      </c>
      <c r="BQ22" s="144">
        <v>27.83</v>
      </c>
      <c r="BR22" s="147">
        <v>12268</v>
      </c>
      <c r="BS22" s="142">
        <f t="shared" si="8"/>
        <v>85.699999999999989</v>
      </c>
      <c r="BT22" s="147">
        <v>83.9</v>
      </c>
      <c r="BU22" s="147">
        <v>17909</v>
      </c>
      <c r="BV22" s="142">
        <f t="shared" si="9"/>
        <v>16.099999999999994</v>
      </c>
      <c r="BW22" s="399">
        <f t="shared" si="10"/>
        <v>4.3689600000000004</v>
      </c>
      <c r="BX22" s="123">
        <v>21.9</v>
      </c>
      <c r="BY22" s="148">
        <f t="shared" si="11"/>
        <v>0.97236</v>
      </c>
      <c r="BZ22" s="147">
        <v>63.8</v>
      </c>
      <c r="CA22" s="148">
        <f t="shared" si="12"/>
        <v>2.8327200000000001</v>
      </c>
      <c r="CB22" s="147">
        <v>12.7</v>
      </c>
      <c r="CC22" s="148">
        <f t="shared" si="13"/>
        <v>0.56388000000000005</v>
      </c>
      <c r="CD22" s="148">
        <v>3.2000000000000001E-2</v>
      </c>
      <c r="CE22" s="149">
        <v>100</v>
      </c>
      <c r="CF22" s="149">
        <v>8834</v>
      </c>
      <c r="CG22" s="149">
        <v>99.5</v>
      </c>
      <c r="CH22" s="149">
        <v>6167</v>
      </c>
      <c r="CI22" s="149">
        <v>96.4</v>
      </c>
      <c r="CJ22" s="149">
        <v>98.4</v>
      </c>
      <c r="CK22" s="149">
        <v>6614</v>
      </c>
      <c r="CL22" s="214">
        <f t="shared" si="14"/>
        <v>0.34326018808777431</v>
      </c>
      <c r="CM22" s="148"/>
      <c r="CN22" s="148"/>
      <c r="CO22" s="148"/>
      <c r="CP22" s="142">
        <v>0.35</v>
      </c>
      <c r="CQ22" s="138"/>
      <c r="CR22" s="138"/>
      <c r="CS22" s="138"/>
      <c r="CT22" s="148"/>
      <c r="CU22" s="151"/>
      <c r="CV22" s="151"/>
      <c r="CW22" s="148"/>
      <c r="CX22" s="148"/>
      <c r="CZ22" s="148"/>
      <c r="DA22" s="152"/>
      <c r="DB22" s="153" t="s">
        <v>497</v>
      </c>
      <c r="DC22" s="154"/>
      <c r="DD22" s="155" t="s">
        <v>638</v>
      </c>
      <c r="DE22" s="124"/>
      <c r="DF22" s="124"/>
      <c r="DG22" s="124"/>
      <c r="DH22" s="236"/>
      <c r="DI22" s="190" t="s">
        <v>488</v>
      </c>
      <c r="DJ22" s="427" t="s">
        <v>484</v>
      </c>
      <c r="DK22" s="156">
        <v>2</v>
      </c>
      <c r="DL22" s="156"/>
      <c r="DM22" s="156"/>
      <c r="DN22" s="157">
        <v>1</v>
      </c>
      <c r="DO22" s="156">
        <v>0</v>
      </c>
      <c r="DP22" s="219" t="s">
        <v>681</v>
      </c>
      <c r="DQ22" s="156"/>
      <c r="DR22" s="203" t="s">
        <v>479</v>
      </c>
      <c r="DS22" s="200" t="s">
        <v>479</v>
      </c>
      <c r="DT22" s="200">
        <v>17486</v>
      </c>
      <c r="DU22" s="200">
        <v>83.9</v>
      </c>
      <c r="DV22" s="200">
        <v>16.100000000000001</v>
      </c>
      <c r="DW22" s="200" t="s">
        <v>479</v>
      </c>
      <c r="DX22" s="200" t="s">
        <v>479</v>
      </c>
      <c r="DY22" s="200" t="s">
        <v>479</v>
      </c>
      <c r="DZ22" s="200" t="s">
        <v>479</v>
      </c>
      <c r="EA22" s="127">
        <v>0</v>
      </c>
      <c r="EB22" s="123"/>
      <c r="EC22" s="159"/>
      <c r="ED22" s="159"/>
      <c r="EE22" s="156">
        <v>7</v>
      </c>
      <c r="EF22" s="156">
        <v>60</v>
      </c>
      <c r="EG22" s="156">
        <v>3</v>
      </c>
      <c r="EH22" s="159"/>
      <c r="EI22" s="159">
        <v>180</v>
      </c>
      <c r="EJ22" s="159">
        <v>92</v>
      </c>
      <c r="EK22" s="192">
        <f t="shared" si="32"/>
        <v>28.39506172839506</v>
      </c>
      <c r="EL22" s="156">
        <v>2</v>
      </c>
      <c r="EM22" s="127" t="s">
        <v>499</v>
      </c>
      <c r="EN22" s="156" t="s">
        <v>500</v>
      </c>
      <c r="EO22" s="156">
        <v>2</v>
      </c>
      <c r="EP22" s="156">
        <v>2</v>
      </c>
      <c r="EQ22" s="159" t="s">
        <v>751</v>
      </c>
      <c r="ER22" s="161" t="s">
        <v>752</v>
      </c>
      <c r="ES22" s="311">
        <v>13238</v>
      </c>
      <c r="ET22" s="352">
        <v>75</v>
      </c>
      <c r="EU22" s="352">
        <v>110681</v>
      </c>
      <c r="EV22" s="352">
        <v>4000</v>
      </c>
      <c r="EW22" s="352">
        <v>39780</v>
      </c>
      <c r="EX22" s="353">
        <v>106919</v>
      </c>
      <c r="EY22" s="354">
        <f t="shared" si="15"/>
        <v>14177.459400000002</v>
      </c>
      <c r="EZ22" s="279">
        <f t="shared" ref="EZ22:EZ53" si="33">L22*EY22</f>
        <v>99242.215800000005</v>
      </c>
      <c r="FA22" s="268"/>
      <c r="FB22" s="171"/>
      <c r="FC22" s="171"/>
      <c r="FD22" s="171"/>
      <c r="FE22" s="284"/>
      <c r="FF22" s="294"/>
      <c r="FG22" s="294"/>
      <c r="FH22" s="280"/>
      <c r="FI22" s="325"/>
      <c r="FJ22" s="291"/>
      <c r="FK22" s="292"/>
      <c r="FL22" s="287"/>
      <c r="FM22" s="163"/>
      <c r="FN22" s="121"/>
      <c r="FO22" s="168">
        <f t="shared" si="17"/>
        <v>14.032</v>
      </c>
      <c r="FQ22" s="136">
        <f t="shared" si="18"/>
        <v>96.601042636044127</v>
      </c>
      <c r="FR22" s="169">
        <f t="shared" si="19"/>
        <v>14.177459400000002</v>
      </c>
      <c r="FS22" s="170">
        <f t="shared" si="31"/>
        <v>1.2333662546055324</v>
      </c>
      <c r="FT22" s="193">
        <v>84</v>
      </c>
      <c r="FU22" s="176" t="s">
        <v>753</v>
      </c>
      <c r="FV22" s="176" t="s">
        <v>479</v>
      </c>
      <c r="FW22" s="176" t="s">
        <v>691</v>
      </c>
      <c r="FX22" s="124">
        <v>0</v>
      </c>
      <c r="FY22" s="127" t="s">
        <v>499</v>
      </c>
      <c r="FZ22" s="124">
        <v>1</v>
      </c>
      <c r="GA22" s="176" t="s">
        <v>594</v>
      </c>
      <c r="GE22" s="124">
        <v>1</v>
      </c>
      <c r="GF22" s="195" t="s">
        <v>754</v>
      </c>
      <c r="GG22" s="176" t="s">
        <v>755</v>
      </c>
      <c r="GH22" s="124">
        <v>0</v>
      </c>
      <c r="GI22" s="213">
        <v>0</v>
      </c>
      <c r="GJ22" s="176" t="s">
        <v>528</v>
      </c>
      <c r="GK22" s="158"/>
      <c r="GL22" s="172">
        <v>44054</v>
      </c>
      <c r="GM22" s="218" t="s">
        <v>583</v>
      </c>
      <c r="GN22" s="173">
        <v>31</v>
      </c>
      <c r="GO22" s="174" t="s">
        <v>489</v>
      </c>
      <c r="GS22" s="234"/>
      <c r="GT22" s="158"/>
      <c r="GU22" s="158"/>
      <c r="GW22" s="196">
        <v>3.28</v>
      </c>
      <c r="GX22" s="196">
        <v>0</v>
      </c>
      <c r="GY22" s="196">
        <v>12936.01</v>
      </c>
      <c r="GZ22" s="196">
        <v>0</v>
      </c>
      <c r="HA22" s="196">
        <v>0</v>
      </c>
      <c r="HB22" s="196">
        <v>0</v>
      </c>
      <c r="HC22" s="196">
        <v>405206.5</v>
      </c>
      <c r="HD22" s="196">
        <v>35.630000000000003</v>
      </c>
      <c r="HE22" s="196">
        <v>645.20000000000005</v>
      </c>
      <c r="HF22" s="196">
        <v>363.73</v>
      </c>
      <c r="HG22" s="196">
        <v>0</v>
      </c>
      <c r="HH22" s="196">
        <v>0</v>
      </c>
      <c r="HI22" s="196">
        <v>397.76</v>
      </c>
      <c r="HJ22" s="400"/>
      <c r="HK22" s="400">
        <v>41.9</v>
      </c>
      <c r="HL22" s="400">
        <v>70.2</v>
      </c>
      <c r="HM22" s="400">
        <v>8281</v>
      </c>
      <c r="HN22" s="400">
        <v>44.5</v>
      </c>
      <c r="HO22" s="400">
        <v>83.6</v>
      </c>
      <c r="HP22" s="400">
        <v>5750</v>
      </c>
      <c r="HQ22" s="400">
        <v>512</v>
      </c>
      <c r="HR22" s="400">
        <v>58.2</v>
      </c>
      <c r="HS22" s="400">
        <v>52.3</v>
      </c>
      <c r="HT22" s="400">
        <v>46.3</v>
      </c>
      <c r="HU22" s="400">
        <v>86.9</v>
      </c>
      <c r="HV22" s="400">
        <v>98.4</v>
      </c>
      <c r="HW22" s="400">
        <v>5750</v>
      </c>
      <c r="HX22" s="400">
        <v>65.099999999999994</v>
      </c>
      <c r="HY22" s="400">
        <v>48.5</v>
      </c>
      <c r="HZ22" s="400">
        <v>37.299999999999997</v>
      </c>
      <c r="IA22" s="400">
        <v>54.1</v>
      </c>
      <c r="IB22" s="400">
        <v>93.3</v>
      </c>
      <c r="IC22" s="400">
        <v>9449</v>
      </c>
      <c r="ID22" s="400">
        <v>34.5</v>
      </c>
      <c r="IE22" s="400"/>
      <c r="IF22" s="400"/>
      <c r="IG22" s="400"/>
      <c r="IH22" s="400"/>
      <c r="II22" s="400"/>
      <c r="IJ22" s="400"/>
      <c r="IK22" s="400"/>
      <c r="IL22" s="400"/>
      <c r="IM22" s="400"/>
      <c r="IN22" s="400">
        <v>92.6</v>
      </c>
      <c r="IO22" s="400">
        <v>4219</v>
      </c>
      <c r="IP22" s="400">
        <v>49.5</v>
      </c>
      <c r="IQ22" s="400">
        <v>19.100000000000001</v>
      </c>
      <c r="IR22" s="400">
        <v>20</v>
      </c>
      <c r="IS22" s="400">
        <v>33</v>
      </c>
      <c r="IT22" s="400">
        <v>84.4</v>
      </c>
      <c r="IU22" s="400">
        <v>6559</v>
      </c>
      <c r="IV22" s="400">
        <v>26.2</v>
      </c>
      <c r="IW22" s="400">
        <v>7.55</v>
      </c>
      <c r="IX22" s="400">
        <v>22.1</v>
      </c>
      <c r="IY22" s="400">
        <v>90.9</v>
      </c>
      <c r="IZ22" s="400">
        <v>3339</v>
      </c>
      <c r="JA22" s="400">
        <v>38</v>
      </c>
      <c r="JB22" s="400">
        <v>55.9</v>
      </c>
      <c r="JC22" s="400">
        <v>86.8</v>
      </c>
      <c r="JD22" s="400">
        <v>13.3</v>
      </c>
      <c r="JE22" s="400">
        <v>39</v>
      </c>
      <c r="JF22" s="376">
        <v>5</v>
      </c>
      <c r="JG22" s="376"/>
      <c r="JH22" s="400"/>
      <c r="JI22" s="400"/>
      <c r="JJ22" s="197"/>
      <c r="JK22" s="175"/>
      <c r="JL22" s="176"/>
      <c r="JM22" s="176"/>
      <c r="JN22" s="176"/>
      <c r="JO22" s="176"/>
      <c r="JP22" s="176"/>
      <c r="JQ22" s="176"/>
      <c r="JR22" s="176"/>
      <c r="JS22" s="176"/>
      <c r="JT22" s="176"/>
      <c r="JU22" s="176"/>
      <c r="JV22" s="176"/>
      <c r="JW22" s="176"/>
      <c r="JX22" s="176"/>
      <c r="JY22" s="176"/>
      <c r="JZ22" s="176"/>
      <c r="KA22" s="176"/>
      <c r="KB22" s="176"/>
      <c r="KC22" s="176"/>
      <c r="KD22" s="176"/>
      <c r="KE22" s="176"/>
      <c r="KF22" s="176"/>
      <c r="KG22" s="176"/>
      <c r="KH22" s="176"/>
      <c r="KI22" s="176"/>
      <c r="KJ22" s="176"/>
      <c r="KK22" s="176"/>
      <c r="KL22" s="176"/>
      <c r="KM22" s="176"/>
      <c r="KN22" s="176"/>
      <c r="KO22" s="176"/>
      <c r="KP22" s="176"/>
      <c r="KQ22" s="176"/>
      <c r="KR22" s="176"/>
      <c r="KS22" s="176"/>
      <c r="KT22" s="176"/>
      <c r="KU22" s="176"/>
      <c r="KV22" s="176"/>
      <c r="KW22" s="176"/>
      <c r="KX22" s="176"/>
      <c r="KY22" s="176"/>
      <c r="KZ22" s="176"/>
      <c r="LA22" s="176"/>
      <c r="LB22" s="176"/>
      <c r="LC22" s="176"/>
      <c r="LD22" s="176"/>
      <c r="LE22" s="176"/>
    </row>
    <row r="23" spans="1:317" ht="14.45" customHeight="1">
      <c r="A23" s="121">
        <v>136</v>
      </c>
      <c r="B23" s="121">
        <f>COUNTIFS($D$3:D23,D23,$F$3:F23,F23)</f>
        <v>1</v>
      </c>
      <c r="C23" s="177">
        <v>12790</v>
      </c>
      <c r="D23" s="231" t="s">
        <v>867</v>
      </c>
      <c r="E23" s="127" t="s">
        <v>565</v>
      </c>
      <c r="F23" s="127">
        <v>7811075448</v>
      </c>
      <c r="G23" s="124">
        <f t="shared" si="0"/>
        <v>42</v>
      </c>
      <c r="H23" s="275" t="s">
        <v>868</v>
      </c>
      <c r="I23" s="194" t="s">
        <v>707</v>
      </c>
      <c r="J23" s="276" t="s">
        <v>476</v>
      </c>
      <c r="K23" s="127" t="s">
        <v>477</v>
      </c>
      <c r="L23" s="124">
        <v>15</v>
      </c>
      <c r="M23" s="127" t="s">
        <v>493</v>
      </c>
      <c r="N23" s="127" t="s">
        <v>479</v>
      </c>
      <c r="O23" s="124"/>
      <c r="P23" s="124" t="s">
        <v>603</v>
      </c>
      <c r="Q23" s="320"/>
      <c r="R23" s="320"/>
      <c r="S23" s="127"/>
      <c r="T23" s="340" t="s">
        <v>481</v>
      </c>
      <c r="U23" s="340"/>
      <c r="V23" s="350" t="s">
        <v>521</v>
      </c>
      <c r="W23" s="307"/>
      <c r="X23" s="386"/>
      <c r="Y23" s="386"/>
      <c r="Z23" s="295"/>
      <c r="AA23" s="124" t="s">
        <v>495</v>
      </c>
      <c r="AB23" s="124"/>
      <c r="AC23" s="359">
        <v>344</v>
      </c>
      <c r="AD23" s="359">
        <v>5000</v>
      </c>
      <c r="AE23" s="176"/>
      <c r="AF23" s="176"/>
      <c r="AG23" s="176" t="s">
        <v>484</v>
      </c>
      <c r="AH23" s="131">
        <v>350</v>
      </c>
      <c r="AI23"/>
      <c r="AJ23"/>
      <c r="AM23"/>
      <c r="AO23" s="397">
        <v>17.8</v>
      </c>
      <c r="AP23" s="132">
        <v>75.599999999999994</v>
      </c>
      <c r="AQ23" s="133">
        <v>5.5</v>
      </c>
      <c r="AR23" s="134">
        <f t="shared" si="1"/>
        <v>98.899999999999991</v>
      </c>
      <c r="AS23" s="135">
        <f t="shared" si="2"/>
        <v>0.23544973544973546</v>
      </c>
      <c r="AT23" s="136">
        <f t="shared" si="3"/>
        <v>1.2949735449735451</v>
      </c>
      <c r="AU23" s="137">
        <f t="shared" si="4"/>
        <v>0.21948212083847105</v>
      </c>
      <c r="AV23" s="138">
        <f t="shared" si="28"/>
        <v>13.784000000000001</v>
      </c>
      <c r="AW23" s="138">
        <f t="shared" si="29"/>
        <v>77.438202247191015</v>
      </c>
      <c r="AX23" s="139">
        <v>2.16</v>
      </c>
      <c r="AY23" s="138">
        <f t="shared" si="30"/>
        <v>12.134831460674157</v>
      </c>
      <c r="AZ23" s="121" t="s">
        <v>485</v>
      </c>
      <c r="BA23" s="140">
        <v>38.5</v>
      </c>
      <c r="BB23" s="141" t="s">
        <v>485</v>
      </c>
      <c r="BC23" s="142">
        <v>0.19</v>
      </c>
      <c r="BD23" s="142"/>
      <c r="BE23" s="138"/>
      <c r="BF23" s="138"/>
      <c r="BG23" s="143">
        <v>5196</v>
      </c>
      <c r="BH23" s="143">
        <v>273.59999999999997</v>
      </c>
      <c r="BI23" s="144">
        <v>1.03</v>
      </c>
      <c r="BJ23" s="138">
        <v>50.4</v>
      </c>
      <c r="BK23" s="138">
        <f>100-BJ23</f>
        <v>49.6</v>
      </c>
      <c r="BL23" s="145">
        <f t="shared" si="6"/>
        <v>1.0161290322580645</v>
      </c>
      <c r="BM23" s="146">
        <v>0.22</v>
      </c>
      <c r="BN23" s="142">
        <f t="shared" si="7"/>
        <v>1.2359550561797752</v>
      </c>
      <c r="BO23" s="121" t="s">
        <v>485</v>
      </c>
      <c r="BP23" s="138">
        <v>22.5</v>
      </c>
      <c r="BQ23" s="144">
        <v>22.884999999999998</v>
      </c>
      <c r="BR23" s="147">
        <v>41231</v>
      </c>
      <c r="BS23" s="142">
        <f t="shared" si="8"/>
        <v>35.35</v>
      </c>
      <c r="BT23" s="147">
        <v>84.8</v>
      </c>
      <c r="BU23" s="147">
        <v>4998</v>
      </c>
      <c r="BV23" s="142">
        <f t="shared" si="9"/>
        <v>15.200000000000003</v>
      </c>
      <c r="BW23" s="399">
        <f t="shared" si="10"/>
        <v>75.335399999999993</v>
      </c>
      <c r="BX23" s="123">
        <v>3.65</v>
      </c>
      <c r="BY23" s="148">
        <f t="shared" si="11"/>
        <v>2.7593999999999999</v>
      </c>
      <c r="BZ23" s="147">
        <v>31.7</v>
      </c>
      <c r="CA23" s="148">
        <f t="shared" si="12"/>
        <v>23.965199999999999</v>
      </c>
      <c r="CB23" s="147">
        <v>64.3</v>
      </c>
      <c r="CC23" s="148">
        <f t="shared" si="13"/>
        <v>48.61079999999999</v>
      </c>
      <c r="CD23" s="148">
        <v>1.5</v>
      </c>
      <c r="CE23" s="149">
        <v>93.9</v>
      </c>
      <c r="CF23" s="211">
        <v>6907.0999999999995</v>
      </c>
      <c r="CG23" s="149">
        <v>88.3</v>
      </c>
      <c r="CH23" s="211">
        <v>4881.6000000000004</v>
      </c>
      <c r="CI23" s="149">
        <v>63.5</v>
      </c>
      <c r="CJ23" s="149">
        <v>72.5</v>
      </c>
      <c r="CK23" s="211">
        <v>3767.2</v>
      </c>
      <c r="CL23" s="214">
        <f t="shared" si="14"/>
        <v>0.11514195583596215</v>
      </c>
      <c r="CM23" s="148"/>
      <c r="CN23" s="148"/>
      <c r="CO23" s="148"/>
      <c r="CP23" s="142">
        <v>6.2E-2</v>
      </c>
      <c r="CQ23" s="138"/>
      <c r="CR23" s="138"/>
      <c r="CS23" s="138"/>
      <c r="CT23" s="148"/>
      <c r="CU23" s="151"/>
      <c r="CV23" s="151"/>
      <c r="CW23" s="148"/>
      <c r="CX23" s="148"/>
      <c r="CZ23" s="148"/>
      <c r="DA23" s="152"/>
      <c r="DB23" s="153" t="s">
        <v>486</v>
      </c>
      <c r="DC23" s="154"/>
      <c r="DD23" s="155" t="s">
        <v>869</v>
      </c>
      <c r="DE23" s="124"/>
      <c r="DF23" s="124"/>
      <c r="DG23" s="124"/>
      <c r="DH23" s="236"/>
      <c r="DI23" s="124" t="s">
        <v>488</v>
      </c>
      <c r="DJ23" s="427" t="s">
        <v>484</v>
      </c>
      <c r="DK23" s="156">
        <v>2</v>
      </c>
      <c r="DL23" s="156"/>
      <c r="DM23" s="156"/>
      <c r="DN23" s="157">
        <v>0</v>
      </c>
      <c r="DO23" s="156">
        <v>0</v>
      </c>
      <c r="DP23" s="219" t="s">
        <v>681</v>
      </c>
      <c r="DQ23" s="156"/>
      <c r="DR23" s="158" t="s">
        <v>479</v>
      </c>
      <c r="DS23" s="124" t="s">
        <v>479</v>
      </c>
      <c r="DT23" s="200">
        <v>497</v>
      </c>
      <c r="DU23" s="200">
        <v>10.3</v>
      </c>
      <c r="DV23" s="200">
        <v>89.7</v>
      </c>
      <c r="DW23" s="176" t="s">
        <v>870</v>
      </c>
      <c r="DX23" s="176"/>
      <c r="DY23" s="176"/>
      <c r="DZ23" s="124" t="s">
        <v>479</v>
      </c>
      <c r="EA23" s="124">
        <v>0</v>
      </c>
      <c r="EB23" s="123"/>
      <c r="EC23" s="159"/>
      <c r="ED23" s="159"/>
      <c r="EE23" s="156">
        <v>15</v>
      </c>
      <c r="EF23" s="156">
        <v>50</v>
      </c>
      <c r="EG23" s="156">
        <v>3</v>
      </c>
      <c r="EH23" s="159"/>
      <c r="EI23" s="191">
        <v>182</v>
      </c>
      <c r="EJ23" s="191">
        <v>110</v>
      </c>
      <c r="EK23" s="212">
        <f t="shared" si="32"/>
        <v>33.208549692066171</v>
      </c>
      <c r="EL23" s="156">
        <v>2</v>
      </c>
      <c r="EM23" s="127" t="s">
        <v>499</v>
      </c>
      <c r="EN23" s="156" t="s">
        <v>500</v>
      </c>
      <c r="EO23" s="156">
        <v>2</v>
      </c>
      <c r="EP23" s="156">
        <v>1</v>
      </c>
      <c r="EQ23" s="159" t="s">
        <v>871</v>
      </c>
      <c r="ER23" s="161">
        <v>43731</v>
      </c>
      <c r="ES23" s="311">
        <v>12790</v>
      </c>
      <c r="ET23" s="352">
        <v>75</v>
      </c>
      <c r="EU23" s="352">
        <v>6839</v>
      </c>
      <c r="EV23" s="352">
        <v>4000</v>
      </c>
      <c r="EW23" s="352">
        <v>40560</v>
      </c>
      <c r="EX23" s="353">
        <v>2510</v>
      </c>
      <c r="EY23" s="354">
        <f t="shared" si="15"/>
        <v>339.35199999999998</v>
      </c>
      <c r="EZ23" s="279">
        <f t="shared" si="33"/>
        <v>5090.28</v>
      </c>
      <c r="FA23" s="268"/>
      <c r="FB23" s="171"/>
      <c r="FC23" s="171"/>
      <c r="FD23" s="171"/>
      <c r="FE23" s="284"/>
      <c r="FF23" s="294"/>
      <c r="FG23" s="294"/>
      <c r="FH23" s="280"/>
      <c r="FI23" s="325"/>
      <c r="FJ23" s="291"/>
      <c r="FK23" s="292"/>
      <c r="FL23" s="287"/>
      <c r="FM23" s="163"/>
      <c r="FN23" s="121"/>
      <c r="FO23" s="168">
        <f t="shared" si="17"/>
        <v>0.34399999999999997</v>
      </c>
      <c r="FQ23" s="136">
        <f t="shared" si="18"/>
        <v>36.701272115806404</v>
      </c>
      <c r="FR23" s="169">
        <f t="shared" si="19"/>
        <v>0.33935199999999999</v>
      </c>
      <c r="FS23" s="170">
        <f t="shared" si="31"/>
        <v>1.4645559772743346</v>
      </c>
      <c r="FT23" s="193">
        <v>20</v>
      </c>
      <c r="FU23" s="176" t="s">
        <v>660</v>
      </c>
      <c r="FV23" s="176" t="s">
        <v>479</v>
      </c>
      <c r="FW23" s="176" t="s">
        <v>606</v>
      </c>
      <c r="FX23" s="124">
        <v>1</v>
      </c>
      <c r="FY23" s="127" t="s">
        <v>499</v>
      </c>
      <c r="FZ23" s="124">
        <v>1</v>
      </c>
      <c r="GA23" s="176" t="s">
        <v>525</v>
      </c>
      <c r="GF23" s="230">
        <v>0</v>
      </c>
      <c r="GG23" s="171">
        <v>0</v>
      </c>
      <c r="GH23" s="124">
        <v>0</v>
      </c>
      <c r="GI23" s="213">
        <v>0</v>
      </c>
      <c r="GJ23" s="176" t="s">
        <v>872</v>
      </c>
      <c r="GK23" s="158"/>
      <c r="GL23" s="172">
        <v>43972</v>
      </c>
      <c r="GM23" s="218" t="s">
        <v>583</v>
      </c>
      <c r="GN23" s="173">
        <f>DATEDIF(ER23,GL23,"m")</f>
        <v>7</v>
      </c>
      <c r="GO23" s="174" t="s">
        <v>489</v>
      </c>
      <c r="GS23" s="234"/>
      <c r="GT23" s="158"/>
      <c r="GU23" s="158"/>
      <c r="GW23" s="196">
        <v>0</v>
      </c>
      <c r="GX23" s="196">
        <v>0</v>
      </c>
      <c r="GY23" s="196">
        <v>1048.6199999999999</v>
      </c>
      <c r="GZ23" s="196">
        <v>0</v>
      </c>
      <c r="HA23" s="196">
        <v>0</v>
      </c>
      <c r="HB23" s="196">
        <v>0</v>
      </c>
      <c r="HC23" s="196">
        <v>2811.8</v>
      </c>
      <c r="HD23" s="196">
        <v>0</v>
      </c>
      <c r="HE23" s="196">
        <v>0</v>
      </c>
      <c r="HF23" s="196">
        <v>0</v>
      </c>
      <c r="HG23" s="196">
        <v>0</v>
      </c>
      <c r="HH23" s="196">
        <v>0</v>
      </c>
      <c r="HI23" s="196">
        <v>136.81</v>
      </c>
      <c r="HJ23" s="400">
        <v>3</v>
      </c>
      <c r="HK23" s="398">
        <v>56.2</v>
      </c>
      <c r="HL23" s="398">
        <v>92.4</v>
      </c>
      <c r="HM23" s="401">
        <v>11963</v>
      </c>
      <c r="HN23" s="398">
        <v>60.4</v>
      </c>
      <c r="HO23" s="398">
        <v>98.2</v>
      </c>
      <c r="HP23" s="401">
        <v>7301</v>
      </c>
      <c r="HQ23" s="401">
        <v>2916</v>
      </c>
      <c r="HR23" s="398">
        <v>67.400000000000006</v>
      </c>
      <c r="HS23" s="398">
        <v>56.6</v>
      </c>
      <c r="HT23" s="398">
        <v>46.9</v>
      </c>
      <c r="HU23" s="398">
        <v>97.8</v>
      </c>
      <c r="HV23" s="398">
        <v>99.4</v>
      </c>
      <c r="HW23" s="401">
        <v>8913</v>
      </c>
      <c r="HX23" s="398">
        <v>95.3</v>
      </c>
      <c r="HY23" s="398">
        <v>91.7</v>
      </c>
      <c r="HZ23" s="398">
        <v>72.400000000000006</v>
      </c>
      <c r="IA23" s="398">
        <v>88.4</v>
      </c>
      <c r="IB23" s="398">
        <v>99.6</v>
      </c>
      <c r="IC23" s="401">
        <v>7003</v>
      </c>
      <c r="ID23" s="398">
        <v>50.1</v>
      </c>
      <c r="IE23" s="398">
        <v>65.599999999999994</v>
      </c>
      <c r="IF23" s="398">
        <v>78.3</v>
      </c>
      <c r="IG23" s="398">
        <v>94.1</v>
      </c>
      <c r="IH23" s="401">
        <v>8755</v>
      </c>
      <c r="II23" s="398">
        <v>79.8</v>
      </c>
      <c r="IJ23" s="398">
        <v>32.200000000000003</v>
      </c>
      <c r="IK23" s="398">
        <v>97.4</v>
      </c>
      <c r="IL23" s="401">
        <v>7269</v>
      </c>
      <c r="IM23" s="398">
        <v>30.7</v>
      </c>
      <c r="IN23" s="398">
        <v>93.3</v>
      </c>
      <c r="IO23" s="401">
        <v>4528</v>
      </c>
      <c r="IP23" s="398">
        <v>86.2</v>
      </c>
      <c r="IQ23" s="398">
        <v>78.3</v>
      </c>
      <c r="IR23" s="398">
        <v>57.5</v>
      </c>
      <c r="IS23" s="398">
        <v>63.9</v>
      </c>
      <c r="IT23" s="398">
        <v>97.7</v>
      </c>
      <c r="IU23" s="401">
        <v>5737</v>
      </c>
      <c r="IV23" s="398">
        <v>37</v>
      </c>
      <c r="IW23" s="398">
        <v>81.8</v>
      </c>
      <c r="IX23" s="398">
        <v>42.8</v>
      </c>
      <c r="IY23" s="398">
        <v>95.3</v>
      </c>
      <c r="IZ23" s="398">
        <v>7446</v>
      </c>
      <c r="JA23" s="398">
        <v>51.8</v>
      </c>
      <c r="JB23" s="398">
        <v>70.400000000000006</v>
      </c>
      <c r="JC23" s="398">
        <v>92.7</v>
      </c>
      <c r="JD23" s="398">
        <v>5.33</v>
      </c>
      <c r="JE23" s="401">
        <v>23</v>
      </c>
      <c r="JF23" s="376">
        <v>1</v>
      </c>
      <c r="JG23" s="376">
        <v>3</v>
      </c>
      <c r="JH23" s="379"/>
      <c r="JI23" s="379"/>
      <c r="JJ23" s="197"/>
      <c r="JK23" s="175"/>
      <c r="JL23" s="176"/>
      <c r="JM23" s="176"/>
      <c r="JN23" s="176"/>
      <c r="JO23" s="176"/>
      <c r="JP23" s="176"/>
      <c r="JQ23" s="176"/>
      <c r="JR23" s="176"/>
      <c r="JS23" s="176"/>
      <c r="JT23" s="176"/>
      <c r="JU23" s="176"/>
      <c r="JV23" s="176"/>
      <c r="JW23" s="176"/>
      <c r="JX23" s="176"/>
      <c r="JY23" s="176"/>
      <c r="JZ23" s="176"/>
      <c r="KA23" s="176"/>
      <c r="KB23" s="176"/>
      <c r="KC23" s="176"/>
      <c r="KD23" s="176"/>
      <c r="KE23" s="176"/>
      <c r="KF23" s="176"/>
      <c r="KG23" s="176"/>
      <c r="KH23" s="176"/>
      <c r="KI23" s="176"/>
      <c r="KJ23" s="176"/>
      <c r="KK23" s="176"/>
      <c r="KL23" s="176"/>
      <c r="KM23" s="176"/>
      <c r="KN23" s="176"/>
      <c r="KO23" s="176"/>
      <c r="KP23" s="176"/>
      <c r="KQ23" s="176"/>
      <c r="KR23" s="176"/>
      <c r="KS23" s="176"/>
      <c r="KT23" s="176"/>
      <c r="KU23" s="176"/>
      <c r="KV23" s="176"/>
      <c r="KW23" s="176"/>
      <c r="KX23" s="176"/>
      <c r="KY23" s="176"/>
      <c r="KZ23" s="176"/>
      <c r="LA23" s="176"/>
      <c r="LB23" s="176"/>
      <c r="LC23" s="176"/>
      <c r="LD23" s="176"/>
      <c r="LE23" s="176"/>
    </row>
    <row r="24" spans="1:317" ht="14.45" customHeight="1">
      <c r="A24" s="121">
        <v>131</v>
      </c>
      <c r="B24" s="121">
        <f>COUNTIFS($D$3:D24,D24,$F$3:F24,F24)</f>
        <v>1</v>
      </c>
      <c r="C24" s="177">
        <v>12780</v>
      </c>
      <c r="D24" s="231" t="s">
        <v>798</v>
      </c>
      <c r="E24" s="127" t="s">
        <v>553</v>
      </c>
      <c r="F24" s="127">
        <v>5904130001</v>
      </c>
      <c r="G24" s="124">
        <f t="shared" si="0"/>
        <v>61</v>
      </c>
      <c r="H24" s="275" t="s">
        <v>602</v>
      </c>
      <c r="I24" s="194" t="s">
        <v>799</v>
      </c>
      <c r="J24" s="276" t="s">
        <v>476</v>
      </c>
      <c r="K24" s="127" t="s">
        <v>477</v>
      </c>
      <c r="L24" s="124">
        <v>26</v>
      </c>
      <c r="M24" s="127" t="s">
        <v>800</v>
      </c>
      <c r="N24" s="127" t="s">
        <v>479</v>
      </c>
      <c r="O24" s="124"/>
      <c r="P24" s="124" t="s">
        <v>603</v>
      </c>
      <c r="Q24" s="320"/>
      <c r="R24" s="320"/>
      <c r="S24" s="127"/>
      <c r="T24" s="340" t="s">
        <v>481</v>
      </c>
      <c r="U24" s="340"/>
      <c r="V24" s="350" t="s">
        <v>521</v>
      </c>
      <c r="W24" s="307"/>
      <c r="X24" s="386"/>
      <c r="Y24" s="386"/>
      <c r="Z24" s="295" t="s">
        <v>656</v>
      </c>
      <c r="AA24" s="124" t="s">
        <v>495</v>
      </c>
      <c r="AB24" s="124"/>
      <c r="AC24" s="359">
        <v>230</v>
      </c>
      <c r="AD24" s="359">
        <v>6000</v>
      </c>
      <c r="AE24" s="176"/>
      <c r="AF24" s="176"/>
      <c r="AG24" s="176" t="s">
        <v>484</v>
      </c>
      <c r="AH24" s="392">
        <v>450</v>
      </c>
      <c r="AI24"/>
      <c r="AJ24"/>
      <c r="AM24"/>
      <c r="AO24" s="397">
        <v>16.3</v>
      </c>
      <c r="AP24" s="132">
        <v>29.3</v>
      </c>
      <c r="AQ24" s="133">
        <v>53.2</v>
      </c>
      <c r="AR24" s="134">
        <f t="shared" si="1"/>
        <v>98.800000000000011</v>
      </c>
      <c r="AS24" s="135">
        <f t="shared" si="2"/>
        <v>0.55631399317406149</v>
      </c>
      <c r="AT24" s="136">
        <f t="shared" si="3"/>
        <v>29.595904436860074</v>
      </c>
      <c r="AU24" s="137">
        <f t="shared" si="4"/>
        <v>0.19757575757575757</v>
      </c>
      <c r="AV24" s="138">
        <f t="shared" si="28"/>
        <v>13.214</v>
      </c>
      <c r="AW24" s="138">
        <f t="shared" si="29"/>
        <v>81.067484662576689</v>
      </c>
      <c r="AX24" s="139">
        <v>2.5299999999999998</v>
      </c>
      <c r="AY24" s="138">
        <f t="shared" si="30"/>
        <v>15.521472392638035</v>
      </c>
      <c r="AZ24" s="121" t="s">
        <v>485</v>
      </c>
      <c r="BA24" s="140">
        <v>20.8</v>
      </c>
      <c r="BB24" s="141" t="s">
        <v>485</v>
      </c>
      <c r="BC24" s="142">
        <v>0.98</v>
      </c>
      <c r="BD24" s="142"/>
      <c r="BE24" s="138"/>
      <c r="BF24" s="138"/>
      <c r="BG24" s="143">
        <v>5851.2</v>
      </c>
      <c r="BH24" s="143">
        <v>262.2</v>
      </c>
      <c r="BI24" s="144">
        <v>0.47</v>
      </c>
      <c r="BJ24" s="138">
        <v>47.6</v>
      </c>
      <c r="BK24" s="121">
        <v>52.4</v>
      </c>
      <c r="BL24" s="145">
        <f t="shared" si="6"/>
        <v>0.90839694656488557</v>
      </c>
      <c r="BM24" s="146">
        <v>0.53</v>
      </c>
      <c r="BN24" s="142">
        <f t="shared" si="7"/>
        <v>3.2515337423312882</v>
      </c>
      <c r="BO24" s="121" t="s">
        <v>485</v>
      </c>
      <c r="BP24" s="138">
        <v>60.5</v>
      </c>
      <c r="BQ24" s="144">
        <v>57.742999999999995</v>
      </c>
      <c r="BR24" s="147">
        <v>34830</v>
      </c>
      <c r="BS24" s="142">
        <f t="shared" si="8"/>
        <v>75.7</v>
      </c>
      <c r="BT24" s="147">
        <v>88.6</v>
      </c>
      <c r="BU24" s="147">
        <v>11272</v>
      </c>
      <c r="BV24" s="142">
        <f t="shared" si="9"/>
        <v>11.400000000000006</v>
      </c>
      <c r="BW24" s="399">
        <f t="shared" si="10"/>
        <v>28.772600000000004</v>
      </c>
      <c r="BX24" s="123">
        <v>28.1</v>
      </c>
      <c r="BY24" s="148">
        <f t="shared" si="11"/>
        <v>8.2332999999999998</v>
      </c>
      <c r="BZ24" s="147">
        <v>47.6</v>
      </c>
      <c r="CA24" s="148">
        <f t="shared" si="12"/>
        <v>13.946800000000001</v>
      </c>
      <c r="CB24" s="147">
        <v>22.5</v>
      </c>
      <c r="CC24" s="148">
        <f t="shared" si="13"/>
        <v>6.5925000000000002</v>
      </c>
      <c r="CD24" s="148">
        <v>0.23</v>
      </c>
      <c r="CE24" s="149">
        <v>95.9</v>
      </c>
      <c r="CF24" s="211">
        <v>11041.5</v>
      </c>
      <c r="CG24" s="149">
        <v>89.3</v>
      </c>
      <c r="CH24" s="211">
        <v>6520</v>
      </c>
      <c r="CI24" s="149">
        <v>73.099999999999994</v>
      </c>
      <c r="CJ24" s="149">
        <v>86.5</v>
      </c>
      <c r="CK24" s="211">
        <v>7408.5999999999995</v>
      </c>
      <c r="CL24" s="138">
        <f t="shared" si="14"/>
        <v>0.59033613445378152</v>
      </c>
      <c r="CM24" s="148"/>
      <c r="CN24" s="148"/>
      <c r="CO24" s="148"/>
      <c r="CP24" s="142">
        <v>0.14000000000000001</v>
      </c>
      <c r="CQ24" s="138"/>
      <c r="CR24" s="138"/>
      <c r="CS24" s="138"/>
      <c r="CT24" s="148"/>
      <c r="CU24" s="151"/>
      <c r="CV24" s="151"/>
      <c r="CW24" s="148"/>
      <c r="CX24" s="148"/>
      <c r="CZ24" s="148"/>
      <c r="DA24" s="152"/>
      <c r="DB24" s="153" t="s">
        <v>585</v>
      </c>
      <c r="DC24" s="154"/>
      <c r="DD24" s="155" t="s">
        <v>801</v>
      </c>
      <c r="DE24" s="124"/>
      <c r="DF24" s="124"/>
      <c r="DG24" s="124"/>
      <c r="DH24" s="236"/>
      <c r="DI24" s="124" t="s">
        <v>488</v>
      </c>
      <c r="DJ24" s="427" t="s">
        <v>484</v>
      </c>
      <c r="DK24" s="156">
        <v>2</v>
      </c>
      <c r="DL24" s="156"/>
      <c r="DM24" s="156"/>
      <c r="DN24" s="156" t="s">
        <v>802</v>
      </c>
      <c r="DO24" s="156">
        <v>0</v>
      </c>
      <c r="DP24" s="219" t="s">
        <v>681</v>
      </c>
      <c r="DQ24" s="156"/>
      <c r="DR24" s="158" t="s">
        <v>479</v>
      </c>
      <c r="DS24" s="124" t="s">
        <v>479</v>
      </c>
      <c r="DT24" s="200">
        <v>487</v>
      </c>
      <c r="DU24" s="200">
        <v>31.4</v>
      </c>
      <c r="DV24" s="200">
        <v>68.599999999999994</v>
      </c>
      <c r="DW24" s="124" t="s">
        <v>479</v>
      </c>
      <c r="DX24" s="124" t="s">
        <v>479</v>
      </c>
      <c r="DY24" s="124" t="s">
        <v>479</v>
      </c>
      <c r="DZ24" s="124" t="s">
        <v>479</v>
      </c>
      <c r="EA24" s="124">
        <v>0</v>
      </c>
      <c r="EB24" s="123"/>
      <c r="EC24" s="159"/>
      <c r="ED24" s="159"/>
      <c r="EE24" s="156">
        <v>26</v>
      </c>
      <c r="EF24" s="156">
        <v>60</v>
      </c>
      <c r="EG24" s="160">
        <v>3</v>
      </c>
      <c r="EH24" s="159"/>
      <c r="EI24" s="191">
        <v>180</v>
      </c>
      <c r="EJ24" s="191">
        <v>120</v>
      </c>
      <c r="EK24" s="212">
        <f t="shared" si="32"/>
        <v>37.037037037037038</v>
      </c>
      <c r="EL24" s="156">
        <v>3</v>
      </c>
      <c r="EM24" s="127">
        <v>3</v>
      </c>
      <c r="EN24" s="156"/>
      <c r="EO24" s="156">
        <v>2</v>
      </c>
      <c r="EP24" s="156">
        <v>2</v>
      </c>
      <c r="EQ24" s="159"/>
      <c r="ER24" s="161"/>
      <c r="ES24" s="311">
        <v>12780</v>
      </c>
      <c r="ET24" s="352">
        <v>75</v>
      </c>
      <c r="EU24" s="352">
        <v>18981</v>
      </c>
      <c r="EV24" s="352">
        <v>8000</v>
      </c>
      <c r="EW24" s="352">
        <v>40560</v>
      </c>
      <c r="EX24" s="353">
        <v>3406</v>
      </c>
      <c r="EY24" s="354">
        <f t="shared" si="15"/>
        <v>230.24560000000002</v>
      </c>
      <c r="EZ24" s="279">
        <f t="shared" si="33"/>
        <v>5986.3856000000005</v>
      </c>
      <c r="FA24" s="268"/>
      <c r="FB24" s="171"/>
      <c r="FC24" s="171"/>
      <c r="FD24" s="171"/>
      <c r="FE24" s="284"/>
      <c r="FF24" s="294"/>
      <c r="FG24" s="294"/>
      <c r="FH24" s="280"/>
      <c r="FI24" s="325"/>
      <c r="FJ24" s="291"/>
      <c r="FK24" s="292"/>
      <c r="FL24" s="287"/>
      <c r="FM24" s="390"/>
      <c r="FN24" s="121"/>
      <c r="FO24" s="168">
        <f t="shared" si="17"/>
        <v>0.23</v>
      </c>
      <c r="FQ24" s="136">
        <f t="shared" si="18"/>
        <v>17.944260049523209</v>
      </c>
      <c r="FR24" s="169">
        <f t="shared" si="19"/>
        <v>0.23024560000000002</v>
      </c>
      <c r="FS24" s="170">
        <f t="shared" si="31"/>
        <v>2.1151327104622193</v>
      </c>
      <c r="FT24" s="193">
        <v>36</v>
      </c>
      <c r="FU24" s="176" t="s">
        <v>615</v>
      </c>
      <c r="FV24" s="176" t="s">
        <v>479</v>
      </c>
      <c r="FW24" s="176" t="s">
        <v>803</v>
      </c>
      <c r="FX24" s="124">
        <v>0</v>
      </c>
      <c r="FY24" s="127">
        <v>3</v>
      </c>
      <c r="FZ24" s="124">
        <v>1</v>
      </c>
      <c r="GA24" s="176" t="s">
        <v>804</v>
      </c>
      <c r="GE24" s="124">
        <v>1</v>
      </c>
      <c r="GF24" s="195" t="s">
        <v>805</v>
      </c>
      <c r="GG24" s="176" t="s">
        <v>806</v>
      </c>
      <c r="GH24" s="124">
        <v>0</v>
      </c>
      <c r="GI24" s="213">
        <v>0</v>
      </c>
      <c r="GJ24" s="176" t="s">
        <v>807</v>
      </c>
      <c r="GK24" s="158"/>
      <c r="GL24" s="172">
        <v>43971</v>
      </c>
      <c r="GM24" s="172"/>
      <c r="GN24" s="173"/>
      <c r="GO24" s="174" t="s">
        <v>489</v>
      </c>
      <c r="GQ24" s="200">
        <v>2.0883960507500001</v>
      </c>
      <c r="GS24" s="234"/>
      <c r="GT24" s="158"/>
      <c r="GU24" s="158"/>
      <c r="GW24" s="196">
        <v>0</v>
      </c>
      <c r="GX24" s="196">
        <v>0</v>
      </c>
      <c r="GY24" s="196">
        <v>3941.94</v>
      </c>
      <c r="GZ24" s="196">
        <v>0</v>
      </c>
      <c r="HA24" s="196">
        <v>0</v>
      </c>
      <c r="HB24" s="196">
        <v>0</v>
      </c>
      <c r="HC24" s="196">
        <v>70626.8</v>
      </c>
      <c r="HD24" s="196">
        <v>0</v>
      </c>
      <c r="HE24" s="196">
        <v>1023.7</v>
      </c>
      <c r="HF24" s="196">
        <v>0</v>
      </c>
      <c r="HG24" s="196">
        <v>0</v>
      </c>
      <c r="HH24" s="196">
        <v>0</v>
      </c>
      <c r="HI24" s="196">
        <v>313.68</v>
      </c>
      <c r="HJ24" s="400"/>
      <c r="HK24" s="398">
        <v>41.4</v>
      </c>
      <c r="HL24" s="398">
        <v>82.3</v>
      </c>
      <c r="HM24" s="401">
        <v>8081</v>
      </c>
      <c r="HN24" s="398">
        <v>30.6</v>
      </c>
      <c r="HO24" s="398">
        <v>97.2</v>
      </c>
      <c r="HP24" s="401">
        <v>7714</v>
      </c>
      <c r="HQ24" s="401"/>
      <c r="HR24" s="398"/>
      <c r="HS24" s="398"/>
      <c r="HT24" s="398"/>
      <c r="HU24" s="398"/>
      <c r="HV24" s="398">
        <v>98.9</v>
      </c>
      <c r="HW24" s="401">
        <v>7834</v>
      </c>
      <c r="HX24" s="398">
        <v>73.099999999999994</v>
      </c>
      <c r="HY24" s="398">
        <v>69.400000000000006</v>
      </c>
      <c r="HZ24" s="398">
        <v>20.100000000000001</v>
      </c>
      <c r="IA24" s="398">
        <v>83.7</v>
      </c>
      <c r="IB24" s="398">
        <v>98.1</v>
      </c>
      <c r="IC24" s="401">
        <v>7269</v>
      </c>
      <c r="ID24" s="398">
        <v>47.8</v>
      </c>
      <c r="IE24" s="398">
        <v>46</v>
      </c>
      <c r="IF24" s="398">
        <v>54.3</v>
      </c>
      <c r="IG24" s="398">
        <v>85.6</v>
      </c>
      <c r="IH24" s="401">
        <v>9685</v>
      </c>
      <c r="II24" s="398">
        <v>78.8</v>
      </c>
      <c r="IJ24" s="398">
        <v>20.3</v>
      </c>
      <c r="IK24" s="398">
        <v>95.6</v>
      </c>
      <c r="IL24" s="401">
        <v>12934</v>
      </c>
      <c r="IM24" s="398">
        <v>23.7</v>
      </c>
      <c r="IN24" s="398">
        <v>95.9</v>
      </c>
      <c r="IO24" s="401">
        <v>5544</v>
      </c>
      <c r="IP24" s="398">
        <v>47.4</v>
      </c>
      <c r="IQ24" s="398">
        <v>38.799999999999997</v>
      </c>
      <c r="IR24" s="398">
        <v>15.5</v>
      </c>
      <c r="IS24" s="398">
        <v>51</v>
      </c>
      <c r="IT24" s="398">
        <v>96.5</v>
      </c>
      <c r="IU24" s="401">
        <v>6516</v>
      </c>
      <c r="IV24" s="398">
        <v>19.600000000000001</v>
      </c>
      <c r="IW24" s="398">
        <v>77.2</v>
      </c>
      <c r="IX24" s="398">
        <v>4.18</v>
      </c>
      <c r="IY24" s="398">
        <v>92.2</v>
      </c>
      <c r="IZ24" s="398">
        <v>4623</v>
      </c>
      <c r="JA24" s="398">
        <v>17.3</v>
      </c>
      <c r="JB24" s="398">
        <v>52.4</v>
      </c>
      <c r="JC24" s="398">
        <v>84.9</v>
      </c>
      <c r="JD24" s="398">
        <v>0.88</v>
      </c>
      <c r="JE24" s="401">
        <v>22</v>
      </c>
      <c r="JF24" s="376">
        <v>4</v>
      </c>
      <c r="JG24" s="376">
        <v>1</v>
      </c>
      <c r="JH24" s="379"/>
      <c r="JI24" s="379"/>
      <c r="JJ24" s="197"/>
      <c r="JK24" s="175"/>
      <c r="JL24" s="176"/>
      <c r="JM24" s="176"/>
      <c r="JN24" s="176"/>
      <c r="JO24" s="176"/>
      <c r="JP24" s="176"/>
      <c r="JQ24" s="176"/>
      <c r="JR24" s="176"/>
      <c r="JS24" s="176"/>
      <c r="JT24" s="176"/>
      <c r="JU24" s="176"/>
      <c r="JV24" s="176"/>
      <c r="JW24" s="176"/>
      <c r="JX24" s="176"/>
      <c r="JY24" s="176"/>
      <c r="JZ24" s="176"/>
      <c r="KA24" s="176"/>
      <c r="KB24" s="176"/>
      <c r="KC24" s="176"/>
      <c r="KD24" s="176"/>
      <c r="KE24" s="176"/>
      <c r="KF24" s="176"/>
      <c r="KG24" s="176"/>
      <c r="KH24" s="176"/>
      <c r="KI24" s="176"/>
      <c r="KJ24" s="176"/>
      <c r="KK24" s="176"/>
      <c r="KL24" s="176"/>
      <c r="KM24" s="176"/>
      <c r="KN24" s="176"/>
      <c r="KO24" s="176"/>
      <c r="KP24" s="176"/>
      <c r="KQ24" s="176"/>
      <c r="KR24" s="176"/>
      <c r="KS24" s="176"/>
      <c r="KT24" s="176"/>
      <c r="KU24" s="176"/>
      <c r="KV24" s="176"/>
      <c r="KW24" s="176"/>
      <c r="KX24" s="176"/>
      <c r="KY24" s="176"/>
      <c r="KZ24" s="176"/>
      <c r="LA24" s="176"/>
      <c r="LB24" s="176"/>
      <c r="LC24" s="176"/>
      <c r="LD24" s="176"/>
      <c r="LE24" s="176"/>
    </row>
    <row r="25" spans="1:317" ht="14.45" customHeight="1">
      <c r="A25" s="121">
        <v>174</v>
      </c>
      <c r="B25" s="121">
        <f>COUNTIFS($D$3:D25,D25,$F$3:F25,F25)</f>
        <v>1</v>
      </c>
      <c r="C25" s="177">
        <v>13050</v>
      </c>
      <c r="D25" s="231" t="s">
        <v>908</v>
      </c>
      <c r="E25" s="127" t="s">
        <v>909</v>
      </c>
      <c r="F25" s="179">
        <v>6253290043</v>
      </c>
      <c r="G25" s="124">
        <f t="shared" si="0"/>
        <v>58</v>
      </c>
      <c r="H25" s="275" t="s">
        <v>910</v>
      </c>
      <c r="I25" s="194" t="s">
        <v>911</v>
      </c>
      <c r="J25" s="276" t="s">
        <v>476</v>
      </c>
      <c r="K25" s="127" t="s">
        <v>477</v>
      </c>
      <c r="L25" s="124">
        <v>17</v>
      </c>
      <c r="M25" s="127" t="s">
        <v>584</v>
      </c>
      <c r="N25" s="127" t="s">
        <v>479</v>
      </c>
      <c r="O25" s="124"/>
      <c r="P25" s="124" t="s">
        <v>520</v>
      </c>
      <c r="Q25" s="320"/>
      <c r="R25" s="320"/>
      <c r="S25" s="127"/>
      <c r="T25" s="340" t="s">
        <v>481</v>
      </c>
      <c r="U25" s="340"/>
      <c r="V25" s="350" t="s">
        <v>521</v>
      </c>
      <c r="W25" s="307"/>
      <c r="X25" s="386"/>
      <c r="Y25" s="386"/>
      <c r="Z25" s="295"/>
      <c r="AA25" s="124" t="s">
        <v>495</v>
      </c>
      <c r="AB25" s="124"/>
      <c r="AC25" s="359">
        <v>180</v>
      </c>
      <c r="AD25" s="359">
        <v>3000</v>
      </c>
      <c r="AE25" s="176"/>
      <c r="AF25" s="176"/>
      <c r="AG25" s="176" t="s">
        <v>496</v>
      </c>
      <c r="AH25" s="392">
        <v>250</v>
      </c>
      <c r="AI25"/>
      <c r="AJ25"/>
      <c r="AM25"/>
      <c r="AO25" s="397">
        <v>36.299999999999997</v>
      </c>
      <c r="AP25" s="132">
        <v>47.5</v>
      </c>
      <c r="AQ25" s="133">
        <v>14.3</v>
      </c>
      <c r="AR25" s="134">
        <f t="shared" si="1"/>
        <v>98.1</v>
      </c>
      <c r="AS25" s="135">
        <f t="shared" si="2"/>
        <v>0.76421052631578945</v>
      </c>
      <c r="AT25" s="136">
        <f t="shared" si="3"/>
        <v>10.928210526315789</v>
      </c>
      <c r="AU25" s="137">
        <f t="shared" si="4"/>
        <v>0.58737864077669899</v>
      </c>
      <c r="AV25" s="138">
        <f t="shared" si="28"/>
        <v>30.414000000000001</v>
      </c>
      <c r="AW25" s="138">
        <f t="shared" si="29"/>
        <v>83.785123966942152</v>
      </c>
      <c r="AX25" s="139">
        <v>3.73</v>
      </c>
      <c r="AY25" s="138">
        <f t="shared" si="30"/>
        <v>10.275482093663912</v>
      </c>
      <c r="AZ25" s="121" t="s">
        <v>485</v>
      </c>
      <c r="BA25" s="140">
        <v>14.3</v>
      </c>
      <c r="BB25" s="141" t="s">
        <v>485</v>
      </c>
      <c r="BC25" s="142">
        <v>0.42</v>
      </c>
      <c r="BD25" s="142"/>
      <c r="BE25" s="138"/>
      <c r="BF25" s="138"/>
      <c r="BG25" s="123">
        <v>4520</v>
      </c>
      <c r="BH25" s="143">
        <v>210.89999999999998</v>
      </c>
      <c r="BI25" s="144">
        <v>0.62</v>
      </c>
      <c r="BJ25" s="138">
        <v>29.1</v>
      </c>
      <c r="BK25" s="138">
        <f>100-BJ25</f>
        <v>70.900000000000006</v>
      </c>
      <c r="BL25" s="199">
        <f t="shared" si="6"/>
        <v>0.41043723554301831</v>
      </c>
      <c r="BM25" s="146">
        <v>0.4</v>
      </c>
      <c r="BN25" s="142">
        <f t="shared" si="7"/>
        <v>1.1019283746556474</v>
      </c>
      <c r="BO25" s="121" t="s">
        <v>485</v>
      </c>
      <c r="BP25" s="138">
        <v>18.600000000000001</v>
      </c>
      <c r="BQ25" s="144">
        <v>63.134999999999991</v>
      </c>
      <c r="BR25" s="147">
        <v>29027</v>
      </c>
      <c r="BS25" s="142">
        <f t="shared" si="8"/>
        <v>63.400000000000006</v>
      </c>
      <c r="BT25" s="147">
        <v>83.4</v>
      </c>
      <c r="BU25" s="147">
        <v>10606</v>
      </c>
      <c r="BV25" s="142">
        <f t="shared" si="9"/>
        <v>16.599999999999994</v>
      </c>
      <c r="BW25" s="399">
        <f t="shared" si="10"/>
        <v>47.357500000000002</v>
      </c>
      <c r="BX25" s="123">
        <v>38.1</v>
      </c>
      <c r="BY25" s="148">
        <f t="shared" si="11"/>
        <v>18.0975</v>
      </c>
      <c r="BZ25" s="147">
        <v>25.3</v>
      </c>
      <c r="CA25" s="148">
        <f t="shared" si="12"/>
        <v>12.0175</v>
      </c>
      <c r="CB25" s="147">
        <v>36.299999999999997</v>
      </c>
      <c r="CC25" s="148">
        <f t="shared" si="13"/>
        <v>17.242499999999996</v>
      </c>
      <c r="CD25" s="148">
        <v>1.43</v>
      </c>
      <c r="CE25" s="149">
        <v>98</v>
      </c>
      <c r="CF25" s="149">
        <v>5459</v>
      </c>
      <c r="CG25" s="149">
        <v>92.4</v>
      </c>
      <c r="CH25" s="149">
        <v>3765</v>
      </c>
      <c r="CI25" s="149">
        <v>60.6</v>
      </c>
      <c r="CJ25" s="149">
        <v>83</v>
      </c>
      <c r="CK25" s="149">
        <v>3834</v>
      </c>
      <c r="CL25" s="138">
        <f t="shared" si="14"/>
        <v>1.5059288537549407</v>
      </c>
      <c r="CM25" s="148"/>
      <c r="CN25" s="148"/>
      <c r="CO25" s="148"/>
      <c r="CP25" s="142">
        <v>1.36</v>
      </c>
      <c r="CQ25" s="138"/>
      <c r="CR25" s="138"/>
      <c r="CS25" s="138"/>
      <c r="CT25" s="148"/>
      <c r="CU25" s="151"/>
      <c r="CV25" s="151"/>
      <c r="CW25" s="148"/>
      <c r="CX25" s="148"/>
      <c r="CZ25" s="148"/>
      <c r="DA25" s="152"/>
      <c r="DB25" s="153" t="s">
        <v>299</v>
      </c>
      <c r="DC25" s="154"/>
      <c r="DD25" s="155" t="s">
        <v>912</v>
      </c>
      <c r="DE25" s="124"/>
      <c r="DF25" s="124"/>
      <c r="DG25" s="124"/>
      <c r="DH25" s="236"/>
      <c r="DI25" s="124" t="s">
        <v>514</v>
      </c>
      <c r="DJ25" s="426" t="s">
        <v>496</v>
      </c>
      <c r="DK25" s="156">
        <v>2</v>
      </c>
      <c r="DL25" s="156"/>
      <c r="DM25" s="156"/>
      <c r="DN25" s="157">
        <v>0</v>
      </c>
      <c r="DO25" s="156">
        <v>0</v>
      </c>
      <c r="DP25" s="219" t="s">
        <v>681</v>
      </c>
      <c r="DQ25" s="156"/>
      <c r="DR25" s="203" t="s">
        <v>479</v>
      </c>
      <c r="DS25" s="200" t="s">
        <v>479</v>
      </c>
      <c r="DT25" s="200">
        <v>300</v>
      </c>
      <c r="DU25" s="200">
        <v>15.3</v>
      </c>
      <c r="DV25" s="200">
        <v>84.7</v>
      </c>
      <c r="DW25" s="200" t="s">
        <v>479</v>
      </c>
      <c r="DX25" s="200" t="s">
        <v>479</v>
      </c>
      <c r="DY25" s="200" t="s">
        <v>479</v>
      </c>
      <c r="DZ25" s="200" t="s">
        <v>479</v>
      </c>
      <c r="EA25" s="127">
        <v>0</v>
      </c>
      <c r="EB25" s="123"/>
      <c r="EC25" s="159"/>
      <c r="ED25" s="159"/>
      <c r="EE25" s="156">
        <v>17</v>
      </c>
      <c r="EF25" s="156">
        <v>25</v>
      </c>
      <c r="EG25" s="156">
        <v>3</v>
      </c>
      <c r="EH25" s="159"/>
      <c r="EI25" s="159">
        <v>162</v>
      </c>
      <c r="EJ25" s="159">
        <v>74</v>
      </c>
      <c r="EK25" s="192">
        <f t="shared" si="32"/>
        <v>28.196921201036428</v>
      </c>
      <c r="EL25" s="156">
        <v>0</v>
      </c>
      <c r="EM25" s="127" t="s">
        <v>499</v>
      </c>
      <c r="EN25" s="156" t="s">
        <v>500</v>
      </c>
      <c r="EO25" s="156">
        <v>2</v>
      </c>
      <c r="EP25" s="156">
        <v>1</v>
      </c>
      <c r="EQ25" s="159" t="s">
        <v>913</v>
      </c>
      <c r="ER25" s="161">
        <v>43971</v>
      </c>
      <c r="ES25" s="311">
        <v>13050</v>
      </c>
      <c r="ET25" s="352">
        <v>75</v>
      </c>
      <c r="EU25" s="352">
        <v>36540</v>
      </c>
      <c r="EV25" s="352">
        <v>8000</v>
      </c>
      <c r="EW25" s="352">
        <v>40560</v>
      </c>
      <c r="EX25" s="353">
        <v>2587</v>
      </c>
      <c r="EY25" s="354">
        <f t="shared" si="15"/>
        <v>174.88120000000001</v>
      </c>
      <c r="EZ25" s="279">
        <f t="shared" si="33"/>
        <v>2972.9803999999999</v>
      </c>
      <c r="FA25" s="268"/>
      <c r="FB25" s="171"/>
      <c r="FC25" s="171"/>
      <c r="FD25" s="171"/>
      <c r="FE25" s="284"/>
      <c r="FF25" s="294"/>
      <c r="FG25" s="294"/>
      <c r="FH25" s="280"/>
      <c r="FI25" s="325"/>
      <c r="FJ25" s="291"/>
      <c r="FK25" s="292"/>
      <c r="FL25" s="287"/>
      <c r="FM25" s="163"/>
      <c r="FN25" s="121"/>
      <c r="FO25" s="168">
        <f t="shared" si="17"/>
        <v>0.18</v>
      </c>
      <c r="FQ25" s="136">
        <f t="shared" si="18"/>
        <v>7.0799124247400114</v>
      </c>
      <c r="FR25" s="169">
        <f t="shared" si="19"/>
        <v>0.17488120000000001</v>
      </c>
      <c r="FS25" s="170">
        <f t="shared" si="31"/>
        <v>1.715450259947896</v>
      </c>
      <c r="FT25" s="193">
        <v>72</v>
      </c>
      <c r="FU25" s="176" t="s">
        <v>479</v>
      </c>
      <c r="FV25" s="176" t="s">
        <v>616</v>
      </c>
      <c r="FW25" s="176" t="s">
        <v>606</v>
      </c>
      <c r="FX25" s="124">
        <v>0</v>
      </c>
      <c r="FY25" s="127" t="s">
        <v>499</v>
      </c>
      <c r="FZ25" s="124">
        <v>1</v>
      </c>
      <c r="GA25" s="176" t="s">
        <v>525</v>
      </c>
      <c r="GE25" s="124">
        <v>1</v>
      </c>
      <c r="GF25" s="195" t="s">
        <v>914</v>
      </c>
      <c r="GG25" s="176" t="s">
        <v>915</v>
      </c>
      <c r="GH25" s="124">
        <v>0</v>
      </c>
      <c r="GI25" s="213">
        <v>0</v>
      </c>
      <c r="GJ25" s="176" t="s">
        <v>824</v>
      </c>
      <c r="GK25" s="158"/>
      <c r="GL25" s="172">
        <v>44011</v>
      </c>
      <c r="GM25" s="218" t="s">
        <v>583</v>
      </c>
      <c r="GN25" s="173">
        <f>DATEDIF(ER25,GL25,"m")</f>
        <v>1</v>
      </c>
      <c r="GO25" s="174" t="s">
        <v>489</v>
      </c>
      <c r="GS25" s="234"/>
      <c r="GT25" s="158"/>
      <c r="GU25" s="158"/>
      <c r="GW25" s="196">
        <v>0</v>
      </c>
      <c r="GX25" s="196">
        <v>0</v>
      </c>
      <c r="GY25" s="196">
        <v>249.68</v>
      </c>
      <c r="GZ25" s="196">
        <v>0</v>
      </c>
      <c r="HA25" s="196">
        <v>0</v>
      </c>
      <c r="HB25" s="196">
        <v>0</v>
      </c>
      <c r="HC25" s="196">
        <v>4776.6000000000004</v>
      </c>
      <c r="HD25" s="196">
        <v>44.19</v>
      </c>
      <c r="HE25" s="196">
        <v>0</v>
      </c>
      <c r="HF25" s="196">
        <v>270.58999999999997</v>
      </c>
      <c r="HG25" s="196">
        <v>0</v>
      </c>
      <c r="HH25" s="196">
        <v>0</v>
      </c>
      <c r="HI25" s="196">
        <v>172.65</v>
      </c>
      <c r="HJ25" s="400">
        <v>1</v>
      </c>
      <c r="HK25" s="148">
        <v>18.399999999999999</v>
      </c>
      <c r="HL25" s="148">
        <v>80.2</v>
      </c>
      <c r="HM25" s="143">
        <v>12101</v>
      </c>
      <c r="HN25" s="148">
        <v>14.1</v>
      </c>
      <c r="HO25" s="148">
        <v>91</v>
      </c>
      <c r="HP25" s="143">
        <v>5951</v>
      </c>
      <c r="HQ25" s="143">
        <v>1538</v>
      </c>
      <c r="HR25" s="148">
        <v>2.86</v>
      </c>
      <c r="HS25" s="148">
        <v>11.8</v>
      </c>
      <c r="HT25" s="148">
        <v>5.14</v>
      </c>
      <c r="HU25" s="148">
        <v>99</v>
      </c>
      <c r="HV25" s="148">
        <v>99.7</v>
      </c>
      <c r="HW25" s="143">
        <v>7612</v>
      </c>
      <c r="HX25" s="148">
        <v>25.7</v>
      </c>
      <c r="HY25" s="148">
        <v>77.400000000000006</v>
      </c>
      <c r="HZ25" s="148">
        <v>4.0999999999999996</v>
      </c>
      <c r="IA25" s="148">
        <v>53.7</v>
      </c>
      <c r="IB25" s="148">
        <v>98.9</v>
      </c>
      <c r="IC25" s="143">
        <v>3649</v>
      </c>
      <c r="ID25" s="148">
        <v>38.9</v>
      </c>
      <c r="IE25" s="148">
        <v>26.3</v>
      </c>
      <c r="IF25" s="148">
        <v>7.53</v>
      </c>
      <c r="IG25" s="148">
        <v>95.5</v>
      </c>
      <c r="IH25" s="143">
        <v>11908</v>
      </c>
      <c r="II25" s="148">
        <v>69.400000000000006</v>
      </c>
      <c r="IJ25" s="148">
        <v>1.87</v>
      </c>
      <c r="IK25" s="148">
        <v>97.2</v>
      </c>
      <c r="IL25" s="143">
        <v>5158</v>
      </c>
      <c r="IM25" s="148">
        <v>23.5</v>
      </c>
      <c r="IN25" s="148">
        <v>90.9</v>
      </c>
      <c r="IO25" s="143">
        <v>4711</v>
      </c>
      <c r="IP25" s="148">
        <v>15</v>
      </c>
      <c r="IQ25" s="148">
        <v>67.7</v>
      </c>
      <c r="IR25" s="148">
        <v>33</v>
      </c>
      <c r="IS25" s="148">
        <v>24.6</v>
      </c>
      <c r="IT25" s="148">
        <v>96.5</v>
      </c>
      <c r="IU25" s="143">
        <v>3497</v>
      </c>
      <c r="IV25" s="148">
        <v>39.4</v>
      </c>
      <c r="IW25" s="148">
        <v>82.2</v>
      </c>
      <c r="IX25" s="148">
        <v>1.52</v>
      </c>
      <c r="IY25" s="148">
        <v>98.4</v>
      </c>
      <c r="IZ25" s="148">
        <v>5213</v>
      </c>
      <c r="JA25" s="148">
        <v>3.03</v>
      </c>
      <c r="JB25" s="148">
        <v>9.6</v>
      </c>
      <c r="JC25" s="148">
        <v>98.2</v>
      </c>
      <c r="JD25" s="148">
        <v>1.1399999999999999</v>
      </c>
      <c r="JE25" s="143">
        <v>34</v>
      </c>
      <c r="JF25" s="123">
        <v>2</v>
      </c>
      <c r="JG25" s="123">
        <v>1</v>
      </c>
      <c r="JH25" s="379"/>
      <c r="JI25" s="379"/>
      <c r="JJ25" s="197"/>
      <c r="JK25" s="175"/>
      <c r="JL25" s="176"/>
      <c r="JM25" s="176"/>
      <c r="JN25" s="176"/>
      <c r="JO25" s="176"/>
      <c r="JP25" s="176"/>
      <c r="JQ25" s="176"/>
      <c r="JR25" s="176"/>
      <c r="JS25" s="176"/>
      <c r="JT25" s="176"/>
      <c r="JU25" s="176"/>
      <c r="JV25" s="176"/>
      <c r="JW25" s="176"/>
      <c r="JX25" s="176"/>
      <c r="JY25" s="176"/>
      <c r="JZ25" s="176"/>
      <c r="KA25" s="176"/>
      <c r="KB25" s="176"/>
      <c r="KC25" s="176"/>
      <c r="KD25" s="176"/>
      <c r="KE25" s="176"/>
      <c r="KF25" s="176"/>
      <c r="KG25" s="176"/>
      <c r="KH25" s="176"/>
      <c r="KI25" s="176"/>
      <c r="KJ25" s="176"/>
      <c r="KK25" s="176"/>
      <c r="KL25" s="176"/>
      <c r="KM25" s="176"/>
      <c r="KN25" s="176"/>
      <c r="KO25" s="176"/>
      <c r="KP25" s="176"/>
      <c r="KQ25" s="176"/>
      <c r="KR25" s="176"/>
      <c r="KS25" s="176"/>
      <c r="KT25" s="176"/>
      <c r="KU25" s="176"/>
      <c r="KV25" s="176"/>
      <c r="KW25" s="176"/>
      <c r="KX25" s="176"/>
      <c r="KY25" s="176"/>
      <c r="KZ25" s="176"/>
      <c r="LA25" s="176"/>
      <c r="LB25" s="176"/>
      <c r="LC25" s="176"/>
      <c r="LD25" s="176"/>
      <c r="LE25" s="176"/>
    </row>
    <row r="26" spans="1:317" ht="14.45" customHeight="1">
      <c r="A26" s="121">
        <v>98</v>
      </c>
      <c r="B26" s="121">
        <f>COUNTIFS($D$3:D26,D26,$F$3:F26,F26)</f>
        <v>1</v>
      </c>
      <c r="C26" s="177">
        <v>12525</v>
      </c>
      <c r="D26" s="231" t="s">
        <v>756</v>
      </c>
      <c r="E26" s="127" t="s">
        <v>543</v>
      </c>
      <c r="F26" s="179">
        <v>9703105313</v>
      </c>
      <c r="G26" s="124">
        <f t="shared" si="0"/>
        <v>23</v>
      </c>
      <c r="H26" s="275" t="s">
        <v>734</v>
      </c>
      <c r="I26" s="194" t="s">
        <v>757</v>
      </c>
      <c r="J26" s="276" t="s">
        <v>476</v>
      </c>
      <c r="K26" s="127" t="s">
        <v>477</v>
      </c>
      <c r="L26" s="124">
        <v>60</v>
      </c>
      <c r="M26" s="127" t="s">
        <v>758</v>
      </c>
      <c r="N26" s="127" t="s">
        <v>479</v>
      </c>
      <c r="O26" s="124"/>
      <c r="P26" s="124" t="s">
        <v>735</v>
      </c>
      <c r="Q26" s="320"/>
      <c r="R26" s="320"/>
      <c r="S26" s="127"/>
      <c r="T26" s="340" t="s">
        <v>481</v>
      </c>
      <c r="U26" s="340"/>
      <c r="V26" s="345" t="s">
        <v>575</v>
      </c>
      <c r="W26" s="307"/>
      <c r="X26" s="362"/>
      <c r="Y26" s="362"/>
      <c r="Z26" s="194" t="s">
        <v>656</v>
      </c>
      <c r="AA26" s="124" t="s">
        <v>483</v>
      </c>
      <c r="AB26" s="124"/>
      <c r="AC26" s="359">
        <v>96</v>
      </c>
      <c r="AD26" s="359">
        <v>5800</v>
      </c>
      <c r="AE26" s="176"/>
      <c r="AF26" s="176"/>
      <c r="AG26" s="176" t="s">
        <v>496</v>
      </c>
      <c r="AH26" s="392">
        <v>450</v>
      </c>
      <c r="AI26"/>
      <c r="AJ26"/>
      <c r="AM26"/>
      <c r="AO26" s="397">
        <v>60.1</v>
      </c>
      <c r="AP26" s="132">
        <v>36.799999999999997</v>
      </c>
      <c r="AQ26" s="133">
        <v>2.23</v>
      </c>
      <c r="AR26" s="134">
        <f t="shared" si="1"/>
        <v>99.13000000000001</v>
      </c>
      <c r="AS26" s="135">
        <f t="shared" si="2"/>
        <v>1.6331521739130437</v>
      </c>
      <c r="AT26" s="136">
        <f t="shared" si="3"/>
        <v>3.6419293478260872</v>
      </c>
      <c r="AU26" s="137">
        <f t="shared" si="4"/>
        <v>1.5398411478349989</v>
      </c>
      <c r="AV26" s="138">
        <f t="shared" si="28"/>
        <v>52.62576</v>
      </c>
      <c r="AW26" s="138">
        <f>97-AY26-(CD26*100/AO26)</f>
        <v>87.563660565723794</v>
      </c>
      <c r="AX26" s="139">
        <v>4.3512400000000007</v>
      </c>
      <c r="AY26" s="138">
        <v>7.24</v>
      </c>
      <c r="AZ26" s="121" t="s">
        <v>485</v>
      </c>
      <c r="BA26" s="140">
        <v>18.899999999999999</v>
      </c>
      <c r="BB26" s="141" t="s">
        <v>485</v>
      </c>
      <c r="BC26" s="142">
        <v>9.8000000000000004E-2</v>
      </c>
      <c r="BD26" s="142"/>
      <c r="BE26" s="148"/>
      <c r="BF26" s="138"/>
      <c r="BG26" s="123">
        <v>6819</v>
      </c>
      <c r="BH26" s="143">
        <v>620.6</v>
      </c>
      <c r="BI26" s="144">
        <v>0.98</v>
      </c>
      <c r="BJ26" s="138">
        <v>28.1</v>
      </c>
      <c r="BK26" s="121">
        <v>71.900000000000006</v>
      </c>
      <c r="BL26" s="199">
        <f t="shared" si="6"/>
        <v>0.39082058414464532</v>
      </c>
      <c r="BM26" s="146">
        <v>0.56000000000000005</v>
      </c>
      <c r="BN26" s="142">
        <f t="shared" si="7"/>
        <v>0.93178036605657244</v>
      </c>
      <c r="BO26" s="121" t="s">
        <v>485</v>
      </c>
      <c r="BP26" s="121">
        <v>30</v>
      </c>
      <c r="BQ26" s="144">
        <v>45.086999999999996</v>
      </c>
      <c r="BR26" s="193">
        <v>30497.600000000002</v>
      </c>
      <c r="BS26" s="142">
        <f t="shared" si="8"/>
        <v>23.43</v>
      </c>
      <c r="BT26" s="147">
        <v>80.3</v>
      </c>
      <c r="BU26" s="147">
        <v>6224</v>
      </c>
      <c r="BV26" s="142">
        <f t="shared" si="9"/>
        <v>19.700000000000003</v>
      </c>
      <c r="BW26" s="399">
        <f t="shared" si="10"/>
        <v>36.66384</v>
      </c>
      <c r="BX26" s="147">
        <v>7.83</v>
      </c>
      <c r="BY26" s="148">
        <f t="shared" si="11"/>
        <v>2.88144</v>
      </c>
      <c r="BZ26" s="147">
        <v>15.6</v>
      </c>
      <c r="CA26" s="148">
        <f t="shared" si="12"/>
        <v>5.7407999999999992</v>
      </c>
      <c r="CB26" s="147">
        <v>76.2</v>
      </c>
      <c r="CC26" s="148">
        <f t="shared" si="13"/>
        <v>28.041599999999999</v>
      </c>
      <c r="CD26" s="148">
        <v>1.32</v>
      </c>
      <c r="CE26" s="149">
        <v>98.4</v>
      </c>
      <c r="CF26" s="211">
        <v>7777.5</v>
      </c>
      <c r="CG26" s="149">
        <v>96.2</v>
      </c>
      <c r="CH26" s="211">
        <v>5932.8</v>
      </c>
      <c r="CI26" s="149">
        <v>57.4</v>
      </c>
      <c r="CJ26" s="149">
        <v>66.7</v>
      </c>
      <c r="CK26" s="211">
        <v>3872.6</v>
      </c>
      <c r="CL26" s="138">
        <f t="shared" si="14"/>
        <v>0.50192307692307692</v>
      </c>
      <c r="CM26" s="148"/>
      <c r="CN26" s="148"/>
      <c r="CO26" s="148"/>
      <c r="CP26" s="142"/>
      <c r="CQ26" s="148">
        <v>0.21</v>
      </c>
      <c r="CR26" s="138"/>
      <c r="CS26" s="138"/>
      <c r="CT26" s="148"/>
      <c r="CU26" s="151"/>
      <c r="CV26" s="151"/>
      <c r="CW26" s="148"/>
      <c r="CX26" s="148"/>
      <c r="CZ26" s="148"/>
      <c r="DB26" s="153" t="s">
        <v>539</v>
      </c>
      <c r="DC26" s="154"/>
      <c r="DD26" s="155" t="s">
        <v>759</v>
      </c>
      <c r="DE26" s="124"/>
      <c r="DF26" s="124"/>
      <c r="DG26" s="124"/>
      <c r="DH26" s="236"/>
      <c r="DI26" s="124" t="s">
        <v>488</v>
      </c>
      <c r="DJ26" s="426" t="s">
        <v>496</v>
      </c>
      <c r="DK26" s="156">
        <v>2</v>
      </c>
      <c r="DL26" s="156"/>
      <c r="DM26" s="220" t="s">
        <v>673</v>
      </c>
      <c r="DN26" s="157">
        <v>0</v>
      </c>
      <c r="DO26" s="220">
        <v>0</v>
      </c>
      <c r="DP26" s="220" t="s">
        <v>681</v>
      </c>
      <c r="DQ26" s="156"/>
      <c r="DR26" s="158" t="s">
        <v>479</v>
      </c>
      <c r="DS26" s="124" t="s">
        <v>479</v>
      </c>
      <c r="DT26" s="124">
        <v>209</v>
      </c>
      <c r="DU26" s="124">
        <v>2.4</v>
      </c>
      <c r="DV26" s="124">
        <v>97.6</v>
      </c>
      <c r="DW26" s="124" t="s">
        <v>479</v>
      </c>
      <c r="DX26" s="124" t="s">
        <v>479</v>
      </c>
      <c r="DY26" s="124" t="s">
        <v>479</v>
      </c>
      <c r="DZ26" s="124" t="s">
        <v>479</v>
      </c>
      <c r="EA26" s="124">
        <v>0</v>
      </c>
      <c r="EC26" s="159"/>
      <c r="ED26" s="159"/>
      <c r="EE26" s="156">
        <v>60</v>
      </c>
      <c r="EF26" s="220">
        <v>40</v>
      </c>
      <c r="EG26" s="160">
        <v>3</v>
      </c>
      <c r="EH26" s="159"/>
      <c r="EI26" s="417">
        <v>184</v>
      </c>
      <c r="EJ26" s="417">
        <v>94</v>
      </c>
      <c r="EK26" s="192">
        <f t="shared" si="32"/>
        <v>27.764650283553873</v>
      </c>
      <c r="EL26" s="417">
        <v>1</v>
      </c>
      <c r="EM26" s="433" t="s">
        <v>499</v>
      </c>
      <c r="EN26" s="159"/>
      <c r="EO26" s="417">
        <v>0</v>
      </c>
      <c r="EP26" s="417">
        <v>0</v>
      </c>
      <c r="EQ26" s="417" t="s">
        <v>1056</v>
      </c>
      <c r="ER26" s="418">
        <v>43854</v>
      </c>
      <c r="ES26" s="311">
        <v>12525</v>
      </c>
      <c r="ET26" s="352">
        <v>75</v>
      </c>
      <c r="EU26" s="352">
        <v>135968</v>
      </c>
      <c r="EV26" s="352">
        <v>16000</v>
      </c>
      <c r="EW26" s="352">
        <v>40560</v>
      </c>
      <c r="EX26" s="353">
        <v>2774</v>
      </c>
      <c r="EY26" s="354">
        <f t="shared" si="15"/>
        <v>93.761200000000002</v>
      </c>
      <c r="EZ26" s="279">
        <f t="shared" si="33"/>
        <v>5625.6720000000005</v>
      </c>
      <c r="FA26" s="268"/>
      <c r="FB26" s="171"/>
      <c r="FC26" s="171"/>
      <c r="FD26" s="171"/>
      <c r="FE26" s="284"/>
      <c r="FF26" s="294"/>
      <c r="FG26" s="294"/>
      <c r="FH26" s="280"/>
      <c r="FI26" s="325"/>
      <c r="FJ26" s="291"/>
      <c r="FK26" s="292"/>
      <c r="FL26" s="287"/>
      <c r="FM26" s="163"/>
      <c r="FN26" s="121"/>
      <c r="FO26" s="168">
        <f t="shared" si="17"/>
        <v>9.6000000000000002E-2</v>
      </c>
      <c r="FQ26" s="136">
        <f t="shared" si="18"/>
        <v>2.0401859261002588</v>
      </c>
      <c r="FR26" s="169">
        <f t="shared" si="19"/>
        <v>9.3761200000000003E-2</v>
      </c>
      <c r="FS26" s="170">
        <f t="shared" si="31"/>
        <v>2.2290670341249896</v>
      </c>
      <c r="FT26" s="419"/>
      <c r="FU26" s="224" t="s">
        <v>479</v>
      </c>
      <c r="FV26" s="224" t="s">
        <v>1055</v>
      </c>
      <c r="FW26" s="224" t="s">
        <v>1057</v>
      </c>
      <c r="FX26" s="222">
        <v>0</v>
      </c>
      <c r="FY26" s="222"/>
      <c r="FZ26" s="222">
        <v>0</v>
      </c>
      <c r="GA26" s="224" t="s">
        <v>525</v>
      </c>
      <c r="GB26" s="232"/>
      <c r="GC26" s="232"/>
      <c r="GD26" s="232"/>
      <c r="GE26" s="222">
        <v>1</v>
      </c>
      <c r="GF26" s="224" t="s">
        <v>1058</v>
      </c>
      <c r="GG26" s="224" t="s">
        <v>527</v>
      </c>
      <c r="GH26" s="222">
        <v>0</v>
      </c>
      <c r="GI26" s="223">
        <v>0</v>
      </c>
      <c r="GJ26" s="224" t="s">
        <v>824</v>
      </c>
      <c r="GK26" s="158"/>
      <c r="GL26" s="172">
        <v>43899</v>
      </c>
      <c r="GM26" s="172"/>
      <c r="GN26" s="173"/>
      <c r="GO26" s="174" t="s">
        <v>489</v>
      </c>
      <c r="GS26" s="158"/>
      <c r="GT26" s="158"/>
      <c r="GU26" s="158"/>
      <c r="HJ26" s="375"/>
      <c r="HK26" s="398">
        <v>28.8</v>
      </c>
      <c r="HL26" s="398">
        <v>93</v>
      </c>
      <c r="HM26" s="401">
        <v>15065</v>
      </c>
      <c r="HN26" s="398">
        <v>38.700000000000003</v>
      </c>
      <c r="HO26" s="398">
        <v>85.9</v>
      </c>
      <c r="HP26" s="401">
        <v>3497</v>
      </c>
      <c r="HQ26" s="401">
        <v>7658</v>
      </c>
      <c r="HR26" s="398">
        <v>31</v>
      </c>
      <c r="HS26" s="398">
        <v>14.8</v>
      </c>
      <c r="HT26" s="398">
        <v>12.8</v>
      </c>
      <c r="HU26" s="398">
        <v>62.4</v>
      </c>
      <c r="HV26" s="398">
        <v>98.4</v>
      </c>
      <c r="HW26" s="401">
        <v>5750</v>
      </c>
      <c r="HX26" s="398">
        <v>45.2</v>
      </c>
      <c r="HY26" s="398">
        <v>89.8</v>
      </c>
      <c r="HZ26" s="398">
        <v>16.2</v>
      </c>
      <c r="IA26" s="398">
        <v>17.2</v>
      </c>
      <c r="IB26" s="398">
        <v>69.8</v>
      </c>
      <c r="IC26" s="401">
        <v>3708</v>
      </c>
      <c r="ID26" s="398">
        <v>1.52</v>
      </c>
      <c r="IE26" s="398">
        <v>39</v>
      </c>
      <c r="IF26" s="398">
        <v>28.2</v>
      </c>
      <c r="IG26" s="398">
        <v>97.1</v>
      </c>
      <c r="IH26" s="401">
        <v>11070</v>
      </c>
      <c r="II26" s="398">
        <v>64.900000000000006</v>
      </c>
      <c r="IJ26" s="398">
        <v>3.91</v>
      </c>
      <c r="IK26" s="398">
        <v>62.5</v>
      </c>
      <c r="IL26" s="401">
        <v>3339</v>
      </c>
      <c r="IM26" s="398">
        <v>1.37</v>
      </c>
      <c r="IN26" s="398">
        <v>95.3</v>
      </c>
      <c r="IO26" s="401">
        <v>4556</v>
      </c>
      <c r="IP26" s="398">
        <v>38.5</v>
      </c>
      <c r="IQ26" s="398">
        <v>75.7</v>
      </c>
      <c r="IR26" s="398">
        <v>26.3</v>
      </c>
      <c r="IS26" s="398">
        <v>10.6</v>
      </c>
      <c r="IT26" s="398">
        <v>63.7</v>
      </c>
      <c r="IU26" s="401">
        <v>3413</v>
      </c>
      <c r="IV26" s="398">
        <v>2.0699999999999998</v>
      </c>
      <c r="IW26" s="398">
        <v>50.5</v>
      </c>
      <c r="IX26" s="398">
        <v>6.49</v>
      </c>
      <c r="IY26" s="398">
        <v>88.7</v>
      </c>
      <c r="IZ26" s="398">
        <v>2231</v>
      </c>
      <c r="JA26" s="398">
        <v>12.6</v>
      </c>
      <c r="JB26" s="398">
        <v>25.6</v>
      </c>
      <c r="JC26" s="398">
        <v>49.4</v>
      </c>
      <c r="JD26" s="398">
        <v>0.46</v>
      </c>
      <c r="JE26" s="401"/>
      <c r="JF26" s="379"/>
      <c r="JG26" s="379"/>
      <c r="JH26" s="379"/>
      <c r="JI26" s="379"/>
      <c r="JJ26" s="158"/>
      <c r="JK26" s="175"/>
      <c r="JL26" s="176"/>
      <c r="JM26" s="176"/>
      <c r="JN26" s="176"/>
      <c r="JO26" s="176"/>
      <c r="JP26" s="176"/>
      <c r="JQ26" s="176"/>
      <c r="JR26" s="176"/>
      <c r="JS26" s="176"/>
      <c r="JT26" s="176"/>
      <c r="JU26" s="176"/>
      <c r="JV26" s="176"/>
      <c r="JW26" s="176"/>
      <c r="JX26" s="176"/>
      <c r="JY26" s="176"/>
      <c r="JZ26" s="176"/>
      <c r="KA26" s="176"/>
      <c r="KB26" s="176"/>
      <c r="KC26" s="176"/>
      <c r="KD26" s="176"/>
      <c r="KE26" s="176"/>
      <c r="KF26" s="176"/>
      <c r="KG26" s="176"/>
      <c r="KH26" s="176"/>
      <c r="KI26" s="176"/>
      <c r="KJ26" s="176"/>
      <c r="KK26" s="176"/>
      <c r="KL26" s="176"/>
      <c r="KM26" s="176"/>
      <c r="KN26" s="176"/>
      <c r="KO26" s="176"/>
      <c r="KP26" s="176"/>
      <c r="KQ26" s="176"/>
      <c r="KR26" s="176"/>
      <c r="KS26" s="176"/>
      <c r="KT26" s="176"/>
      <c r="KU26" s="176"/>
      <c r="KV26" s="176"/>
      <c r="KW26" s="176"/>
      <c r="KX26" s="176"/>
      <c r="KY26" s="176"/>
      <c r="KZ26" s="176"/>
      <c r="LA26" s="176"/>
      <c r="LB26" s="176"/>
      <c r="LC26" s="176"/>
      <c r="LD26" s="176"/>
      <c r="LE26" s="176"/>
    </row>
    <row r="27" spans="1:317" ht="14.45" customHeight="1">
      <c r="A27" s="121">
        <v>241</v>
      </c>
      <c r="B27" s="121">
        <f>COUNTIFS($D$3:D27,D27,$F$3:F27,F27)</f>
        <v>1</v>
      </c>
      <c r="C27" s="177">
        <v>13693</v>
      </c>
      <c r="D27" s="231" t="s">
        <v>490</v>
      </c>
      <c r="E27" s="127" t="s">
        <v>491</v>
      </c>
      <c r="F27" s="179">
        <v>5906231540</v>
      </c>
      <c r="G27" s="124">
        <f t="shared" si="0"/>
        <v>61</v>
      </c>
      <c r="H27" s="275" t="s">
        <v>492</v>
      </c>
      <c r="I27" s="194" t="s">
        <v>475</v>
      </c>
      <c r="J27" s="276" t="s">
        <v>476</v>
      </c>
      <c r="K27" s="127" t="s">
        <v>477</v>
      </c>
      <c r="L27" s="124">
        <v>21</v>
      </c>
      <c r="M27" s="127" t="s">
        <v>493</v>
      </c>
      <c r="N27" s="127" t="s">
        <v>479</v>
      </c>
      <c r="O27" s="124"/>
      <c r="P27" s="124" t="s">
        <v>480</v>
      </c>
      <c r="Q27" s="320"/>
      <c r="R27" s="320"/>
      <c r="S27" s="127"/>
      <c r="T27" s="340" t="s">
        <v>481</v>
      </c>
      <c r="U27" s="340"/>
      <c r="V27" s="341" t="s">
        <v>482</v>
      </c>
      <c r="W27" s="307"/>
      <c r="X27" s="386"/>
      <c r="Y27" s="386"/>
      <c r="Z27" s="295" t="s">
        <v>494</v>
      </c>
      <c r="AA27" s="124" t="s">
        <v>495</v>
      </c>
      <c r="AB27" s="124"/>
      <c r="AC27" s="359">
        <v>10644</v>
      </c>
      <c r="AD27" s="359">
        <v>223000</v>
      </c>
      <c r="AE27" s="176"/>
      <c r="AF27" s="176"/>
      <c r="AG27" s="176" t="s">
        <v>496</v>
      </c>
      <c r="AH27" s="392">
        <v>10000</v>
      </c>
      <c r="AI27"/>
      <c r="AJ27"/>
      <c r="AM27"/>
      <c r="AO27" s="397">
        <v>11.8</v>
      </c>
      <c r="AP27" s="132">
        <v>6.43</v>
      </c>
      <c r="AQ27" s="133">
        <v>81</v>
      </c>
      <c r="AR27" s="134">
        <f t="shared" si="1"/>
        <v>99.23</v>
      </c>
      <c r="AS27" s="135">
        <f t="shared" si="2"/>
        <v>1.8351477449455678</v>
      </c>
      <c r="AT27" s="136">
        <f t="shared" si="3"/>
        <v>148.64696734059098</v>
      </c>
      <c r="AU27" s="137">
        <f t="shared" si="4"/>
        <v>0.13496511494910213</v>
      </c>
      <c r="AV27" s="138">
        <f t="shared" si="28"/>
        <v>10.964</v>
      </c>
      <c r="AW27" s="138">
        <f>98-AY27-(CD27*100/AO27)</f>
        <v>92.915254237288138</v>
      </c>
      <c r="AX27" s="139">
        <v>0.31</v>
      </c>
      <c r="AY27" s="138">
        <f>AX27*100/AO27</f>
        <v>2.6271186440677963</v>
      </c>
      <c r="AZ27" s="121" t="s">
        <v>485</v>
      </c>
      <c r="BA27" s="140">
        <v>19.899999999999999</v>
      </c>
      <c r="BB27" s="141" t="s">
        <v>485</v>
      </c>
      <c r="BC27" s="142">
        <v>0.26</v>
      </c>
      <c r="BD27" s="142"/>
      <c r="BE27" s="138"/>
      <c r="BF27" s="138"/>
      <c r="BG27" s="143">
        <v>4457.6190476190477</v>
      </c>
      <c r="BH27" s="143">
        <v>320</v>
      </c>
      <c r="BI27" s="144">
        <v>1.52</v>
      </c>
      <c r="BJ27" s="138">
        <v>82.6</v>
      </c>
      <c r="BK27" s="121">
        <v>17.399999999999999</v>
      </c>
      <c r="BL27" s="145">
        <f t="shared" si="6"/>
        <v>4.7471264367816088</v>
      </c>
      <c r="BM27" s="146">
        <v>1.51</v>
      </c>
      <c r="BN27" s="142">
        <f t="shared" si="7"/>
        <v>12.796610169491524</v>
      </c>
      <c r="BO27" s="121" t="s">
        <v>485</v>
      </c>
      <c r="BP27" s="138">
        <v>30.7</v>
      </c>
      <c r="BQ27" s="144">
        <v>20.23</v>
      </c>
      <c r="BR27" s="147">
        <v>31263</v>
      </c>
      <c r="BS27" s="142">
        <f t="shared" si="8"/>
        <v>78.8</v>
      </c>
      <c r="BT27" s="147">
        <v>91.4</v>
      </c>
      <c r="BU27" s="147">
        <v>17909</v>
      </c>
      <c r="BV27" s="142">
        <f t="shared" si="9"/>
        <v>8.5999999999999943</v>
      </c>
      <c r="BW27" s="399">
        <f t="shared" si="10"/>
        <v>6.3656999999999986</v>
      </c>
      <c r="BX27" s="123">
        <v>42.5</v>
      </c>
      <c r="BY27" s="148">
        <f t="shared" si="11"/>
        <v>2.7327499999999998</v>
      </c>
      <c r="BZ27" s="147">
        <v>36.299999999999997</v>
      </c>
      <c r="CA27" s="148">
        <f t="shared" si="12"/>
        <v>2.3340899999999998</v>
      </c>
      <c r="CB27" s="147">
        <v>20.2</v>
      </c>
      <c r="CC27" s="148">
        <f t="shared" si="13"/>
        <v>1.2988599999999999</v>
      </c>
      <c r="CD27" s="148">
        <v>0.28999999999999998</v>
      </c>
      <c r="CE27" s="149">
        <v>99.7</v>
      </c>
      <c r="CF27" s="149">
        <v>9798</v>
      </c>
      <c r="CG27" s="149">
        <v>99.8</v>
      </c>
      <c r="CH27" s="149">
        <v>7269</v>
      </c>
      <c r="CI27" s="149">
        <v>92.8</v>
      </c>
      <c r="CJ27" s="149">
        <v>98.1</v>
      </c>
      <c r="CK27" s="149">
        <v>6840</v>
      </c>
      <c r="CL27" s="138">
        <f t="shared" si="14"/>
        <v>1.1707988980716255</v>
      </c>
      <c r="CM27" s="148"/>
      <c r="CN27" s="148"/>
      <c r="CO27" s="148"/>
      <c r="CP27" s="142"/>
      <c r="CQ27" s="138"/>
      <c r="CR27" s="138">
        <v>46.3</v>
      </c>
      <c r="CS27" s="150">
        <v>2391</v>
      </c>
      <c r="CT27" s="148"/>
      <c r="CU27" s="151"/>
      <c r="CV27" s="151"/>
      <c r="CW27" s="148"/>
      <c r="CX27" s="148"/>
      <c r="CZ27" s="148"/>
      <c r="DA27" s="152"/>
      <c r="DB27" s="153" t="s">
        <v>497</v>
      </c>
      <c r="DC27" s="154"/>
      <c r="DD27" s="155" t="s">
        <v>498</v>
      </c>
      <c r="DE27" s="124"/>
      <c r="DF27" s="124"/>
      <c r="DG27" s="124"/>
      <c r="DH27" s="236"/>
      <c r="DI27" s="190" t="s">
        <v>488</v>
      </c>
      <c r="DJ27" s="426" t="s">
        <v>496</v>
      </c>
      <c r="DK27" s="156">
        <v>2</v>
      </c>
      <c r="DL27" s="156"/>
      <c r="DM27" s="156"/>
      <c r="DN27" s="157">
        <v>1</v>
      </c>
      <c r="DO27" s="156">
        <v>0</v>
      </c>
      <c r="DP27" s="219" t="s">
        <v>681</v>
      </c>
      <c r="DQ27" s="156"/>
      <c r="DR27" s="158" t="s">
        <v>479</v>
      </c>
      <c r="DS27" s="124" t="s">
        <v>479</v>
      </c>
      <c r="DT27" s="124">
        <v>14233</v>
      </c>
      <c r="DU27" s="124">
        <v>82.5</v>
      </c>
      <c r="DV27" s="124">
        <v>17.5</v>
      </c>
      <c r="DW27" s="124" t="s">
        <v>479</v>
      </c>
      <c r="DX27" s="124" t="s">
        <v>479</v>
      </c>
      <c r="DY27" s="124" t="s">
        <v>479</v>
      </c>
      <c r="DZ27" s="124" t="s">
        <v>479</v>
      </c>
      <c r="EA27" s="124">
        <v>0</v>
      </c>
      <c r="EC27" s="159"/>
      <c r="ED27" s="159"/>
      <c r="EE27" s="156">
        <v>21</v>
      </c>
      <c r="EF27" s="156">
        <v>50</v>
      </c>
      <c r="EG27" s="156">
        <v>3</v>
      </c>
      <c r="EH27" s="159"/>
      <c r="EI27" s="191" t="s">
        <v>499</v>
      </c>
      <c r="EJ27" s="191" t="s">
        <v>499</v>
      </c>
      <c r="EK27" s="192" t="s">
        <v>499</v>
      </c>
      <c r="EL27" s="156">
        <v>1</v>
      </c>
      <c r="EM27" s="127">
        <v>3</v>
      </c>
      <c r="EN27" s="156" t="s">
        <v>500</v>
      </c>
      <c r="EO27" s="156">
        <v>2</v>
      </c>
      <c r="EP27" s="156">
        <v>1</v>
      </c>
      <c r="EQ27" s="159"/>
      <c r="ER27" s="161"/>
      <c r="ES27" s="311">
        <v>13693</v>
      </c>
      <c r="ET27" s="352">
        <v>75</v>
      </c>
      <c r="EU27" s="352">
        <v>86582</v>
      </c>
      <c r="EV27" s="352">
        <v>4000</v>
      </c>
      <c r="EW27" s="352">
        <v>39780</v>
      </c>
      <c r="EX27" s="353">
        <v>80297</v>
      </c>
      <c r="EY27" s="354">
        <f t="shared" si="15"/>
        <v>10647.382199999998</v>
      </c>
      <c r="EZ27" s="279">
        <f t="shared" si="33"/>
        <v>223595.02619999996</v>
      </c>
      <c r="FA27" s="268"/>
      <c r="FB27" s="171"/>
      <c r="FC27" s="171"/>
      <c r="FD27" s="171"/>
      <c r="FE27" s="284"/>
      <c r="FF27" s="294"/>
      <c r="FG27" s="294"/>
      <c r="FH27" s="280"/>
      <c r="FI27" s="285"/>
      <c r="FJ27" s="291"/>
      <c r="FK27" s="292"/>
      <c r="FL27" s="287"/>
      <c r="FM27" s="390"/>
      <c r="FN27" s="121"/>
      <c r="FO27" s="168">
        <f t="shared" si="17"/>
        <v>10.644</v>
      </c>
      <c r="FQ27" s="136">
        <f t="shared" si="18"/>
        <v>92.740985424222131</v>
      </c>
      <c r="FR27" s="169">
        <f t="shared" si="19"/>
        <v>10.647382199999997</v>
      </c>
      <c r="FS27" s="170"/>
      <c r="FT27" s="193">
        <v>6</v>
      </c>
      <c r="FU27" s="176" t="s">
        <v>499</v>
      </c>
      <c r="FV27" s="176" t="s">
        <v>501</v>
      </c>
      <c r="FW27" s="176" t="s">
        <v>502</v>
      </c>
      <c r="FX27" s="124">
        <v>0</v>
      </c>
      <c r="FY27" s="127">
        <v>3</v>
      </c>
      <c r="FZ27" s="124">
        <v>1</v>
      </c>
      <c r="GA27" s="194" t="s">
        <v>503</v>
      </c>
      <c r="GE27" s="127">
        <v>1</v>
      </c>
      <c r="GF27" s="195" t="s">
        <v>504</v>
      </c>
      <c r="GG27" s="176" t="s">
        <v>505</v>
      </c>
      <c r="GH27" s="124">
        <v>0</v>
      </c>
      <c r="GI27" s="194">
        <v>0</v>
      </c>
      <c r="GJ27" s="176" t="s">
        <v>506</v>
      </c>
      <c r="GK27" s="158"/>
      <c r="GL27" s="172">
        <v>44138</v>
      </c>
      <c r="GM27" s="172"/>
      <c r="GN27" s="173"/>
      <c r="GO27" s="174" t="s">
        <v>489</v>
      </c>
      <c r="GS27" s="234"/>
      <c r="GT27" s="158"/>
      <c r="GU27" s="158"/>
      <c r="GW27" s="196">
        <v>0</v>
      </c>
      <c r="GX27" s="196">
        <v>0</v>
      </c>
      <c r="GY27" s="196">
        <v>3433.43</v>
      </c>
      <c r="GZ27" s="196">
        <v>0</v>
      </c>
      <c r="HA27" s="196">
        <v>0</v>
      </c>
      <c r="HB27" s="196">
        <v>0</v>
      </c>
      <c r="HC27" s="196">
        <v>251692.4</v>
      </c>
      <c r="HD27" s="196">
        <v>64.56</v>
      </c>
      <c r="HE27" s="196">
        <v>257.3</v>
      </c>
      <c r="HF27" s="196">
        <v>0</v>
      </c>
      <c r="HG27" s="196">
        <v>0</v>
      </c>
      <c r="HH27" s="196">
        <v>0</v>
      </c>
      <c r="HI27" s="196">
        <v>250.37</v>
      </c>
      <c r="HJ27" s="400"/>
      <c r="HK27" s="400">
        <v>8.2200000000000006</v>
      </c>
      <c r="HL27" s="400">
        <v>49.5</v>
      </c>
      <c r="HM27" s="400">
        <v>5862</v>
      </c>
      <c r="HN27" s="400">
        <v>44.8</v>
      </c>
      <c r="HO27" s="400">
        <v>91.5</v>
      </c>
      <c r="HP27" s="400">
        <v>4074</v>
      </c>
      <c r="HQ27" s="400"/>
      <c r="HR27" s="400"/>
      <c r="HS27" s="400"/>
      <c r="HT27" s="400"/>
      <c r="HU27" s="400"/>
      <c r="HV27" s="400">
        <v>80.599999999999994</v>
      </c>
      <c r="HW27" s="400">
        <v>3626</v>
      </c>
      <c r="HX27" s="400">
        <v>29.5</v>
      </c>
      <c r="HY27" s="400">
        <v>94</v>
      </c>
      <c r="HZ27" s="400">
        <v>3.91</v>
      </c>
      <c r="IA27" s="400">
        <v>25.2</v>
      </c>
      <c r="IB27" s="400">
        <v>98.4</v>
      </c>
      <c r="IC27" s="400">
        <v>6616</v>
      </c>
      <c r="ID27" s="400">
        <v>55.5</v>
      </c>
      <c r="IE27" s="400">
        <v>16.8</v>
      </c>
      <c r="IF27" s="400">
        <v>18.3</v>
      </c>
      <c r="IG27" s="400">
        <v>92.1</v>
      </c>
      <c r="IH27" s="400">
        <v>14250</v>
      </c>
      <c r="II27" s="400">
        <v>66</v>
      </c>
      <c r="IJ27" s="400">
        <v>2.5299999999999998</v>
      </c>
      <c r="IK27" s="400">
        <v>86.4</v>
      </c>
      <c r="IL27" s="400">
        <v>3926</v>
      </c>
      <c r="IM27" s="400">
        <v>53.2</v>
      </c>
      <c r="IN27" s="400">
        <v>57.5</v>
      </c>
      <c r="IO27" s="400">
        <v>2894</v>
      </c>
      <c r="IP27" s="400">
        <v>16.3</v>
      </c>
      <c r="IQ27" s="400">
        <v>70.5</v>
      </c>
      <c r="IR27" s="400">
        <v>20.2</v>
      </c>
      <c r="IS27" s="400">
        <v>9.2799999999999994</v>
      </c>
      <c r="IT27" s="400">
        <v>92.6</v>
      </c>
      <c r="IU27" s="400">
        <v>4594</v>
      </c>
      <c r="IV27" s="400">
        <v>46.2</v>
      </c>
      <c r="IW27" s="400">
        <v>2.9</v>
      </c>
      <c r="IX27" s="400">
        <v>1.43</v>
      </c>
      <c r="IY27" s="400">
        <v>95.1</v>
      </c>
      <c r="IZ27" s="400">
        <v>2253</v>
      </c>
      <c r="JA27" s="400">
        <v>2.35</v>
      </c>
      <c r="JB27" s="400">
        <v>22.7</v>
      </c>
      <c r="JC27" s="400">
        <v>90</v>
      </c>
      <c r="JD27" s="400">
        <v>2.89</v>
      </c>
      <c r="JE27" s="400">
        <v>43</v>
      </c>
      <c r="JF27" s="376">
        <v>5</v>
      </c>
      <c r="JG27" s="376"/>
      <c r="JH27" s="400"/>
      <c r="JI27" s="400"/>
      <c r="JJ27" s="197"/>
      <c r="JK27" s="175"/>
      <c r="JL27" s="176"/>
      <c r="JM27" s="176"/>
      <c r="JN27" s="176"/>
      <c r="JO27" s="176"/>
      <c r="JP27" s="176"/>
      <c r="JQ27" s="176"/>
      <c r="JR27" s="176"/>
      <c r="JS27" s="176"/>
      <c r="JT27" s="176"/>
      <c r="JU27" s="176"/>
      <c r="JV27" s="176"/>
      <c r="JW27" s="176"/>
      <c r="JX27" s="176"/>
      <c r="JY27" s="176"/>
      <c r="JZ27" s="176"/>
      <c r="KA27" s="176"/>
      <c r="KB27" s="176"/>
      <c r="KC27" s="176"/>
      <c r="KD27" s="176"/>
      <c r="KE27" s="176"/>
      <c r="KF27" s="176"/>
      <c r="KG27" s="176"/>
      <c r="KH27" s="176"/>
      <c r="KI27" s="176"/>
      <c r="KJ27" s="176"/>
      <c r="KK27" s="176"/>
      <c r="KL27" s="176"/>
      <c r="KM27" s="176"/>
      <c r="KN27" s="176"/>
      <c r="KO27" s="176"/>
      <c r="KP27" s="176"/>
      <c r="KQ27" s="176"/>
      <c r="KR27" s="176"/>
      <c r="KS27" s="176"/>
      <c r="KT27" s="176"/>
      <c r="KU27" s="176"/>
      <c r="KV27" s="176"/>
      <c r="KW27" s="176"/>
      <c r="KX27" s="176"/>
      <c r="KY27" s="176"/>
      <c r="KZ27" s="176"/>
      <c r="LA27" s="176"/>
      <c r="LB27" s="176"/>
      <c r="LC27" s="176"/>
      <c r="LD27" s="176"/>
      <c r="LE27" s="176"/>
    </row>
    <row r="28" spans="1:317" ht="14.45" customHeight="1">
      <c r="A28" s="121">
        <v>38</v>
      </c>
      <c r="B28" s="121">
        <f>COUNTIFS($D$3:D28,D28,$F$3:F28,F28)</f>
        <v>1</v>
      </c>
      <c r="C28" s="269">
        <v>12285</v>
      </c>
      <c r="D28" s="270" t="s">
        <v>771</v>
      </c>
      <c r="E28" s="178" t="s">
        <v>772</v>
      </c>
      <c r="F28" s="271">
        <v>6155011280</v>
      </c>
      <c r="G28" s="124">
        <f t="shared" si="0"/>
        <v>59</v>
      </c>
      <c r="H28" s="245" t="s">
        <v>773</v>
      </c>
      <c r="I28" s="180" t="s">
        <v>774</v>
      </c>
      <c r="J28" s="181" t="s">
        <v>476</v>
      </c>
      <c r="K28" s="178" t="s">
        <v>477</v>
      </c>
      <c r="L28" s="182">
        <v>12</v>
      </c>
      <c r="M28" s="178">
        <v>2</v>
      </c>
      <c r="N28" s="178" t="s">
        <v>479</v>
      </c>
      <c r="O28" s="182"/>
      <c r="P28" s="182" t="s">
        <v>680</v>
      </c>
      <c r="Q28" s="183"/>
      <c r="R28" s="183"/>
      <c r="S28" s="178"/>
      <c r="T28" s="184" t="s">
        <v>481</v>
      </c>
      <c r="U28" s="184"/>
      <c r="V28" s="210" t="s">
        <v>575</v>
      </c>
      <c r="W28" s="349"/>
      <c r="X28" s="386"/>
      <c r="Y28" s="386"/>
      <c r="Z28" s="187" t="s">
        <v>656</v>
      </c>
      <c r="AA28" s="182" t="s">
        <v>576</v>
      </c>
      <c r="AB28" s="124"/>
      <c r="AC28" s="359">
        <v>473</v>
      </c>
      <c r="AD28" s="359">
        <v>5600</v>
      </c>
      <c r="AE28" s="176" t="s">
        <v>681</v>
      </c>
      <c r="AF28" s="176" t="s">
        <v>681</v>
      </c>
      <c r="AG28" s="189" t="s">
        <v>496</v>
      </c>
      <c r="AH28" s="392">
        <v>450</v>
      </c>
      <c r="AI28"/>
      <c r="AJ28"/>
      <c r="AM28"/>
      <c r="AO28" s="397">
        <v>66</v>
      </c>
      <c r="AP28" s="132">
        <v>25.8</v>
      </c>
      <c r="AQ28" s="133">
        <v>7.33</v>
      </c>
      <c r="AR28" s="134">
        <f t="shared" si="1"/>
        <v>99.13</v>
      </c>
      <c r="AS28" s="135">
        <f t="shared" si="2"/>
        <v>2.558139534883721</v>
      </c>
      <c r="AT28" s="136">
        <f t="shared" si="3"/>
        <v>18.751162790697677</v>
      </c>
      <c r="AU28" s="137">
        <f t="shared" si="4"/>
        <v>1.992152127980682</v>
      </c>
      <c r="AV28" s="138">
        <v>60.3504</v>
      </c>
      <c r="AW28" s="138">
        <f>95-AY28</f>
        <v>91.44</v>
      </c>
      <c r="AX28" s="139">
        <v>2.3496000000000001</v>
      </c>
      <c r="AY28" s="138">
        <v>3.56</v>
      </c>
      <c r="AZ28" s="121" t="s">
        <v>485</v>
      </c>
      <c r="BA28" s="140">
        <v>30.5</v>
      </c>
      <c r="BB28" s="141" t="s">
        <v>485</v>
      </c>
      <c r="BC28" s="142">
        <v>6.9000000000000006E-2</v>
      </c>
      <c r="BD28" s="142"/>
      <c r="BE28" s="148"/>
      <c r="BF28" s="138"/>
      <c r="BG28" s="123">
        <v>5927</v>
      </c>
      <c r="BH28" s="143">
        <v>444</v>
      </c>
      <c r="BI28" s="144">
        <v>0.34</v>
      </c>
      <c r="BJ28" s="138">
        <v>41.2</v>
      </c>
      <c r="BK28" s="121">
        <v>58.7</v>
      </c>
      <c r="BL28" s="145">
        <f t="shared" si="6"/>
        <v>0.7018739352640545</v>
      </c>
      <c r="BM28" s="146">
        <v>0.69</v>
      </c>
      <c r="BN28" s="142">
        <f t="shared" si="7"/>
        <v>1.0454545454545454</v>
      </c>
      <c r="BO28" s="121" t="s">
        <v>485</v>
      </c>
      <c r="BP28" s="121">
        <v>69.400000000000006</v>
      </c>
      <c r="BQ28" s="144">
        <v>94.2</v>
      </c>
      <c r="BR28" s="193">
        <v>95034</v>
      </c>
      <c r="BS28" s="142">
        <f t="shared" si="8"/>
        <v>40.9</v>
      </c>
      <c r="BT28" s="147">
        <v>83.4</v>
      </c>
      <c r="BU28" s="147">
        <v>7203</v>
      </c>
      <c r="BV28" s="142">
        <f t="shared" si="9"/>
        <v>16.599999999999994</v>
      </c>
      <c r="BW28" s="399">
        <f t="shared" si="10"/>
        <v>25.619399999999999</v>
      </c>
      <c r="BX28" s="147">
        <v>20.2</v>
      </c>
      <c r="BY28" s="148">
        <f t="shared" si="11"/>
        <v>5.2115999999999998</v>
      </c>
      <c r="BZ28" s="147">
        <v>20.7</v>
      </c>
      <c r="CA28" s="148">
        <f t="shared" si="12"/>
        <v>5.3405999999999993</v>
      </c>
      <c r="CB28" s="147">
        <v>58.4</v>
      </c>
      <c r="CC28" s="148">
        <f t="shared" si="13"/>
        <v>15.0672</v>
      </c>
      <c r="CD28" s="138">
        <v>2.0699999999999998</v>
      </c>
      <c r="CE28" s="149">
        <v>97.5</v>
      </c>
      <c r="CF28" s="211">
        <v>8098.9999999999991</v>
      </c>
      <c r="CG28" s="149">
        <v>85.3</v>
      </c>
      <c r="CH28" s="211">
        <v>5314.4000000000005</v>
      </c>
      <c r="CI28" s="149">
        <v>41.3</v>
      </c>
      <c r="CJ28" s="149">
        <v>62</v>
      </c>
      <c r="CK28" s="211">
        <v>4753</v>
      </c>
      <c r="CL28" s="138">
        <f t="shared" si="14"/>
        <v>0.97584541062801933</v>
      </c>
      <c r="CM28" s="148"/>
      <c r="CN28" s="148"/>
      <c r="CO28" s="148"/>
      <c r="CP28" s="142"/>
      <c r="CQ28" s="148">
        <v>15.5</v>
      </c>
      <c r="CR28" s="138"/>
      <c r="CS28" s="138"/>
      <c r="CT28" s="148"/>
      <c r="CU28" s="151"/>
      <c r="CV28" s="151"/>
      <c r="CW28" s="148"/>
      <c r="CX28" s="148"/>
      <c r="CZ28" s="148"/>
      <c r="DB28" s="153" t="s">
        <v>300</v>
      </c>
      <c r="DC28" s="154"/>
      <c r="DD28" s="155" t="s">
        <v>775</v>
      </c>
      <c r="DE28" s="124"/>
      <c r="DF28" s="124"/>
      <c r="DG28" s="124"/>
      <c r="DH28" s="236"/>
      <c r="DI28" s="124" t="s">
        <v>514</v>
      </c>
      <c r="DJ28" s="426" t="s">
        <v>496</v>
      </c>
      <c r="DK28" s="156">
        <v>2</v>
      </c>
      <c r="DL28" s="156"/>
      <c r="DM28" s="156"/>
      <c r="DN28" s="157">
        <v>0</v>
      </c>
      <c r="DO28" s="156">
        <v>0</v>
      </c>
      <c r="DP28" s="219" t="s">
        <v>681</v>
      </c>
      <c r="DQ28" s="156"/>
      <c r="DR28" s="158" t="s">
        <v>479</v>
      </c>
      <c r="DS28" s="124" t="s">
        <v>479</v>
      </c>
      <c r="DT28" s="124">
        <v>522</v>
      </c>
      <c r="DU28" s="124">
        <v>6.9</v>
      </c>
      <c r="DV28" s="124">
        <v>93.1</v>
      </c>
      <c r="DW28" s="124" t="s">
        <v>479</v>
      </c>
      <c r="DX28" s="124" t="s">
        <v>479</v>
      </c>
      <c r="DY28" s="124" t="s">
        <v>479</v>
      </c>
      <c r="DZ28" s="124" t="s">
        <v>479</v>
      </c>
      <c r="EA28" s="124">
        <v>0</v>
      </c>
      <c r="EC28" s="159"/>
      <c r="ED28" s="159"/>
      <c r="EE28" s="156">
        <v>12</v>
      </c>
      <c r="EF28" s="156">
        <v>20</v>
      </c>
      <c r="EG28" s="156">
        <v>2</v>
      </c>
      <c r="EH28" s="159"/>
      <c r="EI28" s="191">
        <v>161</v>
      </c>
      <c r="EJ28" s="191">
        <v>60</v>
      </c>
      <c r="EK28" s="212">
        <f>EJ28/(EI28*EI28*0.01*0.01)</f>
        <v>23.147255121330197</v>
      </c>
      <c r="EL28" s="156">
        <v>2</v>
      </c>
      <c r="EM28" s="127" t="s">
        <v>499</v>
      </c>
      <c r="EN28" s="228" t="s">
        <v>500</v>
      </c>
      <c r="EO28" s="156">
        <v>1</v>
      </c>
      <c r="EP28" s="156">
        <v>0</v>
      </c>
      <c r="EQ28" s="159" t="s">
        <v>690</v>
      </c>
      <c r="ER28" s="161">
        <v>44008</v>
      </c>
      <c r="ES28" s="311">
        <v>12285</v>
      </c>
      <c r="ET28" s="352">
        <v>75</v>
      </c>
      <c r="EU28" s="352">
        <v>9426</v>
      </c>
      <c r="EV28" s="352">
        <v>4000</v>
      </c>
      <c r="EW28" s="352">
        <v>40560</v>
      </c>
      <c r="EX28" s="353">
        <v>3574</v>
      </c>
      <c r="EY28" s="354">
        <f t="shared" si="15"/>
        <v>483.20480000000003</v>
      </c>
      <c r="EZ28" s="279">
        <f t="shared" si="33"/>
        <v>5798.4576000000006</v>
      </c>
      <c r="FA28" s="268"/>
      <c r="FB28" s="171"/>
      <c r="FC28" s="171"/>
      <c r="FD28" s="171"/>
      <c r="FE28" s="284"/>
      <c r="FF28" s="294"/>
      <c r="FG28" s="294"/>
      <c r="FH28" s="280"/>
      <c r="FI28" s="325"/>
      <c r="FJ28" s="291"/>
      <c r="FK28" s="292"/>
      <c r="FL28" s="287"/>
      <c r="FM28" s="163"/>
      <c r="FN28" s="121"/>
      <c r="FO28" s="168">
        <f t="shared" si="17"/>
        <v>0.47299999999999998</v>
      </c>
      <c r="FQ28" s="136">
        <f t="shared" si="18"/>
        <v>37.916401442817737</v>
      </c>
      <c r="FR28" s="169">
        <f t="shared" si="19"/>
        <v>0.48320480000000005</v>
      </c>
      <c r="FS28" s="170">
        <f>DT28/EY28</f>
        <v>1.080287281914418</v>
      </c>
      <c r="FT28" s="193">
        <v>10</v>
      </c>
      <c r="FU28" s="176" t="s">
        <v>479</v>
      </c>
      <c r="FV28" s="176" t="s">
        <v>776</v>
      </c>
      <c r="FW28" s="176" t="s">
        <v>606</v>
      </c>
      <c r="FX28" s="124">
        <v>0</v>
      </c>
      <c r="FY28" s="127" t="s">
        <v>499</v>
      </c>
      <c r="FZ28" s="124">
        <v>1</v>
      </c>
      <c r="GA28" s="176" t="s">
        <v>777</v>
      </c>
      <c r="GB28" s="124">
        <v>0</v>
      </c>
      <c r="GC28" s="171">
        <v>0</v>
      </c>
      <c r="GD28" s="171">
        <v>0</v>
      </c>
      <c r="GF28" s="195" t="s">
        <v>778</v>
      </c>
      <c r="GG28" s="176" t="s">
        <v>527</v>
      </c>
      <c r="GH28" s="124">
        <v>0</v>
      </c>
      <c r="GI28" s="213">
        <v>0</v>
      </c>
      <c r="GJ28" s="176" t="s">
        <v>506</v>
      </c>
      <c r="GK28" s="158"/>
      <c r="GL28" s="274">
        <v>43866</v>
      </c>
      <c r="GM28" s="161" t="s">
        <v>583</v>
      </c>
      <c r="GN28" s="173">
        <v>-4</v>
      </c>
      <c r="GO28" s="174" t="s">
        <v>489</v>
      </c>
      <c r="GS28" s="234"/>
      <c r="GT28" s="158"/>
      <c r="GU28" s="158"/>
      <c r="GW28" s="196">
        <v>0</v>
      </c>
      <c r="GX28" s="196">
        <v>0</v>
      </c>
      <c r="GY28" s="196">
        <v>1066.6300000000001</v>
      </c>
      <c r="GZ28" s="196">
        <v>0</v>
      </c>
      <c r="HA28" s="196">
        <v>0</v>
      </c>
      <c r="HB28" s="196">
        <v>0</v>
      </c>
      <c r="HC28" s="196">
        <v>14082.1</v>
      </c>
      <c r="HD28" s="196">
        <v>0</v>
      </c>
      <c r="HE28" s="196">
        <v>597.9</v>
      </c>
      <c r="HF28" s="196">
        <v>136.65</v>
      </c>
      <c r="HG28" s="196">
        <v>11.18</v>
      </c>
      <c r="HH28" s="196">
        <v>0</v>
      </c>
      <c r="HI28" s="196">
        <v>1004.56</v>
      </c>
      <c r="HJ28" s="400">
        <v>1</v>
      </c>
      <c r="HK28" s="398">
        <v>26.8</v>
      </c>
      <c r="HL28" s="398">
        <v>94.7</v>
      </c>
      <c r="HM28" s="401">
        <v>14119</v>
      </c>
      <c r="HN28" s="398">
        <v>14.6</v>
      </c>
      <c r="HO28" s="398">
        <v>79.099999999999994</v>
      </c>
      <c r="HP28" s="401">
        <v>2755</v>
      </c>
      <c r="HQ28" s="401">
        <v>3576</v>
      </c>
      <c r="HR28" s="398">
        <v>11.5</v>
      </c>
      <c r="HS28" s="398">
        <v>14</v>
      </c>
      <c r="HT28" s="398">
        <v>1.43</v>
      </c>
      <c r="HU28" s="398">
        <v>57.6</v>
      </c>
      <c r="HV28" s="398">
        <v>98.6</v>
      </c>
      <c r="HW28" s="401">
        <v>6200</v>
      </c>
      <c r="HX28" s="398">
        <v>24.9</v>
      </c>
      <c r="HY28" s="398">
        <v>88.3</v>
      </c>
      <c r="HZ28" s="398">
        <v>3.92</v>
      </c>
      <c r="IA28" s="398">
        <v>38.200000000000003</v>
      </c>
      <c r="IB28" s="398">
        <v>85.7</v>
      </c>
      <c r="IC28" s="401">
        <v>3325</v>
      </c>
      <c r="ID28" s="398">
        <v>15.5</v>
      </c>
      <c r="IE28" s="398">
        <v>32.299999999999997</v>
      </c>
      <c r="IF28" s="398">
        <v>6.69</v>
      </c>
      <c r="IG28" s="398">
        <v>94</v>
      </c>
      <c r="IH28" s="401">
        <v>13669</v>
      </c>
      <c r="II28" s="398">
        <v>31.4</v>
      </c>
      <c r="IJ28" s="398">
        <v>0.91</v>
      </c>
      <c r="IK28" s="398">
        <v>64.7</v>
      </c>
      <c r="IL28" s="401">
        <v>2461</v>
      </c>
      <c r="IM28" s="398">
        <v>1.21</v>
      </c>
      <c r="IN28" s="398">
        <v>91.1</v>
      </c>
      <c r="IO28" s="401">
        <v>4425</v>
      </c>
      <c r="IP28" s="398">
        <v>15.6</v>
      </c>
      <c r="IQ28" s="398">
        <v>81.599999999999994</v>
      </c>
      <c r="IR28" s="398">
        <v>12.7</v>
      </c>
      <c r="IS28" s="398">
        <v>16.399999999999999</v>
      </c>
      <c r="IT28" s="398">
        <v>75.5</v>
      </c>
      <c r="IU28" s="401">
        <v>2702</v>
      </c>
      <c r="IV28" s="398">
        <v>7.48</v>
      </c>
      <c r="IW28" s="398">
        <v>79.599999999999994</v>
      </c>
      <c r="IX28" s="398">
        <v>0.73</v>
      </c>
      <c r="IY28" s="398">
        <v>99.9</v>
      </c>
      <c r="IZ28" s="398">
        <v>7663</v>
      </c>
      <c r="JA28" s="398">
        <v>2.72</v>
      </c>
      <c r="JB28" s="398">
        <v>8.17</v>
      </c>
      <c r="JC28" s="398">
        <v>72.3</v>
      </c>
      <c r="JD28" s="398">
        <v>0.2</v>
      </c>
      <c r="JE28" s="401">
        <v>1</v>
      </c>
      <c r="JF28" s="376">
        <v>4</v>
      </c>
      <c r="JG28" s="376">
        <v>1</v>
      </c>
      <c r="JH28" s="379"/>
      <c r="JI28" s="379"/>
      <c r="JJ28" s="197"/>
      <c r="JK28" s="175"/>
      <c r="JL28" s="176"/>
      <c r="JM28" s="176"/>
      <c r="JN28" s="176"/>
      <c r="JO28" s="176"/>
      <c r="JP28" s="176"/>
      <c r="JQ28" s="176"/>
      <c r="JR28" s="176"/>
      <c r="JS28" s="176"/>
      <c r="JT28" s="176"/>
      <c r="JU28" s="176"/>
      <c r="JV28" s="176"/>
      <c r="JW28" s="176"/>
      <c r="JX28" s="176"/>
      <c r="JY28" s="176"/>
      <c r="JZ28" s="176"/>
      <c r="KA28" s="176"/>
      <c r="KB28" s="176"/>
      <c r="KC28" s="176"/>
      <c r="KD28" s="176"/>
      <c r="KE28" s="176"/>
      <c r="KF28" s="176"/>
      <c r="KG28" s="176"/>
      <c r="KH28" s="176"/>
      <c r="KI28" s="176"/>
      <c r="KJ28" s="176"/>
      <c r="KK28" s="176"/>
      <c r="KL28" s="176"/>
      <c r="KM28" s="176"/>
      <c r="KN28" s="176"/>
      <c r="KO28" s="176"/>
      <c r="KP28" s="176"/>
      <c r="KQ28" s="176"/>
      <c r="KR28" s="176"/>
      <c r="KS28" s="176"/>
      <c r="KT28" s="176"/>
      <c r="KU28" s="176"/>
      <c r="KV28" s="176"/>
      <c r="KW28" s="176"/>
      <c r="KX28" s="176"/>
      <c r="KY28" s="176"/>
      <c r="KZ28" s="176"/>
      <c r="LA28" s="176"/>
      <c r="LB28" s="176"/>
      <c r="LC28" s="176"/>
      <c r="LD28" s="176"/>
      <c r="LE28" s="176"/>
    </row>
    <row r="29" spans="1:317" ht="14.45" customHeight="1">
      <c r="A29" s="121">
        <v>253</v>
      </c>
      <c r="B29" s="121">
        <f>COUNTIFS($D$3:D29,D29,$F$3:F29,F29)</f>
        <v>1</v>
      </c>
      <c r="C29" s="177">
        <v>13779</v>
      </c>
      <c r="D29" s="231" t="s">
        <v>564</v>
      </c>
      <c r="E29" s="127" t="s">
        <v>565</v>
      </c>
      <c r="F29" s="179">
        <v>6901183685</v>
      </c>
      <c r="G29" s="124">
        <f t="shared" si="0"/>
        <v>51</v>
      </c>
      <c r="H29" s="275" t="s">
        <v>566</v>
      </c>
      <c r="I29" s="194" t="s">
        <v>567</v>
      </c>
      <c r="J29" s="276" t="s">
        <v>476</v>
      </c>
      <c r="K29" s="127" t="s">
        <v>477</v>
      </c>
      <c r="L29" s="124">
        <v>24</v>
      </c>
      <c r="M29" s="127">
        <v>2</v>
      </c>
      <c r="N29" s="127" t="s">
        <v>479</v>
      </c>
      <c r="O29" s="124"/>
      <c r="P29" s="124" t="s">
        <v>546</v>
      </c>
      <c r="Q29" s="320"/>
      <c r="R29" s="320"/>
      <c r="S29" s="127"/>
      <c r="T29" s="340" t="s">
        <v>481</v>
      </c>
      <c r="U29" s="340"/>
      <c r="V29" s="341" t="s">
        <v>482</v>
      </c>
      <c r="W29" s="342" t="s">
        <v>548</v>
      </c>
      <c r="X29" s="385"/>
      <c r="Y29" s="385"/>
      <c r="Z29" s="194"/>
      <c r="AA29" s="124" t="s">
        <v>568</v>
      </c>
      <c r="AB29" s="124"/>
      <c r="AC29" s="359">
        <v>3302</v>
      </c>
      <c r="AD29" s="359">
        <v>79200</v>
      </c>
      <c r="AE29" s="176"/>
      <c r="AF29" s="176"/>
      <c r="AG29" s="176" t="s">
        <v>496</v>
      </c>
      <c r="AH29" s="392">
        <v>10000</v>
      </c>
      <c r="AI29"/>
      <c r="AJ29"/>
      <c r="AM29"/>
      <c r="AO29" s="397">
        <v>7.69</v>
      </c>
      <c r="AP29" s="132">
        <v>5.56</v>
      </c>
      <c r="AQ29" s="133">
        <v>86.5</v>
      </c>
      <c r="AR29" s="134">
        <f t="shared" si="1"/>
        <v>99.75</v>
      </c>
      <c r="AS29" s="135">
        <f t="shared" si="2"/>
        <v>1.3830935251798562</v>
      </c>
      <c r="AT29" s="136">
        <f t="shared" si="3"/>
        <v>119.63758992805757</v>
      </c>
      <c r="AU29" s="137">
        <f t="shared" si="4"/>
        <v>8.3532478818162073E-2</v>
      </c>
      <c r="AV29" s="138">
        <f t="shared" ref="AV29:AV69" si="34">AW29*AO29/100</f>
        <v>7.2482000000000006</v>
      </c>
      <c r="AW29" s="138">
        <f>98-AY29-(CD29*100/AO29)</f>
        <v>94.254876462938881</v>
      </c>
      <c r="AX29" s="139">
        <v>0.26</v>
      </c>
      <c r="AY29" s="138">
        <f>AX29*100/AO29</f>
        <v>3.3810143042912872</v>
      </c>
      <c r="AZ29" s="121" t="s">
        <v>485</v>
      </c>
      <c r="BA29" s="140">
        <v>26.1</v>
      </c>
      <c r="BB29" s="141" t="s">
        <v>485</v>
      </c>
      <c r="BC29" s="142">
        <v>2.98</v>
      </c>
      <c r="BD29" s="142"/>
      <c r="BE29" s="138"/>
      <c r="BF29" s="138"/>
      <c r="BG29" s="143">
        <v>4943.8095238095239</v>
      </c>
      <c r="BH29" s="123">
        <v>787</v>
      </c>
      <c r="BI29" s="144">
        <v>1.35</v>
      </c>
      <c r="BJ29" s="138">
        <v>84.1</v>
      </c>
      <c r="BK29" s="121">
        <v>15.9</v>
      </c>
      <c r="BL29" s="145">
        <f t="shared" si="6"/>
        <v>5.2893081761006284</v>
      </c>
      <c r="BM29" s="146">
        <v>0.44</v>
      </c>
      <c r="BN29" s="142">
        <f t="shared" si="7"/>
        <v>5.721716514954486</v>
      </c>
      <c r="BO29" s="121" t="s">
        <v>485</v>
      </c>
      <c r="BP29" s="138">
        <v>29.6</v>
      </c>
      <c r="BQ29" s="144">
        <v>17.849999999999998</v>
      </c>
      <c r="BR29" s="147">
        <v>28207</v>
      </c>
      <c r="BS29" s="142">
        <f t="shared" si="8"/>
        <v>57.5</v>
      </c>
      <c r="BT29" s="147">
        <v>81.5</v>
      </c>
      <c r="BU29" s="147">
        <v>16000</v>
      </c>
      <c r="BV29" s="142">
        <f t="shared" si="9"/>
        <v>18.5</v>
      </c>
      <c r="BW29" s="237">
        <f t="shared" si="10"/>
        <v>5.4098799999999994</v>
      </c>
      <c r="BX29" s="123">
        <v>28.4</v>
      </c>
      <c r="BY29" s="148">
        <f t="shared" si="11"/>
        <v>1.5790399999999998</v>
      </c>
      <c r="BZ29" s="147">
        <v>29.1</v>
      </c>
      <c r="CA29" s="148">
        <f t="shared" si="12"/>
        <v>1.6179599999999998</v>
      </c>
      <c r="CB29" s="147">
        <v>39.799999999999997</v>
      </c>
      <c r="CC29" s="148">
        <f t="shared" si="13"/>
        <v>2.2128799999999997</v>
      </c>
      <c r="CD29" s="148">
        <v>2.8000000000000001E-2</v>
      </c>
      <c r="CE29" s="149">
        <v>94.2</v>
      </c>
      <c r="CF29" s="149">
        <v>10638</v>
      </c>
      <c r="CG29" s="149">
        <v>97.9</v>
      </c>
      <c r="CH29" s="149">
        <v>6757</v>
      </c>
      <c r="CI29" s="149">
        <v>70.3</v>
      </c>
      <c r="CJ29" s="149">
        <v>86.9</v>
      </c>
      <c r="CK29" s="149">
        <v>5785</v>
      </c>
      <c r="CL29" s="138">
        <f t="shared" si="14"/>
        <v>0.97594501718213045</v>
      </c>
      <c r="CM29" s="148"/>
      <c r="CN29" s="148"/>
      <c r="CO29" s="148"/>
      <c r="CP29" s="142"/>
      <c r="CQ29" s="138"/>
      <c r="CR29" s="138"/>
      <c r="CS29" s="150"/>
      <c r="CT29" s="148"/>
      <c r="CU29" s="151"/>
      <c r="CV29" s="151"/>
      <c r="CW29" s="148"/>
      <c r="CX29" s="148"/>
      <c r="CZ29" s="148"/>
      <c r="DA29" s="152"/>
      <c r="DB29" s="153" t="s">
        <v>497</v>
      </c>
      <c r="DC29" s="154"/>
      <c r="DD29" s="155" t="s">
        <v>569</v>
      </c>
      <c r="DE29" s="124"/>
      <c r="DF29" s="124"/>
      <c r="DG29" s="124"/>
      <c r="DH29" s="236"/>
      <c r="DI29" s="204" t="s">
        <v>488</v>
      </c>
      <c r="DJ29" s="426" t="s">
        <v>496</v>
      </c>
      <c r="DK29" s="156">
        <v>2</v>
      </c>
      <c r="DL29" s="156"/>
      <c r="DM29" s="220" t="s">
        <v>1060</v>
      </c>
      <c r="DN29" s="157">
        <v>1</v>
      </c>
      <c r="DO29" s="220">
        <v>0</v>
      </c>
      <c r="DP29" s="220" t="s">
        <v>681</v>
      </c>
      <c r="DQ29" s="156"/>
      <c r="DR29" s="158" t="s">
        <v>479</v>
      </c>
      <c r="DS29" s="124" t="s">
        <v>479</v>
      </c>
      <c r="DT29" s="124">
        <v>3798</v>
      </c>
      <c r="DU29" s="124">
        <v>82.3</v>
      </c>
      <c r="DV29" s="124">
        <v>17.7</v>
      </c>
      <c r="DW29" s="124" t="s">
        <v>479</v>
      </c>
      <c r="DX29" s="124" t="s">
        <v>479</v>
      </c>
      <c r="DY29" s="124" t="s">
        <v>479</v>
      </c>
      <c r="DZ29" s="124" t="s">
        <v>479</v>
      </c>
      <c r="EA29" s="124">
        <v>0</v>
      </c>
      <c r="EC29" s="159"/>
      <c r="ED29" s="159"/>
      <c r="EE29" s="156">
        <v>24</v>
      </c>
      <c r="EF29" s="220">
        <v>50</v>
      </c>
      <c r="EG29" s="156"/>
      <c r="EH29" s="159"/>
      <c r="EI29" s="417">
        <v>185</v>
      </c>
      <c r="EJ29" s="417">
        <v>100</v>
      </c>
      <c r="EK29" s="417">
        <f>EJ29/(EI29*EI29*0.01*0.01)</f>
        <v>29.218407596785976</v>
      </c>
      <c r="EL29" s="417">
        <v>1</v>
      </c>
      <c r="EM29" s="433" t="s">
        <v>499</v>
      </c>
      <c r="EN29" s="159"/>
      <c r="EO29" s="417">
        <v>2</v>
      </c>
      <c r="EP29" s="417">
        <v>1</v>
      </c>
      <c r="EQ29" s="417" t="s">
        <v>1059</v>
      </c>
      <c r="ER29" s="418">
        <v>44225</v>
      </c>
      <c r="ES29" s="311">
        <v>13779</v>
      </c>
      <c r="ET29" s="352">
        <v>75</v>
      </c>
      <c r="EU29" s="352">
        <v>29009</v>
      </c>
      <c r="EV29" s="352">
        <v>4000</v>
      </c>
      <c r="EW29" s="352">
        <v>39780</v>
      </c>
      <c r="EX29" s="353">
        <v>24189</v>
      </c>
      <c r="EY29" s="354">
        <f t="shared" si="15"/>
        <v>3207.4614000000001</v>
      </c>
      <c r="EZ29" s="279">
        <f t="shared" si="33"/>
        <v>76979.073600000003</v>
      </c>
      <c r="FA29" s="268"/>
      <c r="FB29" s="171"/>
      <c r="FC29" s="171"/>
      <c r="FD29" s="171"/>
      <c r="FE29" s="284"/>
      <c r="FF29" s="294"/>
      <c r="FG29" s="294"/>
      <c r="FH29" s="280"/>
      <c r="FI29" s="285"/>
      <c r="FJ29" s="291"/>
      <c r="FK29" s="292"/>
      <c r="FL29" s="287"/>
      <c r="FM29" s="390"/>
      <c r="FN29" s="121"/>
      <c r="FO29" s="168">
        <f t="shared" si="17"/>
        <v>3.302</v>
      </c>
      <c r="FQ29" s="136">
        <f t="shared" si="18"/>
        <v>83.384466889585994</v>
      </c>
      <c r="FR29" s="169">
        <f t="shared" si="19"/>
        <v>3.2074614000000001</v>
      </c>
      <c r="FS29" s="170"/>
      <c r="FT29" s="420"/>
      <c r="FU29" s="224" t="s">
        <v>479</v>
      </c>
      <c r="FV29" s="224" t="s">
        <v>1062</v>
      </c>
      <c r="FW29" s="176" t="s">
        <v>606</v>
      </c>
      <c r="FX29" s="222">
        <v>0</v>
      </c>
      <c r="FY29" s="222"/>
      <c r="FZ29" s="222">
        <v>1</v>
      </c>
      <c r="GA29" s="224" t="s">
        <v>525</v>
      </c>
      <c r="GB29" s="232"/>
      <c r="GC29" s="232"/>
      <c r="GD29" s="232"/>
      <c r="GE29" s="222">
        <v>1</v>
      </c>
      <c r="GF29" s="224" t="s">
        <v>1061</v>
      </c>
      <c r="GG29" s="224" t="s">
        <v>1066</v>
      </c>
      <c r="GH29" s="222">
        <v>1</v>
      </c>
      <c r="GI29" s="436" t="s">
        <v>1064</v>
      </c>
      <c r="GJ29" s="224" t="s">
        <v>1065</v>
      </c>
      <c r="GK29" s="158"/>
      <c r="GL29" s="172">
        <v>44147</v>
      </c>
      <c r="GM29" s="172"/>
      <c r="GN29" s="173"/>
      <c r="GO29" s="174" t="s">
        <v>489</v>
      </c>
      <c r="GS29" s="158"/>
      <c r="GT29" s="158"/>
      <c r="GU29" s="158"/>
      <c r="HJ29" s="375"/>
      <c r="HK29" s="375">
        <v>29.8</v>
      </c>
      <c r="HL29" s="375">
        <v>79.3</v>
      </c>
      <c r="HM29" s="375">
        <v>10578</v>
      </c>
      <c r="HN29" s="375">
        <v>66.400000000000006</v>
      </c>
      <c r="HO29" s="375">
        <v>71.7</v>
      </c>
      <c r="HP29" s="400">
        <v>7173</v>
      </c>
      <c r="HQ29" s="400"/>
      <c r="HR29" s="375"/>
      <c r="HS29" s="375"/>
      <c r="HT29" s="375"/>
      <c r="HU29" s="375"/>
      <c r="HV29" s="375">
        <v>87.9</v>
      </c>
      <c r="HW29" s="400">
        <v>5951</v>
      </c>
      <c r="HX29" s="375">
        <v>65.099999999999994</v>
      </c>
      <c r="HY29" s="375">
        <v>85.4</v>
      </c>
      <c r="HZ29" s="375">
        <v>51.7</v>
      </c>
      <c r="IA29" s="375">
        <v>61.6</v>
      </c>
      <c r="IB29" s="375">
        <v>74.5</v>
      </c>
      <c r="IC29" s="400">
        <v>14151</v>
      </c>
      <c r="ID29" s="375">
        <v>64.599999999999994</v>
      </c>
      <c r="IE29" s="375">
        <v>49.7</v>
      </c>
      <c r="IF29" s="375">
        <v>41.1</v>
      </c>
      <c r="IG29" s="375">
        <v>87.8</v>
      </c>
      <c r="IH29" s="375">
        <v>17085</v>
      </c>
      <c r="II29" s="375">
        <v>46.7</v>
      </c>
      <c r="IJ29" s="375">
        <v>25</v>
      </c>
      <c r="IK29" s="375">
        <v>60.2</v>
      </c>
      <c r="IL29" s="400">
        <v>9385</v>
      </c>
      <c r="IM29" s="375">
        <v>40.700000000000003</v>
      </c>
      <c r="IN29" s="375">
        <v>70.400000000000006</v>
      </c>
      <c r="IO29" s="400">
        <v>4116</v>
      </c>
      <c r="IP29" s="375">
        <v>48.2</v>
      </c>
      <c r="IQ29" s="375">
        <v>66</v>
      </c>
      <c r="IR29" s="375">
        <v>32.5</v>
      </c>
      <c r="IS29" s="375">
        <v>40</v>
      </c>
      <c r="IT29" s="375">
        <v>61.9</v>
      </c>
      <c r="IU29" s="400">
        <v>10202</v>
      </c>
      <c r="IV29" s="375">
        <v>48.4</v>
      </c>
      <c r="IW29" s="375">
        <v>18.5</v>
      </c>
      <c r="IX29" s="375">
        <v>22.5</v>
      </c>
      <c r="IY29" s="375">
        <v>81.400000000000006</v>
      </c>
      <c r="IZ29" s="375">
        <v>7365</v>
      </c>
      <c r="JA29" s="375">
        <v>28.4</v>
      </c>
      <c r="JB29" s="375">
        <v>38.9</v>
      </c>
      <c r="JC29" s="375">
        <v>48.8</v>
      </c>
      <c r="JD29" s="375">
        <v>22.6</v>
      </c>
      <c r="JE29" s="400"/>
      <c r="JF29" s="375"/>
      <c r="JG29" s="375"/>
      <c r="JH29" s="375"/>
      <c r="JI29" s="375"/>
      <c r="JJ29" s="158"/>
      <c r="JK29" s="175"/>
      <c r="JL29" s="176"/>
      <c r="JM29" s="176"/>
      <c r="JN29" s="176"/>
      <c r="JO29" s="176"/>
      <c r="JP29" s="176"/>
      <c r="JQ29" s="176"/>
      <c r="JR29" s="176"/>
      <c r="JS29" s="176"/>
      <c r="JT29" s="176"/>
      <c r="JU29" s="176"/>
      <c r="JV29" s="176"/>
      <c r="JW29" s="176"/>
      <c r="JX29" s="176"/>
      <c r="JY29" s="176"/>
      <c r="JZ29" s="176"/>
      <c r="KA29" s="176"/>
      <c r="KB29" s="176"/>
      <c r="KC29" s="176"/>
      <c r="KD29" s="176"/>
      <c r="KE29" s="176"/>
      <c r="KF29" s="176"/>
      <c r="KG29" s="176"/>
      <c r="KH29" s="176"/>
      <c r="KI29" s="176"/>
      <c r="KJ29" s="176"/>
      <c r="KK29" s="176"/>
      <c r="KL29" s="176"/>
      <c r="KM29" s="176"/>
      <c r="KN29" s="176"/>
      <c r="KO29" s="176"/>
      <c r="KP29" s="176"/>
      <c r="KQ29" s="176"/>
      <c r="KR29" s="176"/>
      <c r="KS29" s="176"/>
      <c r="KT29" s="176"/>
      <c r="KU29" s="176"/>
      <c r="KV29" s="176"/>
      <c r="KW29" s="176"/>
      <c r="KX29" s="176"/>
      <c r="KY29" s="176"/>
      <c r="KZ29" s="176"/>
      <c r="LA29" s="176"/>
      <c r="LB29" s="176"/>
      <c r="LC29" s="176"/>
      <c r="LD29" s="176"/>
      <c r="LE29" s="176"/>
    </row>
    <row r="30" spans="1:317" ht="14.45" customHeight="1">
      <c r="A30" s="121">
        <v>243</v>
      </c>
      <c r="B30" s="121">
        <f>COUNTIFS($D$3:D30,D30,$F$3:F30,F30)</f>
        <v>1</v>
      </c>
      <c r="C30" s="177">
        <v>13699</v>
      </c>
      <c r="D30" s="231" t="s">
        <v>564</v>
      </c>
      <c r="E30" s="127" t="s">
        <v>597</v>
      </c>
      <c r="F30" s="179">
        <v>8404225313</v>
      </c>
      <c r="G30" s="124">
        <f t="shared" si="0"/>
        <v>36</v>
      </c>
      <c r="H30" s="275" t="s">
        <v>710</v>
      </c>
      <c r="I30" s="194" t="s">
        <v>711</v>
      </c>
      <c r="J30" s="276" t="s">
        <v>476</v>
      </c>
      <c r="K30" s="127" t="s">
        <v>477</v>
      </c>
      <c r="L30" s="124">
        <v>35</v>
      </c>
      <c r="M30" s="127" t="s">
        <v>584</v>
      </c>
      <c r="N30" s="127" t="s">
        <v>479</v>
      </c>
      <c r="O30" s="124"/>
      <c r="P30" s="124" t="s">
        <v>480</v>
      </c>
      <c r="Q30" s="320"/>
      <c r="R30" s="320"/>
      <c r="S30" s="127" t="s">
        <v>712</v>
      </c>
      <c r="T30" s="340" t="s">
        <v>481</v>
      </c>
      <c r="U30" s="340"/>
      <c r="V30" s="341" t="s">
        <v>482</v>
      </c>
      <c r="W30" s="342" t="s">
        <v>548</v>
      </c>
      <c r="X30" s="387"/>
      <c r="Y30" s="387"/>
      <c r="Z30" s="295" t="s">
        <v>494</v>
      </c>
      <c r="AA30" s="124" t="s">
        <v>495</v>
      </c>
      <c r="AB30" s="124"/>
      <c r="AC30" s="359">
        <v>38841</v>
      </c>
      <c r="AD30" s="359">
        <v>1359000</v>
      </c>
      <c r="AE30" s="176"/>
      <c r="AF30" s="176"/>
      <c r="AG30" s="176" t="s">
        <v>484</v>
      </c>
      <c r="AH30" s="131">
        <v>10000</v>
      </c>
      <c r="AI30"/>
      <c r="AJ30"/>
      <c r="AM30"/>
      <c r="AO30" s="397">
        <v>4.01</v>
      </c>
      <c r="AP30" s="132">
        <v>12.9</v>
      </c>
      <c r="AQ30" s="133">
        <v>82.6</v>
      </c>
      <c r="AR30" s="134">
        <f t="shared" si="1"/>
        <v>99.509999999999991</v>
      </c>
      <c r="AS30" s="135">
        <f t="shared" si="2"/>
        <v>0.31085271317829455</v>
      </c>
      <c r="AT30" s="136">
        <f t="shared" si="3"/>
        <v>25.676434108527129</v>
      </c>
      <c r="AU30" s="137">
        <f t="shared" si="4"/>
        <v>4.1989528795811519E-2</v>
      </c>
      <c r="AV30" s="138">
        <f t="shared" si="34"/>
        <v>3.5768</v>
      </c>
      <c r="AW30" s="138">
        <f>98-AY30-(CD30*100/AO30)</f>
        <v>89.197007481296765</v>
      </c>
      <c r="AX30" s="139">
        <v>0.28999999999999998</v>
      </c>
      <c r="AY30" s="138">
        <f>AX30*100/AO30</f>
        <v>7.2319201995012463</v>
      </c>
      <c r="AZ30" s="121" t="s">
        <v>485</v>
      </c>
      <c r="BA30" s="140">
        <v>6.63</v>
      </c>
      <c r="BB30" s="141" t="s">
        <v>485</v>
      </c>
      <c r="BC30" s="142">
        <v>12.6</v>
      </c>
      <c r="BD30" s="142"/>
      <c r="BE30" s="138"/>
      <c r="BF30" s="138"/>
      <c r="BG30" s="143">
        <v>5286.6666666666661</v>
      </c>
      <c r="BH30" s="143">
        <v>651.17647058823536</v>
      </c>
      <c r="BI30" s="144">
        <v>10.5</v>
      </c>
      <c r="BJ30" s="138">
        <v>78.3</v>
      </c>
      <c r="BK30" s="121">
        <v>21.7</v>
      </c>
      <c r="BL30" s="145">
        <f t="shared" si="6"/>
        <v>3.6082949308755761</v>
      </c>
      <c r="BM30" s="146">
        <v>4.4999999999999998E-2</v>
      </c>
      <c r="BN30" s="142">
        <f t="shared" si="7"/>
        <v>1.1221945137157108</v>
      </c>
      <c r="BO30" s="121" t="s">
        <v>485</v>
      </c>
      <c r="BP30" s="138">
        <v>77.099999999999994</v>
      </c>
      <c r="BQ30" s="144">
        <v>80.563000000000002</v>
      </c>
      <c r="BR30" s="147">
        <v>32486</v>
      </c>
      <c r="BS30" s="142">
        <f t="shared" si="8"/>
        <v>89.3</v>
      </c>
      <c r="BT30" s="147">
        <v>92.9</v>
      </c>
      <c r="BU30" s="147">
        <v>24584</v>
      </c>
      <c r="BV30" s="142">
        <f t="shared" si="9"/>
        <v>7.0999999999999943</v>
      </c>
      <c r="BW30" s="399">
        <f t="shared" si="10"/>
        <v>12.8484</v>
      </c>
      <c r="BX30" s="123">
        <v>42.3</v>
      </c>
      <c r="BY30" s="148">
        <f t="shared" si="11"/>
        <v>5.4566999999999997</v>
      </c>
      <c r="BZ30" s="147">
        <v>47</v>
      </c>
      <c r="CA30" s="148">
        <f t="shared" si="12"/>
        <v>6.0630000000000006</v>
      </c>
      <c r="CB30" s="147">
        <v>10.3</v>
      </c>
      <c r="CC30" s="148">
        <f t="shared" si="13"/>
        <v>1.3287</v>
      </c>
      <c r="CD30" s="148">
        <v>6.3E-2</v>
      </c>
      <c r="CE30" s="149">
        <v>100</v>
      </c>
      <c r="CF30" s="149">
        <v>19504</v>
      </c>
      <c r="CG30" s="149">
        <v>100</v>
      </c>
      <c r="CH30" s="149">
        <v>15807</v>
      </c>
      <c r="CI30" s="149">
        <v>99.5</v>
      </c>
      <c r="CJ30" s="149">
        <v>99.9</v>
      </c>
      <c r="CK30" s="149">
        <v>15807</v>
      </c>
      <c r="CL30" s="138">
        <f t="shared" si="14"/>
        <v>0.89999999999999991</v>
      </c>
      <c r="CM30" s="148"/>
      <c r="CN30" s="148"/>
      <c r="CO30" s="148"/>
      <c r="CP30" s="142"/>
      <c r="CQ30" s="138"/>
      <c r="CR30" s="150" t="s">
        <v>485</v>
      </c>
      <c r="CS30" s="150" t="s">
        <v>485</v>
      </c>
      <c r="CT30" s="148"/>
      <c r="CU30" s="151"/>
      <c r="CV30" s="151"/>
      <c r="CW30" s="148"/>
      <c r="CX30" s="148"/>
      <c r="CZ30" s="148"/>
      <c r="DA30" s="152"/>
      <c r="DB30" s="153" t="s">
        <v>497</v>
      </c>
      <c r="DC30" s="154"/>
      <c r="DD30" s="155" t="s">
        <v>498</v>
      </c>
      <c r="DE30" s="124"/>
      <c r="DF30" s="124"/>
      <c r="DG30" s="124"/>
      <c r="DH30" s="236"/>
      <c r="DI30" s="190" t="s">
        <v>488</v>
      </c>
      <c r="DJ30" s="427" t="s">
        <v>484</v>
      </c>
      <c r="DK30" s="156">
        <v>2</v>
      </c>
      <c r="DL30" s="156"/>
      <c r="DM30" s="220" t="s">
        <v>1067</v>
      </c>
      <c r="DN30" s="157">
        <v>1</v>
      </c>
      <c r="DO30" s="220">
        <v>0</v>
      </c>
      <c r="DP30" s="220" t="s">
        <v>681</v>
      </c>
      <c r="DQ30" s="156"/>
      <c r="DR30" s="158">
        <v>47.1</v>
      </c>
      <c r="DS30" s="124" t="s">
        <v>479</v>
      </c>
      <c r="DT30" s="124">
        <v>44099</v>
      </c>
      <c r="DU30" s="124">
        <v>88.8</v>
      </c>
      <c r="DV30" s="124">
        <v>11.2</v>
      </c>
      <c r="DW30" s="124" t="s">
        <v>479</v>
      </c>
      <c r="DX30" s="124" t="s">
        <v>479</v>
      </c>
      <c r="DY30" s="124" t="s">
        <v>479</v>
      </c>
      <c r="DZ30" s="124" t="s">
        <v>479</v>
      </c>
      <c r="EA30" s="124">
        <v>0</v>
      </c>
      <c r="EC30" s="159"/>
      <c r="ED30" s="159"/>
      <c r="EE30" s="156">
        <v>35</v>
      </c>
      <c r="EF30" s="220">
        <v>50</v>
      </c>
      <c r="EG30" s="160">
        <v>3</v>
      </c>
      <c r="EH30" s="159"/>
      <c r="EI30" s="417">
        <v>176</v>
      </c>
      <c r="EJ30" s="417">
        <v>94</v>
      </c>
      <c r="EK30" s="417">
        <f>EJ30/(EI30*EI30*0.01*0.01)</f>
        <v>30.346074380165291</v>
      </c>
      <c r="EL30" s="417">
        <v>1</v>
      </c>
      <c r="EM30" s="433" t="s">
        <v>499</v>
      </c>
      <c r="EN30" s="159"/>
      <c r="EO30" s="417">
        <v>0</v>
      </c>
      <c r="EP30" s="417">
        <v>0</v>
      </c>
      <c r="EQ30" s="417" t="s">
        <v>1068</v>
      </c>
      <c r="ER30" s="418">
        <v>43584</v>
      </c>
      <c r="ES30" s="311">
        <v>13699</v>
      </c>
      <c r="ET30" s="352">
        <v>75</v>
      </c>
      <c r="EU30" s="352">
        <v>311642</v>
      </c>
      <c r="EV30" s="352">
        <v>4000</v>
      </c>
      <c r="EW30" s="352">
        <v>39780</v>
      </c>
      <c r="EX30" s="353">
        <v>293500</v>
      </c>
      <c r="EY30" s="354">
        <f t="shared" si="15"/>
        <v>38918.1</v>
      </c>
      <c r="EZ30" s="279">
        <f t="shared" si="33"/>
        <v>1362133.5</v>
      </c>
      <c r="FA30" s="268"/>
      <c r="FB30" s="171"/>
      <c r="FC30" s="171"/>
      <c r="FD30" s="171"/>
      <c r="FE30" s="284"/>
      <c r="FF30" s="294"/>
      <c r="FG30" s="294"/>
      <c r="FH30" s="280"/>
      <c r="FI30" s="285"/>
      <c r="FJ30" s="291"/>
      <c r="FK30" s="292"/>
      <c r="FL30" s="287"/>
      <c r="FM30" s="163"/>
      <c r="FN30" s="121"/>
      <c r="FO30" s="168">
        <f t="shared" si="17"/>
        <v>38.841000000000001</v>
      </c>
      <c r="FQ30" s="136">
        <f t="shared" si="18"/>
        <v>94.178576700188032</v>
      </c>
      <c r="FR30" s="169">
        <f t="shared" si="19"/>
        <v>38.918099999999995</v>
      </c>
      <c r="FS30" s="170"/>
      <c r="FT30" s="420"/>
      <c r="FU30" s="224" t="s">
        <v>1055</v>
      </c>
      <c r="FV30" s="224" t="s">
        <v>479</v>
      </c>
      <c r="FW30" s="224" t="s">
        <v>1063</v>
      </c>
      <c r="FX30" s="421">
        <v>0</v>
      </c>
      <c r="FY30" s="222"/>
      <c r="FZ30" s="222">
        <v>1</v>
      </c>
      <c r="GA30" s="224" t="s">
        <v>525</v>
      </c>
      <c r="GB30" s="232"/>
      <c r="GC30" s="232"/>
      <c r="GD30" s="232"/>
      <c r="GE30" s="222">
        <v>1</v>
      </c>
      <c r="GF30" s="224" t="s">
        <v>1069</v>
      </c>
      <c r="GG30" s="224" t="s">
        <v>1070</v>
      </c>
      <c r="GH30" s="222">
        <v>1</v>
      </c>
      <c r="GI30" s="436" t="s">
        <v>1071</v>
      </c>
      <c r="GJ30" s="224" t="s">
        <v>528</v>
      </c>
      <c r="GK30" s="158"/>
      <c r="GL30" s="172">
        <v>44139</v>
      </c>
      <c r="GM30" s="172"/>
      <c r="GN30" s="173"/>
      <c r="GO30" s="174" t="s">
        <v>489</v>
      </c>
      <c r="GS30" s="158"/>
      <c r="GT30" s="158"/>
      <c r="GU30" s="158"/>
      <c r="HJ30" s="375"/>
      <c r="HK30" s="375">
        <v>22.3</v>
      </c>
      <c r="HL30" s="375">
        <v>70</v>
      </c>
      <c r="HM30" s="375">
        <v>6588</v>
      </c>
      <c r="HN30" s="375">
        <v>82.6</v>
      </c>
      <c r="HO30" s="375">
        <v>66.8</v>
      </c>
      <c r="HP30" s="400">
        <v>4299</v>
      </c>
      <c r="HQ30" s="400"/>
      <c r="HR30" s="375"/>
      <c r="HS30" s="375"/>
      <c r="HT30" s="375"/>
      <c r="HU30" s="375"/>
      <c r="HV30" s="375">
        <v>97.1</v>
      </c>
      <c r="HW30" s="400">
        <v>6545</v>
      </c>
      <c r="HX30" s="375">
        <v>55.4</v>
      </c>
      <c r="HY30" s="375">
        <v>92.3</v>
      </c>
      <c r="HZ30" s="375">
        <v>34.200000000000003</v>
      </c>
      <c r="IA30" s="375">
        <v>52.8</v>
      </c>
      <c r="IB30" s="375">
        <v>83.2</v>
      </c>
      <c r="IC30" s="400">
        <v>9577</v>
      </c>
      <c r="ID30" s="375">
        <v>58</v>
      </c>
      <c r="IE30" s="375">
        <v>42.1</v>
      </c>
      <c r="IF30" s="375">
        <v>34</v>
      </c>
      <c r="IG30" s="375">
        <v>93.7</v>
      </c>
      <c r="IH30" s="375">
        <v>17449</v>
      </c>
      <c r="II30" s="375">
        <v>68.5</v>
      </c>
      <c r="IJ30" s="375">
        <v>18.5</v>
      </c>
      <c r="IK30" s="375">
        <v>59.7</v>
      </c>
      <c r="IL30" s="400">
        <v>5451</v>
      </c>
      <c r="IM30" s="375">
        <v>38.6</v>
      </c>
      <c r="IN30" s="375">
        <v>92.5</v>
      </c>
      <c r="IO30" s="400">
        <v>5336</v>
      </c>
      <c r="IP30" s="375">
        <v>25.4</v>
      </c>
      <c r="IQ30" s="375">
        <v>62.7</v>
      </c>
      <c r="IR30" s="375">
        <v>10.5</v>
      </c>
      <c r="IS30" s="375">
        <v>19.8</v>
      </c>
      <c r="IT30" s="375">
        <v>73.3</v>
      </c>
      <c r="IU30" s="400">
        <v>6602</v>
      </c>
      <c r="IV30" s="375">
        <v>26</v>
      </c>
      <c r="IW30" s="375">
        <v>21.5</v>
      </c>
      <c r="IX30" s="375">
        <v>19.2</v>
      </c>
      <c r="IY30" s="375">
        <v>98.7</v>
      </c>
      <c r="IZ30" s="375">
        <v>4976</v>
      </c>
      <c r="JA30" s="375">
        <v>23</v>
      </c>
      <c r="JB30" s="375">
        <v>34.799999999999997</v>
      </c>
      <c r="JC30" s="375">
        <v>57.9</v>
      </c>
      <c r="JD30" s="375">
        <v>19.5</v>
      </c>
      <c r="JE30" s="400"/>
      <c r="JF30" s="375"/>
      <c r="JG30" s="375"/>
      <c r="JH30" s="375"/>
      <c r="JI30" s="375"/>
      <c r="JJ30" s="158"/>
      <c r="JK30" s="175"/>
      <c r="JL30" s="176"/>
      <c r="JM30" s="176"/>
      <c r="JN30" s="176"/>
      <c r="JO30" s="176"/>
      <c r="JP30" s="176"/>
      <c r="JQ30" s="176"/>
      <c r="JR30" s="176"/>
      <c r="JS30" s="176"/>
      <c r="JT30" s="176"/>
      <c r="JU30" s="176"/>
      <c r="JV30" s="176"/>
      <c r="JW30" s="176"/>
      <c r="JX30" s="176"/>
      <c r="JY30" s="176"/>
      <c r="JZ30" s="176"/>
      <c r="KA30" s="176"/>
      <c r="KB30" s="176"/>
      <c r="KC30" s="176"/>
      <c r="KD30" s="176"/>
      <c r="KE30" s="176"/>
      <c r="KF30" s="176"/>
      <c r="KG30" s="176"/>
      <c r="KH30" s="176"/>
      <c r="KI30" s="176"/>
      <c r="KJ30" s="176"/>
      <c r="KK30" s="176"/>
      <c r="KL30" s="176"/>
      <c r="KM30" s="176"/>
      <c r="KN30" s="176"/>
      <c r="KO30" s="176"/>
      <c r="KP30" s="176"/>
      <c r="KQ30" s="176"/>
      <c r="KR30" s="176"/>
      <c r="KS30" s="176"/>
      <c r="KT30" s="176"/>
      <c r="KU30" s="176"/>
      <c r="KV30" s="176"/>
      <c r="KW30" s="176"/>
      <c r="KX30" s="176"/>
      <c r="KY30" s="176"/>
      <c r="KZ30" s="176"/>
      <c r="LA30" s="176"/>
      <c r="LB30" s="176"/>
      <c r="LC30" s="176"/>
      <c r="LD30" s="176"/>
      <c r="LE30" s="176"/>
    </row>
    <row r="31" spans="1:317" ht="14.45" customHeight="1">
      <c r="A31" s="121">
        <v>107</v>
      </c>
      <c r="B31" s="121">
        <f>COUNTIFS($D$3:D31,D31,$F$3:F31,F31)</f>
        <v>1</v>
      </c>
      <c r="C31" s="177">
        <v>12690</v>
      </c>
      <c r="D31" s="231" t="s">
        <v>957</v>
      </c>
      <c r="E31" s="127" t="s">
        <v>780</v>
      </c>
      <c r="F31" s="127">
        <v>481104289</v>
      </c>
      <c r="G31" s="124">
        <f t="shared" si="0"/>
        <v>72</v>
      </c>
      <c r="H31" s="275" t="s">
        <v>958</v>
      </c>
      <c r="I31" s="194" t="s">
        <v>959</v>
      </c>
      <c r="J31" s="276" t="s">
        <v>476</v>
      </c>
      <c r="K31" s="127" t="s">
        <v>477</v>
      </c>
      <c r="L31" s="124">
        <v>15</v>
      </c>
      <c r="M31" s="127" t="s">
        <v>519</v>
      </c>
      <c r="N31" s="127" t="s">
        <v>511</v>
      </c>
      <c r="O31" s="124"/>
      <c r="P31" s="124" t="s">
        <v>735</v>
      </c>
      <c r="Q31" s="320"/>
      <c r="R31" s="320"/>
      <c r="S31" s="127"/>
      <c r="T31" s="340" t="s">
        <v>481</v>
      </c>
      <c r="U31" s="340"/>
      <c r="V31" s="350" t="s">
        <v>521</v>
      </c>
      <c r="W31" s="307"/>
      <c r="X31" s="386"/>
      <c r="Y31" s="386"/>
      <c r="Z31" s="295" t="s">
        <v>960</v>
      </c>
      <c r="AA31" s="124" t="s">
        <v>495</v>
      </c>
      <c r="AB31" s="124"/>
      <c r="AC31" s="359">
        <v>1769</v>
      </c>
      <c r="AD31" s="359">
        <v>26000</v>
      </c>
      <c r="AE31" s="176"/>
      <c r="AF31" s="176"/>
      <c r="AG31" s="176" t="s">
        <v>496</v>
      </c>
      <c r="AH31" s="131">
        <v>4000</v>
      </c>
      <c r="AI31"/>
      <c r="AJ31"/>
      <c r="AM31"/>
      <c r="AO31" s="397">
        <v>25.4</v>
      </c>
      <c r="AP31" s="132">
        <v>65.2</v>
      </c>
      <c r="AQ31" s="133">
        <v>7.48</v>
      </c>
      <c r="AR31" s="134">
        <f t="shared" si="1"/>
        <v>98.08</v>
      </c>
      <c r="AS31" s="135">
        <f t="shared" si="2"/>
        <v>0.38957055214723924</v>
      </c>
      <c r="AT31" s="136">
        <f t="shared" si="3"/>
        <v>2.9139877300613497</v>
      </c>
      <c r="AU31" s="137">
        <f t="shared" si="4"/>
        <v>0.34947716015410013</v>
      </c>
      <c r="AV31" s="138">
        <f t="shared" si="34"/>
        <v>21.811999999999998</v>
      </c>
      <c r="AW31" s="138">
        <f>98-AY31-(CD31*100/AO31)</f>
        <v>85.874015748031496</v>
      </c>
      <c r="AX31" s="139">
        <v>1.87</v>
      </c>
      <c r="AY31" s="138">
        <f>AX31*100/AO31</f>
        <v>7.3622047244094491</v>
      </c>
      <c r="AZ31" s="121" t="s">
        <v>485</v>
      </c>
      <c r="BA31" s="140">
        <v>62.9</v>
      </c>
      <c r="BB31" s="141" t="s">
        <v>485</v>
      </c>
      <c r="BC31" s="142">
        <v>2.8000000000000001E-2</v>
      </c>
      <c r="BD31" s="142"/>
      <c r="BE31" s="138"/>
      <c r="BF31" s="138"/>
      <c r="BG31" s="123">
        <v>5296</v>
      </c>
      <c r="BH31" s="143">
        <v>749.25</v>
      </c>
      <c r="BI31" s="144">
        <v>4.3499999999999996</v>
      </c>
      <c r="BJ31" s="138">
        <v>45.5</v>
      </c>
      <c r="BK31" s="121">
        <v>54.5</v>
      </c>
      <c r="BL31" s="145">
        <f t="shared" si="6"/>
        <v>0.83486238532110091</v>
      </c>
      <c r="BM31" s="146">
        <v>0.14000000000000001</v>
      </c>
      <c r="BN31" s="142">
        <f t="shared" si="7"/>
        <v>0.55118110236220486</v>
      </c>
      <c r="BO31" s="121" t="s">
        <v>485</v>
      </c>
      <c r="BP31" s="121">
        <v>34.200000000000003</v>
      </c>
      <c r="BQ31" s="144">
        <v>59.09899999999999</v>
      </c>
      <c r="BR31" s="147">
        <v>96240</v>
      </c>
      <c r="BS31" s="142">
        <f t="shared" si="8"/>
        <v>54.8</v>
      </c>
      <c r="BT31" s="147">
        <v>88.3</v>
      </c>
      <c r="BU31" s="147">
        <v>10414</v>
      </c>
      <c r="BV31" s="142">
        <f t="shared" si="9"/>
        <v>11.700000000000003</v>
      </c>
      <c r="BW31" s="399">
        <f t="shared" si="10"/>
        <v>64.9392</v>
      </c>
      <c r="BX31" s="123">
        <v>22.5</v>
      </c>
      <c r="BY31" s="148">
        <f t="shared" si="11"/>
        <v>14.67</v>
      </c>
      <c r="BZ31" s="147">
        <v>32.299999999999997</v>
      </c>
      <c r="CA31" s="148">
        <f t="shared" si="12"/>
        <v>21.0596</v>
      </c>
      <c r="CB31" s="147">
        <v>44.8</v>
      </c>
      <c r="CC31" s="148">
        <f t="shared" si="13"/>
        <v>29.209600000000002</v>
      </c>
      <c r="CD31" s="148">
        <v>1.21</v>
      </c>
      <c r="CE31" s="149">
        <v>99.7</v>
      </c>
      <c r="CF31" s="211">
        <v>11486.9</v>
      </c>
      <c r="CG31" s="149">
        <v>97.9</v>
      </c>
      <c r="CH31" s="211">
        <v>7996.8</v>
      </c>
      <c r="CI31" s="149">
        <v>98.9</v>
      </c>
      <c r="CJ31" s="149">
        <v>98.7</v>
      </c>
      <c r="CK31" s="211">
        <v>8600.2999999999993</v>
      </c>
      <c r="CL31" s="138">
        <f t="shared" si="14"/>
        <v>0.69659442724458209</v>
      </c>
      <c r="CM31" s="148"/>
      <c r="CN31" s="148"/>
      <c r="CO31" s="148"/>
      <c r="CP31" s="142">
        <v>1.65</v>
      </c>
      <c r="CQ31" s="138"/>
      <c r="CR31" s="138"/>
      <c r="CS31" s="138"/>
      <c r="CT31" s="148"/>
      <c r="CU31" s="151"/>
      <c r="CV31" s="151"/>
      <c r="CW31" s="148"/>
      <c r="CX31" s="148"/>
      <c r="CZ31" s="148"/>
      <c r="DA31" s="152">
        <v>3</v>
      </c>
      <c r="DB31" s="153" t="s">
        <v>486</v>
      </c>
      <c r="DC31" s="154"/>
      <c r="DD31" s="155" t="s">
        <v>522</v>
      </c>
      <c r="DE31" s="124"/>
      <c r="DF31" s="124"/>
      <c r="DG31" s="124"/>
      <c r="DH31" s="236"/>
      <c r="DI31" s="124" t="s">
        <v>488</v>
      </c>
      <c r="DJ31" s="426" t="s">
        <v>496</v>
      </c>
      <c r="DK31" s="156">
        <v>2</v>
      </c>
      <c r="DL31" s="156"/>
      <c r="DM31" s="156"/>
      <c r="DN31" s="157">
        <v>0</v>
      </c>
      <c r="DO31" s="156">
        <v>0</v>
      </c>
      <c r="DP31" s="219" t="s">
        <v>681</v>
      </c>
      <c r="DQ31" s="156"/>
      <c r="DR31" s="158" t="s">
        <v>479</v>
      </c>
      <c r="DS31" s="124" t="s">
        <v>479</v>
      </c>
      <c r="DT31" s="200">
        <v>285</v>
      </c>
      <c r="DU31" s="200">
        <v>35.1</v>
      </c>
      <c r="DV31" s="200">
        <v>64.900000000000006</v>
      </c>
      <c r="DW31" s="124" t="s">
        <v>479</v>
      </c>
      <c r="DX31" s="124" t="s">
        <v>479</v>
      </c>
      <c r="DY31" s="124" t="s">
        <v>479</v>
      </c>
      <c r="DZ31" s="124" t="s">
        <v>479</v>
      </c>
      <c r="EA31" s="124">
        <v>0</v>
      </c>
      <c r="EB31" s="123"/>
      <c r="EC31" s="159"/>
      <c r="ED31" s="159"/>
      <c r="EE31" s="156">
        <v>15</v>
      </c>
      <c r="EF31" s="156">
        <v>30</v>
      </c>
      <c r="EG31" s="156">
        <v>3</v>
      </c>
      <c r="EH31" s="159"/>
      <c r="EI31" s="191" t="s">
        <v>499</v>
      </c>
      <c r="EJ31" s="191" t="s">
        <v>499</v>
      </c>
      <c r="EK31" s="212" t="s">
        <v>499</v>
      </c>
      <c r="EL31" s="156">
        <v>3</v>
      </c>
      <c r="EM31" s="127" t="s">
        <v>499</v>
      </c>
      <c r="EN31" s="156" t="s">
        <v>500</v>
      </c>
      <c r="EO31" s="156">
        <v>3</v>
      </c>
      <c r="EP31" s="156">
        <v>1</v>
      </c>
      <c r="EQ31" s="159" t="s">
        <v>961</v>
      </c>
      <c r="ER31" s="161">
        <v>43889</v>
      </c>
      <c r="ES31" s="311">
        <v>12690</v>
      </c>
      <c r="ET31" s="352">
        <v>75</v>
      </c>
      <c r="EU31" s="352">
        <v>43216</v>
      </c>
      <c r="EV31" s="352">
        <v>12000</v>
      </c>
      <c r="EW31" s="352">
        <v>40560</v>
      </c>
      <c r="EX31" s="353">
        <v>2456</v>
      </c>
      <c r="EY31" s="354">
        <f t="shared" si="15"/>
        <v>110.68373333333334</v>
      </c>
      <c r="EZ31" s="279">
        <f t="shared" si="33"/>
        <v>1660.2560000000001</v>
      </c>
      <c r="FA31" s="268"/>
      <c r="FB31" s="171"/>
      <c r="FC31" s="171"/>
      <c r="FD31" s="171"/>
      <c r="FE31" s="284"/>
      <c r="FF31" s="294"/>
      <c r="FG31" s="294"/>
      <c r="FH31" s="280"/>
      <c r="FI31" s="325"/>
      <c r="FJ31" s="291"/>
      <c r="FK31" s="292"/>
      <c r="FL31" s="287"/>
      <c r="FM31" s="163"/>
      <c r="FN31" s="121"/>
      <c r="FO31" s="243">
        <f t="shared" si="17"/>
        <v>1.7689999999999999</v>
      </c>
      <c r="FQ31" s="136">
        <f t="shared" si="18"/>
        <v>5.6830803406145876</v>
      </c>
      <c r="FR31" s="169">
        <f t="shared" si="19"/>
        <v>0.11068373333333334</v>
      </c>
      <c r="FS31" s="170">
        <f>DT31/EY31</f>
        <v>2.5749041111732165</v>
      </c>
      <c r="FT31" s="193">
        <v>20</v>
      </c>
      <c r="FU31" s="176" t="s">
        <v>904</v>
      </c>
      <c r="FV31" s="176" t="s">
        <v>660</v>
      </c>
      <c r="FW31" s="176" t="s">
        <v>691</v>
      </c>
      <c r="FX31" s="124">
        <v>0</v>
      </c>
      <c r="FY31" s="127" t="s">
        <v>499</v>
      </c>
      <c r="FZ31" s="124">
        <v>1</v>
      </c>
      <c r="GA31" s="176" t="s">
        <v>525</v>
      </c>
      <c r="GE31" s="124">
        <v>1</v>
      </c>
      <c r="GF31" s="195" t="s">
        <v>962</v>
      </c>
      <c r="GG31" s="176" t="s">
        <v>505</v>
      </c>
      <c r="GH31" s="124">
        <v>0</v>
      </c>
      <c r="GI31" s="213">
        <v>0</v>
      </c>
      <c r="GJ31" s="176" t="s">
        <v>963</v>
      </c>
      <c r="GK31" s="158"/>
      <c r="GL31" s="172">
        <v>43955</v>
      </c>
      <c r="GM31" s="218" t="s">
        <v>583</v>
      </c>
      <c r="GN31" s="173">
        <f>DATEDIF(ER31,GL31,"m")</f>
        <v>2</v>
      </c>
      <c r="GO31" s="174" t="s">
        <v>489</v>
      </c>
      <c r="GS31" s="234"/>
      <c r="GT31" s="158"/>
      <c r="GU31" s="158"/>
      <c r="GW31" s="196">
        <v>0</v>
      </c>
      <c r="GX31" s="196">
        <v>0</v>
      </c>
      <c r="GY31" s="196">
        <v>800.9</v>
      </c>
      <c r="GZ31" s="196">
        <v>0</v>
      </c>
      <c r="HA31" s="196">
        <v>0</v>
      </c>
      <c r="HB31" s="196">
        <v>0</v>
      </c>
      <c r="HC31" s="196">
        <v>5114.3</v>
      </c>
      <c r="HD31" s="196">
        <v>0</v>
      </c>
      <c r="HE31" s="196">
        <v>313.8</v>
      </c>
      <c r="HF31" s="196">
        <v>258.23</v>
      </c>
      <c r="HG31" s="196">
        <v>16.98</v>
      </c>
      <c r="HH31" s="196">
        <v>0</v>
      </c>
      <c r="HI31" s="196">
        <v>152.57</v>
      </c>
      <c r="HJ31" s="400">
        <v>1</v>
      </c>
      <c r="HK31" s="398">
        <v>67.5</v>
      </c>
      <c r="HL31" s="398">
        <v>63.2</v>
      </c>
      <c r="HM31" s="401">
        <v>10248</v>
      </c>
      <c r="HN31" s="398">
        <v>58.5</v>
      </c>
      <c r="HO31" s="398">
        <v>73.5</v>
      </c>
      <c r="HP31" s="401">
        <v>7512</v>
      </c>
      <c r="HQ31" s="401"/>
      <c r="HR31" s="398"/>
      <c r="HS31" s="398"/>
      <c r="HT31" s="398"/>
      <c r="HU31" s="398"/>
      <c r="HV31" s="398">
        <v>99.9</v>
      </c>
      <c r="HW31" s="401">
        <v>9555</v>
      </c>
      <c r="HX31" s="398">
        <v>73.099999999999994</v>
      </c>
      <c r="HY31" s="398">
        <v>73</v>
      </c>
      <c r="HZ31" s="398">
        <v>56.3</v>
      </c>
      <c r="IA31" s="398">
        <v>79.5</v>
      </c>
      <c r="IB31" s="398">
        <v>88.2</v>
      </c>
      <c r="IC31" s="401">
        <v>6226</v>
      </c>
      <c r="ID31" s="398">
        <v>24.8</v>
      </c>
      <c r="IE31" s="398">
        <v>81.3</v>
      </c>
      <c r="IF31" s="398">
        <v>52</v>
      </c>
      <c r="IG31" s="398">
        <v>92.9</v>
      </c>
      <c r="IH31" s="401">
        <v>8993</v>
      </c>
      <c r="II31" s="398">
        <v>61.7</v>
      </c>
      <c r="IJ31" s="398">
        <v>35.700000000000003</v>
      </c>
      <c r="IK31" s="398">
        <v>84.9</v>
      </c>
      <c r="IL31" s="401">
        <v>6041</v>
      </c>
      <c r="IM31" s="398">
        <v>13.1</v>
      </c>
      <c r="IN31" s="398"/>
      <c r="IO31" s="401"/>
      <c r="IP31" s="398"/>
      <c r="IQ31" s="398"/>
      <c r="IR31" s="398"/>
      <c r="IS31" s="398"/>
      <c r="IT31" s="398"/>
      <c r="IU31" s="401"/>
      <c r="IV31" s="398"/>
      <c r="IW31" s="398"/>
      <c r="IX31" s="398"/>
      <c r="IY31" s="398"/>
      <c r="IZ31" s="398"/>
      <c r="JA31" s="398"/>
      <c r="JB31" s="398"/>
      <c r="JC31" s="398"/>
      <c r="JD31" s="398"/>
      <c r="JE31" s="401">
        <v>15</v>
      </c>
      <c r="JF31" s="376">
        <v>1</v>
      </c>
      <c r="JG31" s="376">
        <v>3</v>
      </c>
      <c r="JH31" s="379"/>
      <c r="JI31" s="379"/>
      <c r="JJ31" s="197"/>
      <c r="JK31" s="175"/>
      <c r="JL31" s="176"/>
      <c r="JM31" s="176"/>
      <c r="JN31" s="176"/>
      <c r="JO31" s="176"/>
      <c r="JP31" s="176"/>
      <c r="JQ31" s="176"/>
      <c r="JR31" s="176"/>
      <c r="JS31" s="176"/>
      <c r="JT31" s="176"/>
      <c r="JU31" s="176"/>
      <c r="JV31" s="176"/>
      <c r="JW31" s="176"/>
      <c r="JX31" s="176"/>
      <c r="JY31" s="176"/>
      <c r="JZ31" s="176"/>
      <c r="KA31" s="176"/>
      <c r="KB31" s="176"/>
      <c r="KC31" s="176"/>
      <c r="KD31" s="176"/>
      <c r="KE31" s="176"/>
      <c r="KF31" s="176"/>
      <c r="KG31" s="176"/>
      <c r="KH31" s="176"/>
      <c r="KI31" s="176"/>
      <c r="KJ31" s="176"/>
      <c r="KK31" s="176"/>
      <c r="KL31" s="176"/>
      <c r="KM31" s="176"/>
      <c r="KN31" s="176"/>
      <c r="KO31" s="176"/>
      <c r="KP31" s="176"/>
      <c r="KQ31" s="176"/>
      <c r="KR31" s="176"/>
      <c r="KS31" s="176"/>
      <c r="KT31" s="176"/>
      <c r="KU31" s="176"/>
      <c r="KV31" s="176"/>
      <c r="KW31" s="176"/>
      <c r="KX31" s="176"/>
      <c r="KY31" s="176"/>
      <c r="KZ31" s="176"/>
      <c r="LA31" s="176"/>
      <c r="LB31" s="176"/>
      <c r="LC31" s="176"/>
      <c r="LD31" s="176"/>
      <c r="LE31" s="176"/>
    </row>
    <row r="32" spans="1:317" ht="14.45" customHeight="1">
      <c r="A32" s="121">
        <v>80</v>
      </c>
      <c r="B32" s="121">
        <f>COUNTIFS($D$3:D32,D32,$F$3:F32,F32)</f>
        <v>1</v>
      </c>
      <c r="C32" s="177">
        <v>12474</v>
      </c>
      <c r="D32" s="231" t="s">
        <v>787</v>
      </c>
      <c r="E32" s="127" t="s">
        <v>565</v>
      </c>
      <c r="F32" s="179">
        <v>6706300392</v>
      </c>
      <c r="G32" s="124">
        <f t="shared" si="0"/>
        <v>53</v>
      </c>
      <c r="H32" s="275" t="s">
        <v>788</v>
      </c>
      <c r="I32" s="194" t="s">
        <v>789</v>
      </c>
      <c r="J32" s="276" t="s">
        <v>476</v>
      </c>
      <c r="K32" s="127" t="s">
        <v>477</v>
      </c>
      <c r="L32" s="124">
        <v>8</v>
      </c>
      <c r="M32" s="127">
        <v>2</v>
      </c>
      <c r="N32" s="127" t="s">
        <v>479</v>
      </c>
      <c r="O32" s="124"/>
      <c r="P32" s="124" t="s">
        <v>574</v>
      </c>
      <c r="Q32" s="320"/>
      <c r="R32" s="320"/>
      <c r="S32" s="127"/>
      <c r="T32" s="340" t="s">
        <v>481</v>
      </c>
      <c r="U32" s="340"/>
      <c r="V32" s="345" t="s">
        <v>575</v>
      </c>
      <c r="W32" s="307"/>
      <c r="X32" s="362"/>
      <c r="Y32" s="362"/>
      <c r="Z32" s="194"/>
      <c r="AA32" s="124" t="s">
        <v>576</v>
      </c>
      <c r="AB32" s="124"/>
      <c r="AC32" s="359">
        <v>287</v>
      </c>
      <c r="AD32" s="359">
        <v>2300</v>
      </c>
      <c r="AE32" s="176"/>
      <c r="AF32" s="176"/>
      <c r="AG32" s="176" t="s">
        <v>484</v>
      </c>
      <c r="AH32" s="131">
        <v>150</v>
      </c>
      <c r="AI32"/>
      <c r="AJ32"/>
      <c r="AM32"/>
      <c r="AO32" s="397">
        <v>27.8</v>
      </c>
      <c r="AP32" s="132">
        <v>52</v>
      </c>
      <c r="AQ32" s="133">
        <v>19.600000000000001</v>
      </c>
      <c r="AR32" s="134">
        <f t="shared" si="1"/>
        <v>99.4</v>
      </c>
      <c r="AS32" s="135">
        <f t="shared" si="2"/>
        <v>0.5346153846153846</v>
      </c>
      <c r="AT32" s="136">
        <f t="shared" si="3"/>
        <v>10.47846153846154</v>
      </c>
      <c r="AU32" s="137">
        <f t="shared" si="4"/>
        <v>0.38826815642458107</v>
      </c>
      <c r="AV32" s="138">
        <f t="shared" si="34"/>
        <v>25.252500000000001</v>
      </c>
      <c r="AW32" s="138">
        <f>97-AY32-(CD32*100/AO32)</f>
        <v>90.836330935251794</v>
      </c>
      <c r="AX32" s="139">
        <v>0.90350000000000008</v>
      </c>
      <c r="AY32" s="138">
        <v>3.25</v>
      </c>
      <c r="AZ32" s="121" t="s">
        <v>485</v>
      </c>
      <c r="BA32" s="140">
        <v>13.1</v>
      </c>
      <c r="BB32" s="141" t="s">
        <v>485</v>
      </c>
      <c r="BC32" s="142">
        <v>0.51</v>
      </c>
      <c r="BD32" s="142"/>
      <c r="BE32" s="148"/>
      <c r="BF32" s="138"/>
      <c r="BG32" s="123">
        <v>4344</v>
      </c>
      <c r="BH32" s="143">
        <v>629.29999999999995</v>
      </c>
      <c r="BI32" s="144">
        <v>0.35</v>
      </c>
      <c r="BJ32" s="138">
        <v>75.900000000000006</v>
      </c>
      <c r="BK32" s="121">
        <v>24.1</v>
      </c>
      <c r="BL32" s="199">
        <f t="shared" si="6"/>
        <v>3.1493775933609958</v>
      </c>
      <c r="BM32" s="146">
        <v>1.43</v>
      </c>
      <c r="BN32" s="142">
        <f t="shared" si="7"/>
        <v>5.1438848920863309</v>
      </c>
      <c r="BO32" s="121" t="s">
        <v>485</v>
      </c>
      <c r="BP32" s="121">
        <v>17.3</v>
      </c>
      <c r="BQ32" s="144">
        <v>21.921999999999997</v>
      </c>
      <c r="BR32" s="193">
        <v>23400</v>
      </c>
      <c r="BS32" s="142">
        <f t="shared" si="8"/>
        <v>46.3</v>
      </c>
      <c r="BT32" s="147">
        <v>96.7</v>
      </c>
      <c r="BU32" s="147">
        <v>7941</v>
      </c>
      <c r="BV32" s="142">
        <f t="shared" si="9"/>
        <v>3.2999999999999972</v>
      </c>
      <c r="BW32" s="399">
        <f t="shared" si="10"/>
        <v>51.792000000000002</v>
      </c>
      <c r="BX32" s="147">
        <v>25.6</v>
      </c>
      <c r="BY32" s="148">
        <f t="shared" si="11"/>
        <v>13.312000000000001</v>
      </c>
      <c r="BZ32" s="147">
        <v>20.7</v>
      </c>
      <c r="CA32" s="148">
        <f t="shared" si="12"/>
        <v>10.763999999999999</v>
      </c>
      <c r="CB32" s="147">
        <v>53.3</v>
      </c>
      <c r="CC32" s="148">
        <f t="shared" si="13"/>
        <v>27.715999999999998</v>
      </c>
      <c r="CD32" s="148">
        <v>0.81</v>
      </c>
      <c r="CE32" s="149">
        <v>99.9</v>
      </c>
      <c r="CF32" s="211">
        <v>13134.199999999999</v>
      </c>
      <c r="CG32" s="149">
        <v>99.7</v>
      </c>
      <c r="CH32" s="211">
        <v>8681.6</v>
      </c>
      <c r="CI32" s="149">
        <v>92.7</v>
      </c>
      <c r="CJ32" s="149">
        <v>96</v>
      </c>
      <c r="CK32" s="211">
        <v>6801.7</v>
      </c>
      <c r="CL32" s="138">
        <f t="shared" si="14"/>
        <v>1.2367149758454108</v>
      </c>
      <c r="CM32" s="148"/>
      <c r="CN32" s="148"/>
      <c r="CO32" s="148"/>
      <c r="CP32" s="142"/>
      <c r="CQ32" s="148">
        <v>0.38</v>
      </c>
      <c r="CR32" s="138"/>
      <c r="CS32" s="138"/>
      <c r="CT32" s="148"/>
      <c r="CU32" s="151"/>
      <c r="CV32" s="151"/>
      <c r="CW32" s="148"/>
      <c r="CX32" s="148"/>
      <c r="CZ32" s="148"/>
      <c r="DB32" s="153" t="s">
        <v>486</v>
      </c>
      <c r="DC32" s="154"/>
      <c r="DD32" s="155" t="s">
        <v>790</v>
      </c>
      <c r="DE32" s="124"/>
      <c r="DF32" s="124"/>
      <c r="DG32" s="124"/>
      <c r="DH32" s="236"/>
      <c r="DI32" s="124" t="s">
        <v>488</v>
      </c>
      <c r="DJ32" s="427" t="s">
        <v>484</v>
      </c>
      <c r="DK32" s="156">
        <v>2</v>
      </c>
      <c r="DL32" s="156"/>
      <c r="DM32" s="220" t="s">
        <v>1073</v>
      </c>
      <c r="DN32" s="156" t="s">
        <v>541</v>
      </c>
      <c r="DO32" s="220">
        <v>0</v>
      </c>
      <c r="DP32" s="220" t="s">
        <v>681</v>
      </c>
      <c r="DQ32" s="156"/>
      <c r="DR32" s="158" t="s">
        <v>479</v>
      </c>
      <c r="DS32" s="124" t="s">
        <v>479</v>
      </c>
      <c r="DT32" s="124">
        <v>2085</v>
      </c>
      <c r="DU32" s="124">
        <v>30.5</v>
      </c>
      <c r="DV32" s="124">
        <v>69.5</v>
      </c>
      <c r="DW32" s="124" t="s">
        <v>479</v>
      </c>
      <c r="DX32" s="124" t="s">
        <v>479</v>
      </c>
      <c r="DY32" s="124" t="s">
        <v>479</v>
      </c>
      <c r="DZ32" s="124" t="s">
        <v>479</v>
      </c>
      <c r="EA32" s="124">
        <v>0</v>
      </c>
      <c r="EC32" s="159"/>
      <c r="ED32" s="159"/>
      <c r="EE32" s="156">
        <v>9</v>
      </c>
      <c r="EF32" s="220">
        <v>20</v>
      </c>
      <c r="EG32" s="156"/>
      <c r="EH32" s="159"/>
      <c r="EI32" s="417" t="s">
        <v>499</v>
      </c>
      <c r="EJ32" s="417" t="s">
        <v>499</v>
      </c>
      <c r="EK32" s="417" t="s">
        <v>499</v>
      </c>
      <c r="EL32" s="417">
        <v>1</v>
      </c>
      <c r="EM32" s="433" t="s">
        <v>499</v>
      </c>
      <c r="EN32" s="159"/>
      <c r="EO32" s="417">
        <v>1</v>
      </c>
      <c r="EP32" s="417">
        <v>1</v>
      </c>
      <c r="EQ32" s="417" t="s">
        <v>681</v>
      </c>
      <c r="ER32" s="418" t="s">
        <v>681</v>
      </c>
      <c r="ES32" s="311">
        <v>12474</v>
      </c>
      <c r="ET32" s="352">
        <v>75</v>
      </c>
      <c r="EU32" s="352">
        <v>11786</v>
      </c>
      <c r="EV32" s="352">
        <v>8000</v>
      </c>
      <c r="EW32" s="352">
        <v>40560</v>
      </c>
      <c r="EX32" s="353">
        <v>3998</v>
      </c>
      <c r="EY32" s="354">
        <f t="shared" si="15"/>
        <v>270.26479999999998</v>
      </c>
      <c r="EZ32" s="279">
        <f t="shared" si="33"/>
        <v>2162.1183999999998</v>
      </c>
      <c r="FA32" s="268"/>
      <c r="FB32" s="171"/>
      <c r="FC32" s="171"/>
      <c r="FD32" s="171"/>
      <c r="FE32" s="284"/>
      <c r="FF32" s="294"/>
      <c r="FG32" s="294"/>
      <c r="FH32" s="280"/>
      <c r="FI32" s="325"/>
      <c r="FJ32" s="291"/>
      <c r="FK32" s="292"/>
      <c r="FL32" s="287"/>
      <c r="FM32" s="163"/>
      <c r="FN32" s="121"/>
      <c r="FO32" s="168">
        <f t="shared" si="17"/>
        <v>0.28699999999999998</v>
      </c>
      <c r="FQ32" s="136">
        <f t="shared" si="18"/>
        <v>33.921601900559985</v>
      </c>
      <c r="FR32" s="169">
        <f t="shared" si="19"/>
        <v>0.27026479999999997</v>
      </c>
      <c r="FS32" s="170" t="e">
        <f>#REF!/EY32</f>
        <v>#REF!</v>
      </c>
      <c r="FT32" s="419"/>
      <c r="FU32" s="224" t="s">
        <v>1074</v>
      </c>
      <c r="FV32" s="224" t="s">
        <v>1075</v>
      </c>
      <c r="FW32" s="224" t="s">
        <v>1076</v>
      </c>
      <c r="FX32" s="222">
        <v>0</v>
      </c>
      <c r="FY32" s="222"/>
      <c r="FZ32" s="222">
        <v>1</v>
      </c>
      <c r="GA32" s="224" t="s">
        <v>525</v>
      </c>
      <c r="GB32" s="232"/>
      <c r="GC32" s="232"/>
      <c r="GD32" s="232"/>
      <c r="GE32" s="222">
        <v>1</v>
      </c>
      <c r="GF32" s="437" t="s">
        <v>1077</v>
      </c>
      <c r="GG32" s="224" t="s">
        <v>527</v>
      </c>
      <c r="GH32" s="222">
        <v>0</v>
      </c>
      <c r="GI32" s="223">
        <v>0</v>
      </c>
      <c r="GJ32" s="224" t="s">
        <v>1078</v>
      </c>
      <c r="GK32" s="158"/>
      <c r="GL32" s="172">
        <v>43892</v>
      </c>
      <c r="GM32" s="172"/>
      <c r="GN32" s="173"/>
      <c r="GO32" s="174" t="s">
        <v>489</v>
      </c>
      <c r="GS32" s="158"/>
      <c r="GT32" s="158"/>
      <c r="GU32" s="158"/>
      <c r="HJ32" s="375"/>
      <c r="HK32" s="398">
        <v>32.5</v>
      </c>
      <c r="HL32" s="398">
        <v>88</v>
      </c>
      <c r="HM32" s="401">
        <v>12874</v>
      </c>
      <c r="HN32" s="398">
        <v>50.9</v>
      </c>
      <c r="HO32" s="398">
        <v>94.9</v>
      </c>
      <c r="HP32" s="401">
        <v>14054</v>
      </c>
      <c r="HQ32" s="401"/>
      <c r="HR32" s="398"/>
      <c r="HS32" s="398"/>
      <c r="HT32" s="398"/>
      <c r="HU32" s="398"/>
      <c r="HV32" s="398">
        <v>98.8</v>
      </c>
      <c r="HW32" s="401">
        <v>6160</v>
      </c>
      <c r="HX32" s="398">
        <v>52.9</v>
      </c>
      <c r="HY32" s="398">
        <v>76.599999999999994</v>
      </c>
      <c r="HZ32" s="398">
        <v>10.9</v>
      </c>
      <c r="IA32" s="398">
        <v>46.3</v>
      </c>
      <c r="IB32" s="398">
        <v>98.3</v>
      </c>
      <c r="IC32" s="401">
        <v>15527</v>
      </c>
      <c r="ID32" s="398">
        <v>21.1</v>
      </c>
      <c r="IE32" s="398">
        <v>32</v>
      </c>
      <c r="IF32" s="398">
        <v>28.6</v>
      </c>
      <c r="IG32" s="398">
        <v>96.2</v>
      </c>
      <c r="IH32" s="401">
        <v>10870</v>
      </c>
      <c r="II32" s="398">
        <v>70.3</v>
      </c>
      <c r="IJ32" s="398">
        <v>1.98</v>
      </c>
      <c r="IK32" s="398">
        <v>93.7</v>
      </c>
      <c r="IL32" s="401">
        <v>11773</v>
      </c>
      <c r="IM32" s="398">
        <v>14.8</v>
      </c>
      <c r="IN32" s="398">
        <v>89.1</v>
      </c>
      <c r="IO32" s="401">
        <v>3701</v>
      </c>
      <c r="IP32" s="398">
        <v>41.5</v>
      </c>
      <c r="IQ32" s="398">
        <v>68.400000000000006</v>
      </c>
      <c r="IR32" s="398">
        <v>37.6</v>
      </c>
      <c r="IS32" s="398">
        <v>20.7</v>
      </c>
      <c r="IT32" s="398">
        <v>96.8</v>
      </c>
      <c r="IU32" s="401">
        <v>13512</v>
      </c>
      <c r="IV32" s="398">
        <v>26.7</v>
      </c>
      <c r="IW32" s="398">
        <v>66.3</v>
      </c>
      <c r="IX32" s="398">
        <v>6.03</v>
      </c>
      <c r="IY32" s="398">
        <v>99.9</v>
      </c>
      <c r="IZ32" s="398">
        <v>4444</v>
      </c>
      <c r="JA32" s="398">
        <v>12.3</v>
      </c>
      <c r="JB32" s="398">
        <v>34</v>
      </c>
      <c r="JC32" s="398">
        <v>90.7</v>
      </c>
      <c r="JD32" s="398">
        <v>0.36</v>
      </c>
      <c r="JE32" s="401"/>
      <c r="JF32" s="379"/>
      <c r="JG32" s="379"/>
      <c r="JH32" s="379"/>
      <c r="JI32" s="379"/>
      <c r="JJ32" s="158"/>
      <c r="JK32" s="175"/>
      <c r="JL32" s="176"/>
      <c r="JM32" s="176"/>
      <c r="JN32" s="176"/>
      <c r="JO32" s="176"/>
      <c r="JP32" s="176"/>
      <c r="JQ32" s="176"/>
      <c r="JR32" s="176"/>
      <c r="JS32" s="176"/>
      <c r="JT32" s="176"/>
      <c r="JU32" s="176"/>
      <c r="JV32" s="176"/>
      <c r="JW32" s="176"/>
      <c r="JX32" s="176"/>
      <c r="JY32" s="176"/>
      <c r="JZ32" s="176"/>
      <c r="KA32" s="176"/>
      <c r="KB32" s="176"/>
      <c r="KC32" s="176"/>
      <c r="KD32" s="176"/>
      <c r="KE32" s="176"/>
      <c r="KF32" s="176"/>
      <c r="KG32" s="176"/>
      <c r="KH32" s="176"/>
      <c r="KI32" s="176"/>
      <c r="KJ32" s="176"/>
      <c r="KK32" s="176"/>
      <c r="KL32" s="176"/>
      <c r="KM32" s="176"/>
      <c r="KN32" s="176"/>
      <c r="KO32" s="176"/>
      <c r="KP32" s="176"/>
      <c r="KQ32" s="176"/>
      <c r="KR32" s="176"/>
      <c r="KS32" s="176"/>
      <c r="KT32" s="176"/>
      <c r="KU32" s="176"/>
      <c r="KV32" s="176"/>
      <c r="KW32" s="176"/>
      <c r="KX32" s="176"/>
      <c r="KY32" s="176"/>
      <c r="KZ32" s="176"/>
      <c r="LA32" s="176"/>
      <c r="LB32" s="176"/>
      <c r="LC32" s="176"/>
      <c r="LD32" s="176"/>
      <c r="LE32" s="176"/>
    </row>
    <row r="33" spans="1:317" ht="14.45" customHeight="1">
      <c r="A33" s="121">
        <v>158</v>
      </c>
      <c r="B33" s="121">
        <f>COUNTIFS($D$3:D33,D33,$F$3:F33,F33)</f>
        <v>1</v>
      </c>
      <c r="C33" s="269">
        <v>12924</v>
      </c>
      <c r="D33" s="270" t="s">
        <v>859</v>
      </c>
      <c r="E33" s="178" t="s">
        <v>860</v>
      </c>
      <c r="F33" s="296">
        <v>5853050346</v>
      </c>
      <c r="G33" s="124">
        <f t="shared" si="0"/>
        <v>62</v>
      </c>
      <c r="H33" s="277" t="s">
        <v>861</v>
      </c>
      <c r="I33" s="180" t="s">
        <v>862</v>
      </c>
      <c r="J33" s="181" t="s">
        <v>476</v>
      </c>
      <c r="K33" s="178" t="s">
        <v>477</v>
      </c>
      <c r="L33" s="182">
        <v>16</v>
      </c>
      <c r="M33" s="127">
        <v>1</v>
      </c>
      <c r="N33" s="127" t="s">
        <v>511</v>
      </c>
      <c r="O33" s="124"/>
      <c r="P33" s="124" t="s">
        <v>783</v>
      </c>
      <c r="Q33" s="183"/>
      <c r="R33" s="183"/>
      <c r="S33" s="178"/>
      <c r="T33" s="184" t="s">
        <v>481</v>
      </c>
      <c r="U33" s="184"/>
      <c r="V33" s="202" t="s">
        <v>521</v>
      </c>
      <c r="W33" s="349"/>
      <c r="X33" s="386"/>
      <c r="Y33" s="386"/>
      <c r="Z33" s="187"/>
      <c r="AA33" s="182" t="s">
        <v>495</v>
      </c>
      <c r="AB33" s="124"/>
      <c r="AC33" s="188">
        <v>346</v>
      </c>
      <c r="AD33" s="188">
        <v>5500</v>
      </c>
      <c r="AE33" s="189"/>
      <c r="AF33" s="189"/>
      <c r="AG33" s="189" t="s">
        <v>484</v>
      </c>
      <c r="AH33" s="131">
        <v>450</v>
      </c>
      <c r="AI33"/>
      <c r="AJ33"/>
      <c r="AM33"/>
      <c r="AO33" s="397">
        <v>70.099999999999994</v>
      </c>
      <c r="AP33" s="132">
        <v>17.399999999999999</v>
      </c>
      <c r="AQ33" s="133">
        <v>11.6</v>
      </c>
      <c r="AR33" s="134">
        <f t="shared" si="1"/>
        <v>99.1</v>
      </c>
      <c r="AS33" s="135">
        <f t="shared" si="2"/>
        <v>4.0287356321839081</v>
      </c>
      <c r="AT33" s="136">
        <f t="shared" si="3"/>
        <v>46.733333333333334</v>
      </c>
      <c r="AU33" s="137">
        <f t="shared" si="4"/>
        <v>2.4172413793103447</v>
      </c>
      <c r="AV33" s="138">
        <f t="shared" si="34"/>
        <v>66.017999999999986</v>
      </c>
      <c r="AW33" s="138">
        <f>98-AY33-(CD33*100/AO33)</f>
        <v>94.176890156918688</v>
      </c>
      <c r="AX33" s="139">
        <v>1.81</v>
      </c>
      <c r="AY33" s="138">
        <f>AX33*100/AO33</f>
        <v>2.5820256776034238</v>
      </c>
      <c r="AZ33" s="121" t="s">
        <v>485</v>
      </c>
      <c r="BA33" s="140">
        <v>44.5</v>
      </c>
      <c r="BB33" s="141" t="s">
        <v>485</v>
      </c>
      <c r="BC33" s="142">
        <v>0.4</v>
      </c>
      <c r="BD33" s="142"/>
      <c r="BE33" s="138"/>
      <c r="BF33" s="138"/>
      <c r="BG33" s="143">
        <v>7986.1538461538457</v>
      </c>
      <c r="BH33" s="143">
        <v>836</v>
      </c>
      <c r="BI33" s="144">
        <v>8.69</v>
      </c>
      <c r="BJ33" s="138">
        <v>57.5</v>
      </c>
      <c r="BK33" s="138">
        <f>100-BJ33</f>
        <v>42.5</v>
      </c>
      <c r="BL33" s="145">
        <f t="shared" si="6"/>
        <v>1.3529411764705883</v>
      </c>
      <c r="BM33" s="146">
        <v>4.2300000000000004</v>
      </c>
      <c r="BN33" s="142">
        <f t="shared" si="7"/>
        <v>6.0342368045649089</v>
      </c>
      <c r="BO33" s="121" t="s">
        <v>485</v>
      </c>
      <c r="BP33" s="138">
        <v>60.7</v>
      </c>
      <c r="BQ33" s="144">
        <v>68.08</v>
      </c>
      <c r="BR33" s="147">
        <v>31039</v>
      </c>
      <c r="BS33" s="142">
        <f t="shared" si="8"/>
        <v>78.900000000000006</v>
      </c>
      <c r="BT33" s="147">
        <v>84.1</v>
      </c>
      <c r="BU33" s="147">
        <v>18576</v>
      </c>
      <c r="BV33" s="142">
        <f t="shared" si="9"/>
        <v>15.900000000000006</v>
      </c>
      <c r="BW33" s="399">
        <f t="shared" si="10"/>
        <v>17.138999999999999</v>
      </c>
      <c r="BX33" s="123">
        <v>49.7</v>
      </c>
      <c r="BY33" s="148">
        <f t="shared" si="11"/>
        <v>8.6478000000000002</v>
      </c>
      <c r="BZ33" s="147">
        <v>29.2</v>
      </c>
      <c r="CA33" s="148">
        <f t="shared" si="12"/>
        <v>5.0807999999999991</v>
      </c>
      <c r="CB33" s="147">
        <v>19.600000000000001</v>
      </c>
      <c r="CC33" s="148">
        <f t="shared" si="13"/>
        <v>3.4104000000000001</v>
      </c>
      <c r="CD33" s="148">
        <v>0.87</v>
      </c>
      <c r="CE33" s="149">
        <v>99.9</v>
      </c>
      <c r="CF33" s="149">
        <v>13512</v>
      </c>
      <c r="CG33" s="149">
        <v>99.7</v>
      </c>
      <c r="CH33" s="149">
        <v>8543</v>
      </c>
      <c r="CI33" s="149">
        <v>95.5</v>
      </c>
      <c r="CJ33" s="149">
        <v>99</v>
      </c>
      <c r="CK33" s="149">
        <v>9996</v>
      </c>
      <c r="CL33" s="138">
        <f t="shared" si="14"/>
        <v>1.702054794520548</v>
      </c>
      <c r="CM33" s="148"/>
      <c r="CN33" s="148"/>
      <c r="CO33" s="148"/>
      <c r="CP33" s="142">
        <v>0.75</v>
      </c>
      <c r="CQ33" s="138"/>
      <c r="CR33" s="138"/>
      <c r="CS33" s="138"/>
      <c r="CT33" s="148"/>
      <c r="CU33" s="151"/>
      <c r="CV33" s="151"/>
      <c r="CW33" s="148"/>
      <c r="CX33" s="148"/>
      <c r="CZ33" s="148"/>
      <c r="DA33" s="152"/>
      <c r="DB33" s="153" t="s">
        <v>300</v>
      </c>
      <c r="DC33" s="154"/>
      <c r="DD33" s="155" t="s">
        <v>863</v>
      </c>
      <c r="DE33" s="124"/>
      <c r="DF33" s="124"/>
      <c r="DG33" s="124"/>
      <c r="DH33" s="236"/>
      <c r="DI33" s="124" t="s">
        <v>514</v>
      </c>
      <c r="DJ33" s="427" t="s">
        <v>484</v>
      </c>
      <c r="DK33" s="156">
        <v>2</v>
      </c>
      <c r="DL33" s="156"/>
      <c r="DM33" s="156"/>
      <c r="DN33" s="157">
        <v>0</v>
      </c>
      <c r="DO33" s="156">
        <v>0</v>
      </c>
      <c r="DP33" s="219" t="s">
        <v>681</v>
      </c>
      <c r="DQ33" s="156"/>
      <c r="DR33" s="203">
        <v>23.7</v>
      </c>
      <c r="DS33" s="200" t="s">
        <v>479</v>
      </c>
      <c r="DT33" s="200">
        <v>523</v>
      </c>
      <c r="DU33" s="200">
        <v>15.9</v>
      </c>
      <c r="DV33" s="200">
        <v>84.1</v>
      </c>
      <c r="DW33" s="200" t="s">
        <v>479</v>
      </c>
      <c r="DX33" s="200" t="s">
        <v>479</v>
      </c>
      <c r="DY33" s="200" t="s">
        <v>479</v>
      </c>
      <c r="DZ33" s="200" t="s">
        <v>479</v>
      </c>
      <c r="EA33" s="127">
        <v>0</v>
      </c>
      <c r="EB33" s="123"/>
      <c r="EC33" s="159"/>
      <c r="ED33" s="159"/>
      <c r="EE33" s="156">
        <v>16</v>
      </c>
      <c r="EF33" s="156">
        <v>50</v>
      </c>
      <c r="EG33" s="156">
        <v>3</v>
      </c>
      <c r="EH33" s="159"/>
      <c r="EI33" s="191" t="s">
        <v>499</v>
      </c>
      <c r="EJ33" s="191" t="s">
        <v>499</v>
      </c>
      <c r="EK33" s="212" t="s">
        <v>499</v>
      </c>
      <c r="EL33" s="156">
        <v>2</v>
      </c>
      <c r="EM33" s="127" t="s">
        <v>499</v>
      </c>
      <c r="EN33" s="156" t="s">
        <v>500</v>
      </c>
      <c r="EO33" s="156">
        <v>3</v>
      </c>
      <c r="EP33" s="156">
        <v>2</v>
      </c>
      <c r="EQ33" s="159" t="s">
        <v>864</v>
      </c>
      <c r="ER33" s="161">
        <v>43720</v>
      </c>
      <c r="ES33" s="355">
        <v>12924</v>
      </c>
      <c r="ET33" s="356">
        <v>75</v>
      </c>
      <c r="EU33" s="356">
        <v>7642</v>
      </c>
      <c r="EV33" s="356">
        <v>4000</v>
      </c>
      <c r="EW33" s="356">
        <v>40560</v>
      </c>
      <c r="EX33" s="357">
        <v>2750</v>
      </c>
      <c r="EY33" s="358">
        <f t="shared" si="15"/>
        <v>371.8</v>
      </c>
      <c r="EZ33" s="266">
        <f t="shared" si="33"/>
        <v>5948.8</v>
      </c>
      <c r="FA33" s="273"/>
      <c r="FB33" s="254"/>
      <c r="FC33" s="254"/>
      <c r="FD33" s="254"/>
      <c r="FE33" s="281"/>
      <c r="FF33" s="303"/>
      <c r="FG33" s="303"/>
      <c r="FH33" s="267"/>
      <c r="FI33" s="316"/>
      <c r="FJ33" s="291"/>
      <c r="FK33" s="292"/>
      <c r="FL33" s="252"/>
      <c r="FM33" s="163"/>
      <c r="FN33" s="121"/>
      <c r="FO33" s="168">
        <f t="shared" si="17"/>
        <v>0.34599999999999997</v>
      </c>
      <c r="FQ33" s="136">
        <f t="shared" si="18"/>
        <v>35.985344150745881</v>
      </c>
      <c r="FR33" s="169">
        <f t="shared" si="19"/>
        <v>0.37180000000000002</v>
      </c>
      <c r="FS33" s="170">
        <f>DT33/EY33</f>
        <v>1.4066702528240989</v>
      </c>
      <c r="FT33" s="193">
        <v>20</v>
      </c>
      <c r="FU33" s="176" t="s">
        <v>660</v>
      </c>
      <c r="FV33" s="176" t="s">
        <v>479</v>
      </c>
      <c r="FW33" s="176" t="s">
        <v>606</v>
      </c>
      <c r="FX33" s="124">
        <v>0</v>
      </c>
      <c r="FY33" s="127" t="s">
        <v>499</v>
      </c>
      <c r="FZ33" s="124">
        <v>1</v>
      </c>
      <c r="GA33" s="176" t="s">
        <v>525</v>
      </c>
      <c r="GE33" s="124">
        <v>1</v>
      </c>
      <c r="GF33" s="215">
        <v>44006</v>
      </c>
      <c r="GG33" s="176" t="s">
        <v>527</v>
      </c>
      <c r="GH33" s="124">
        <v>0</v>
      </c>
      <c r="GI33" s="213">
        <v>0</v>
      </c>
      <c r="GJ33" s="176" t="s">
        <v>824</v>
      </c>
      <c r="GK33" s="158"/>
      <c r="GL33" s="297">
        <v>43992</v>
      </c>
      <c r="GM33" s="218" t="s">
        <v>583</v>
      </c>
      <c r="GN33" s="173">
        <f>DATEDIF(ER33,GL33,"m")</f>
        <v>8</v>
      </c>
      <c r="GO33" s="174" t="s">
        <v>489</v>
      </c>
      <c r="GS33" s="234"/>
      <c r="GT33" s="158"/>
      <c r="GU33" s="158"/>
      <c r="GW33" s="196">
        <v>6.63</v>
      </c>
      <c r="GX33" s="196">
        <v>0</v>
      </c>
      <c r="GY33" s="196">
        <v>2462.6</v>
      </c>
      <c r="GZ33" s="196">
        <v>0</v>
      </c>
      <c r="HA33" s="196">
        <v>7.67</v>
      </c>
      <c r="HB33" s="196">
        <v>0</v>
      </c>
      <c r="HC33" s="196">
        <v>4922.6000000000004</v>
      </c>
      <c r="HD33" s="196">
        <v>36.6</v>
      </c>
      <c r="HE33" s="196">
        <v>541.1</v>
      </c>
      <c r="HF33" s="196">
        <v>0</v>
      </c>
      <c r="HG33" s="196">
        <v>0</v>
      </c>
      <c r="HH33" s="196">
        <v>0</v>
      </c>
      <c r="HI33" s="196">
        <v>2265.06</v>
      </c>
      <c r="HJ33" s="400">
        <v>3</v>
      </c>
      <c r="HK33" s="398">
        <v>45</v>
      </c>
      <c r="HL33" s="398">
        <v>82.3</v>
      </c>
      <c r="HM33" s="401">
        <v>4150</v>
      </c>
      <c r="HN33" s="398">
        <v>33.4</v>
      </c>
      <c r="HO33" s="398">
        <v>95.9</v>
      </c>
      <c r="HP33" s="401">
        <v>5324</v>
      </c>
      <c r="HQ33" s="401">
        <v>823</v>
      </c>
      <c r="HR33" s="398">
        <v>49.7</v>
      </c>
      <c r="HS33" s="398">
        <v>53.3</v>
      </c>
      <c r="HT33" s="398">
        <v>28.2</v>
      </c>
      <c r="HU33" s="398">
        <v>97.6</v>
      </c>
      <c r="HV33" s="398">
        <v>99.4</v>
      </c>
      <c r="HW33" s="401">
        <v>7301</v>
      </c>
      <c r="HX33" s="398">
        <v>82</v>
      </c>
      <c r="HY33" s="398">
        <v>75.7</v>
      </c>
      <c r="HZ33" s="398">
        <v>26.1</v>
      </c>
      <c r="IA33" s="398">
        <v>81.5</v>
      </c>
      <c r="IB33" s="398">
        <v>99.1</v>
      </c>
      <c r="IC33" s="401">
        <v>5462</v>
      </c>
      <c r="ID33" s="398">
        <v>50.7</v>
      </c>
      <c r="IE33" s="398">
        <v>62.9</v>
      </c>
      <c r="IF33" s="398">
        <v>67.8</v>
      </c>
      <c r="IG33" s="398">
        <v>90.5</v>
      </c>
      <c r="IH33" s="401">
        <v>7430</v>
      </c>
      <c r="II33" s="398">
        <v>82.5</v>
      </c>
      <c r="IJ33" s="398">
        <v>24.8</v>
      </c>
      <c r="IK33" s="398">
        <v>97.6</v>
      </c>
      <c r="IL33" s="401">
        <v>6054</v>
      </c>
      <c r="IM33" s="398">
        <v>41.2</v>
      </c>
      <c r="IN33" s="398">
        <v>97</v>
      </c>
      <c r="IO33" s="401">
        <v>5125</v>
      </c>
      <c r="IP33" s="398">
        <v>72.400000000000006</v>
      </c>
      <c r="IQ33" s="398">
        <v>46.7</v>
      </c>
      <c r="IR33" s="398">
        <v>32.1</v>
      </c>
      <c r="IS33" s="398">
        <v>55.5</v>
      </c>
      <c r="IT33" s="398">
        <v>97.1</v>
      </c>
      <c r="IU33" s="401">
        <v>4380</v>
      </c>
      <c r="IV33" s="398">
        <v>37.700000000000003</v>
      </c>
      <c r="IW33" s="398">
        <v>56.7</v>
      </c>
      <c r="IX33" s="398">
        <v>12.4</v>
      </c>
      <c r="IY33" s="398">
        <v>98.8</v>
      </c>
      <c r="IZ33" s="398">
        <v>4741</v>
      </c>
      <c r="JA33" s="398">
        <v>25.6</v>
      </c>
      <c r="JB33" s="398">
        <v>50.6</v>
      </c>
      <c r="JC33" s="398">
        <v>84.7</v>
      </c>
      <c r="JD33" s="398">
        <v>3.29</v>
      </c>
      <c r="JE33" s="401">
        <v>27</v>
      </c>
      <c r="JF33" s="376">
        <v>3</v>
      </c>
      <c r="JG33" s="376">
        <v>1</v>
      </c>
      <c r="JH33" s="379"/>
      <c r="JI33" s="379"/>
      <c r="JJ33" s="197"/>
      <c r="JK33" s="175"/>
      <c r="JL33" s="176"/>
      <c r="JM33" s="176"/>
      <c r="JN33" s="176"/>
      <c r="JO33" s="176"/>
      <c r="JP33" s="176"/>
      <c r="JQ33" s="176"/>
      <c r="JR33" s="176"/>
      <c r="JS33" s="176"/>
      <c r="JT33" s="176"/>
      <c r="JU33" s="176"/>
      <c r="JV33" s="176"/>
      <c r="JW33" s="176"/>
      <c r="JX33" s="176"/>
      <c r="JY33" s="176"/>
      <c r="JZ33" s="176"/>
      <c r="KA33" s="176"/>
      <c r="KB33" s="176"/>
      <c r="KC33" s="176"/>
      <c r="KD33" s="176"/>
      <c r="KE33" s="176"/>
      <c r="KF33" s="176"/>
      <c r="KG33" s="176"/>
      <c r="KH33" s="176"/>
      <c r="KI33" s="176"/>
      <c r="KJ33" s="176"/>
      <c r="KK33" s="176"/>
      <c r="KL33" s="176"/>
      <c r="KM33" s="176"/>
      <c r="KN33" s="176"/>
      <c r="KO33" s="176"/>
      <c r="KP33" s="176"/>
      <c r="KQ33" s="176"/>
      <c r="KR33" s="176"/>
      <c r="KS33" s="176"/>
      <c r="KT33" s="176"/>
      <c r="KU33" s="176"/>
      <c r="KV33" s="176"/>
      <c r="KW33" s="176"/>
      <c r="KX33" s="176"/>
      <c r="KY33" s="176"/>
      <c r="KZ33" s="176"/>
      <c r="LA33" s="176"/>
      <c r="LB33" s="176"/>
      <c r="LC33" s="176"/>
      <c r="LD33" s="176"/>
      <c r="LE33" s="176"/>
    </row>
    <row r="34" spans="1:317" ht="14.45" customHeight="1">
      <c r="A34" s="121">
        <v>58</v>
      </c>
      <c r="B34" s="121">
        <f>COUNTIFS($D$3:D34,D34,$F$3:F34,F34)</f>
        <v>1</v>
      </c>
      <c r="C34" s="269">
        <v>12392</v>
      </c>
      <c r="D34" s="270" t="s">
        <v>686</v>
      </c>
      <c r="E34" s="178" t="s">
        <v>687</v>
      </c>
      <c r="F34" s="296">
        <v>5561231522</v>
      </c>
      <c r="G34" s="124">
        <f t="shared" si="0"/>
        <v>65</v>
      </c>
      <c r="H34" s="277" t="s">
        <v>688</v>
      </c>
      <c r="I34" s="180" t="s">
        <v>475</v>
      </c>
      <c r="J34" s="181" t="s">
        <v>476</v>
      </c>
      <c r="K34" s="178" t="s">
        <v>477</v>
      </c>
      <c r="L34" s="182">
        <v>15</v>
      </c>
      <c r="M34" s="127" t="s">
        <v>538</v>
      </c>
      <c r="N34" s="298" t="s">
        <v>479</v>
      </c>
      <c r="O34" s="272"/>
      <c r="P34" s="272" t="s">
        <v>574</v>
      </c>
      <c r="Q34" s="183"/>
      <c r="R34" s="183"/>
      <c r="S34" s="178"/>
      <c r="T34" s="184" t="s">
        <v>481</v>
      </c>
      <c r="U34" s="184"/>
      <c r="V34" s="210" t="s">
        <v>575</v>
      </c>
      <c r="W34" s="349"/>
      <c r="X34" s="386"/>
      <c r="Y34" s="386"/>
      <c r="Z34" s="377"/>
      <c r="AA34" s="375" t="s">
        <v>576</v>
      </c>
      <c r="AB34" s="124"/>
      <c r="AC34" s="392">
        <v>414</v>
      </c>
      <c r="AD34" s="392">
        <v>6000</v>
      </c>
      <c r="AE34" s="379"/>
      <c r="AF34" s="379"/>
      <c r="AG34" s="379" t="s">
        <v>484</v>
      </c>
      <c r="AH34" s="392">
        <v>450</v>
      </c>
      <c r="AI34"/>
      <c r="AJ34"/>
      <c r="AM34"/>
      <c r="AO34" s="397">
        <v>49.7</v>
      </c>
      <c r="AP34" s="132">
        <v>25</v>
      </c>
      <c r="AQ34" s="133">
        <v>22.7</v>
      </c>
      <c r="AR34" s="134">
        <f t="shared" si="1"/>
        <v>97.4</v>
      </c>
      <c r="AS34" s="135">
        <f t="shared" si="2"/>
        <v>1.9880000000000002</v>
      </c>
      <c r="AT34" s="136">
        <f t="shared" si="3"/>
        <v>45.127600000000001</v>
      </c>
      <c r="AU34" s="137">
        <f t="shared" si="4"/>
        <v>1.0419287211740043</v>
      </c>
      <c r="AV34" s="138">
        <f t="shared" si="34"/>
        <v>45.266330000000011</v>
      </c>
      <c r="AW34" s="138">
        <f>97-AY34-(CD34*100/AO34)</f>
        <v>91.079134808853127</v>
      </c>
      <c r="AX34" s="139">
        <v>2.0426700000000002</v>
      </c>
      <c r="AY34" s="138">
        <v>4.1100000000000003</v>
      </c>
      <c r="AZ34" s="121" t="s">
        <v>485</v>
      </c>
      <c r="BA34" s="140">
        <v>51</v>
      </c>
      <c r="BB34" s="141" t="s">
        <v>485</v>
      </c>
      <c r="BC34" s="142">
        <v>4.2999999999999997E-2</v>
      </c>
      <c r="BD34" s="142"/>
      <c r="BE34" s="148"/>
      <c r="BF34" s="138"/>
      <c r="BG34" s="123">
        <v>4189</v>
      </c>
      <c r="BH34" s="143">
        <v>253.20000000000002</v>
      </c>
      <c r="BI34" s="144">
        <v>0.1</v>
      </c>
      <c r="BJ34" s="138">
        <v>52.6</v>
      </c>
      <c r="BK34" s="121">
        <v>47.4</v>
      </c>
      <c r="BL34" s="145">
        <f t="shared" si="6"/>
        <v>1.109704641350211</v>
      </c>
      <c r="BM34" s="146">
        <v>1.92</v>
      </c>
      <c r="BN34" s="142">
        <f t="shared" si="7"/>
        <v>3.8631790744466801</v>
      </c>
      <c r="BO34" s="121" t="s">
        <v>485</v>
      </c>
      <c r="BP34" s="121">
        <v>22.9</v>
      </c>
      <c r="BQ34" s="144">
        <v>28.588999999999999</v>
      </c>
      <c r="BR34" s="193">
        <v>33276</v>
      </c>
      <c r="BS34" s="142">
        <f t="shared" si="8"/>
        <v>73.099999999999994</v>
      </c>
      <c r="BT34" s="147">
        <v>87.7</v>
      </c>
      <c r="BU34" s="147">
        <v>8312</v>
      </c>
      <c r="BV34" s="142">
        <f t="shared" si="9"/>
        <v>12.299999999999997</v>
      </c>
      <c r="BW34" s="142">
        <f t="shared" si="10"/>
        <v>24.799999999999997</v>
      </c>
      <c r="BX34" s="147">
        <v>50.6</v>
      </c>
      <c r="BY34" s="148">
        <f t="shared" si="11"/>
        <v>12.65</v>
      </c>
      <c r="BZ34" s="147">
        <v>22.5</v>
      </c>
      <c r="CA34" s="148">
        <f t="shared" si="12"/>
        <v>5.625</v>
      </c>
      <c r="CB34" s="147">
        <v>26.1</v>
      </c>
      <c r="CC34" s="148">
        <f t="shared" si="13"/>
        <v>6.5250000000000004</v>
      </c>
      <c r="CD34" s="148">
        <v>0.9</v>
      </c>
      <c r="CE34" s="149">
        <v>93</v>
      </c>
      <c r="CF34" s="211">
        <v>4298</v>
      </c>
      <c r="CG34" s="149">
        <v>76.900000000000006</v>
      </c>
      <c r="CH34" s="211">
        <v>3398.4</v>
      </c>
      <c r="CI34" s="149">
        <v>28.4</v>
      </c>
      <c r="CJ34" s="149">
        <v>72</v>
      </c>
      <c r="CK34" s="211">
        <v>3590.9999999999995</v>
      </c>
      <c r="CL34" s="138">
        <f t="shared" si="14"/>
        <v>2.2488888888888892</v>
      </c>
      <c r="CM34" s="148"/>
      <c r="CN34" s="148"/>
      <c r="CO34" s="148"/>
      <c r="CP34" s="142"/>
      <c r="CQ34" s="148">
        <v>7.83</v>
      </c>
      <c r="CR34" s="138"/>
      <c r="CS34" s="138"/>
      <c r="CT34" s="148"/>
      <c r="CU34" s="151"/>
      <c r="CV34" s="151"/>
      <c r="CW34" s="148"/>
      <c r="CX34" s="148"/>
      <c r="CZ34" s="148"/>
      <c r="DA34" s="152">
        <v>3</v>
      </c>
      <c r="DB34" s="153" t="s">
        <v>300</v>
      </c>
      <c r="DC34" s="154"/>
      <c r="DD34" s="155" t="s">
        <v>689</v>
      </c>
      <c r="DE34" s="124"/>
      <c r="DF34" s="124"/>
      <c r="DG34" s="124"/>
      <c r="DH34" s="236"/>
      <c r="DI34" s="124" t="s">
        <v>514</v>
      </c>
      <c r="DJ34" s="427" t="s">
        <v>484</v>
      </c>
      <c r="DK34" s="156">
        <v>2</v>
      </c>
      <c r="DL34" s="156"/>
      <c r="DM34" s="156"/>
      <c r="DN34" s="157">
        <v>0</v>
      </c>
      <c r="DO34" s="156">
        <v>0</v>
      </c>
      <c r="DP34" s="219" t="s">
        <v>681</v>
      </c>
      <c r="DQ34" s="156"/>
      <c r="DR34" s="158">
        <v>3.3</v>
      </c>
      <c r="DS34" s="124" t="s">
        <v>479</v>
      </c>
      <c r="DT34" s="124">
        <v>630</v>
      </c>
      <c r="DU34" s="124">
        <v>30.8</v>
      </c>
      <c r="DV34" s="124">
        <v>69.2</v>
      </c>
      <c r="DW34" s="124" t="s">
        <v>479</v>
      </c>
      <c r="DX34" s="124" t="s">
        <v>479</v>
      </c>
      <c r="DY34" s="124" t="s">
        <v>479</v>
      </c>
      <c r="DZ34" s="124" t="s">
        <v>479</v>
      </c>
      <c r="EA34" s="124">
        <v>0</v>
      </c>
      <c r="EC34" s="159"/>
      <c r="ED34" s="159"/>
      <c r="EE34" s="156">
        <v>15</v>
      </c>
      <c r="EF34" s="156">
        <v>18</v>
      </c>
      <c r="EG34" s="156">
        <v>2</v>
      </c>
      <c r="EH34" s="159"/>
      <c r="EI34" s="191">
        <v>176</v>
      </c>
      <c r="EJ34" s="191">
        <v>89</v>
      </c>
      <c r="EK34" s="212">
        <f>EJ34/(EI34*EI34*0.01*0.01)</f>
        <v>28.731921487603305</v>
      </c>
      <c r="EL34" s="156">
        <v>2</v>
      </c>
      <c r="EM34" s="127" t="s">
        <v>499</v>
      </c>
      <c r="EN34" s="156" t="s">
        <v>500</v>
      </c>
      <c r="EO34" s="156">
        <v>3</v>
      </c>
      <c r="EP34" s="156">
        <v>3</v>
      </c>
      <c r="EQ34" s="159" t="s">
        <v>690</v>
      </c>
      <c r="ER34" s="161">
        <v>43878</v>
      </c>
      <c r="ES34" s="355">
        <v>12392</v>
      </c>
      <c r="ET34" s="404">
        <v>75</v>
      </c>
      <c r="EU34" s="404">
        <v>32716</v>
      </c>
      <c r="EV34" s="404">
        <v>4000</v>
      </c>
      <c r="EW34" s="404">
        <v>40560</v>
      </c>
      <c r="EX34" s="404">
        <v>3134</v>
      </c>
      <c r="EY34" s="335">
        <f t="shared" si="15"/>
        <v>423.71679999999998</v>
      </c>
      <c r="EZ34" s="407">
        <f t="shared" si="33"/>
        <v>6355.7519999999995</v>
      </c>
      <c r="FA34" s="390"/>
      <c r="FB34" s="390"/>
      <c r="FC34" s="390"/>
      <c r="FD34" s="390"/>
      <c r="FE34" s="402"/>
      <c r="FF34" s="402"/>
      <c r="FG34" s="402"/>
      <c r="FH34" s="289"/>
      <c r="FI34" s="379"/>
      <c r="FJ34" s="291"/>
      <c r="FK34" s="292"/>
      <c r="FL34" s="395"/>
      <c r="FM34" s="390"/>
      <c r="FN34" s="121"/>
      <c r="FO34" s="168">
        <f t="shared" si="17"/>
        <v>0.41399999999999998</v>
      </c>
      <c r="FQ34" s="136">
        <f t="shared" si="18"/>
        <v>9.5794106859029213</v>
      </c>
      <c r="FR34" s="169">
        <f t="shared" si="19"/>
        <v>0.4237168</v>
      </c>
      <c r="FS34" s="170">
        <f>DT34/EY34</f>
        <v>1.4868421549487771</v>
      </c>
      <c r="FT34" s="193">
        <v>130</v>
      </c>
      <c r="FU34" s="176" t="s">
        <v>580</v>
      </c>
      <c r="FV34" s="176" t="s">
        <v>479</v>
      </c>
      <c r="FW34" s="176" t="s">
        <v>691</v>
      </c>
      <c r="FX34" s="124">
        <v>0</v>
      </c>
      <c r="FY34" s="127" t="s">
        <v>499</v>
      </c>
      <c r="FZ34" s="124">
        <v>1</v>
      </c>
      <c r="GA34" s="176" t="s">
        <v>525</v>
      </c>
      <c r="GE34" s="124">
        <v>1</v>
      </c>
      <c r="GF34" s="215">
        <v>43880</v>
      </c>
      <c r="GG34" s="176" t="s">
        <v>527</v>
      </c>
      <c r="GH34" s="124">
        <v>0</v>
      </c>
      <c r="GI34" s="213">
        <v>0</v>
      </c>
      <c r="GJ34" s="176" t="s">
        <v>692</v>
      </c>
      <c r="GK34" s="158"/>
      <c r="GL34" s="297">
        <v>43880</v>
      </c>
      <c r="GM34" s="218" t="s">
        <v>583</v>
      </c>
      <c r="GN34" s="173">
        <f>DATEDIF(ER34,GL34,"m")</f>
        <v>0</v>
      </c>
      <c r="GO34" s="174" t="s">
        <v>489</v>
      </c>
      <c r="GS34" s="234"/>
      <c r="GT34" s="158"/>
      <c r="GU34" s="158"/>
      <c r="GW34" s="196">
        <v>3.34</v>
      </c>
      <c r="GX34" s="196">
        <v>0</v>
      </c>
      <c r="GY34" s="196">
        <v>1121.73</v>
      </c>
      <c r="GZ34" s="196">
        <v>0</v>
      </c>
      <c r="HA34" s="196">
        <v>5.74</v>
      </c>
      <c r="HB34" s="196">
        <v>0</v>
      </c>
      <c r="HC34" s="196">
        <v>62828.3</v>
      </c>
      <c r="HD34" s="196">
        <v>124.59</v>
      </c>
      <c r="HE34" s="196">
        <v>383.7</v>
      </c>
      <c r="HF34" s="196">
        <v>0</v>
      </c>
      <c r="HG34" s="196">
        <v>0</v>
      </c>
      <c r="HH34" s="196">
        <v>0</v>
      </c>
      <c r="HI34" s="196">
        <v>938.95</v>
      </c>
      <c r="HJ34" s="400">
        <v>2</v>
      </c>
      <c r="HK34" s="398">
        <v>11.9</v>
      </c>
      <c r="HL34" s="398">
        <v>85.5</v>
      </c>
      <c r="HM34" s="401">
        <v>6836</v>
      </c>
      <c r="HN34" s="398">
        <v>18.600000000000001</v>
      </c>
      <c r="HO34" s="398">
        <v>92.1</v>
      </c>
      <c r="HP34" s="401">
        <v>4150</v>
      </c>
      <c r="HQ34" s="401">
        <v>2976</v>
      </c>
      <c r="HR34" s="398">
        <v>7.19</v>
      </c>
      <c r="HS34" s="398">
        <v>13.5</v>
      </c>
      <c r="HT34" s="398">
        <v>1.55</v>
      </c>
      <c r="HU34" s="398">
        <v>82.5</v>
      </c>
      <c r="HV34" s="398">
        <v>96.2</v>
      </c>
      <c r="HW34" s="401">
        <v>4801</v>
      </c>
      <c r="HX34" s="398">
        <v>10.9</v>
      </c>
      <c r="HY34" s="398">
        <v>77.099999999999994</v>
      </c>
      <c r="HZ34" s="398">
        <v>3.89</v>
      </c>
      <c r="IA34" s="398">
        <v>31.2</v>
      </c>
      <c r="IB34" s="398">
        <v>92</v>
      </c>
      <c r="IC34" s="401">
        <v>3626</v>
      </c>
      <c r="ID34" s="398">
        <v>10.199999999999999</v>
      </c>
      <c r="IE34" s="398">
        <v>23.8</v>
      </c>
      <c r="IF34" s="398">
        <v>1.76</v>
      </c>
      <c r="IG34" s="398">
        <v>89.2</v>
      </c>
      <c r="IH34" s="401">
        <v>8318</v>
      </c>
      <c r="II34" s="398">
        <v>58.6</v>
      </c>
      <c r="IJ34" s="398">
        <v>0.81</v>
      </c>
      <c r="IK34" s="398">
        <v>87.6</v>
      </c>
      <c r="IL34" s="401">
        <v>3253</v>
      </c>
      <c r="IM34" s="398">
        <v>0.63</v>
      </c>
      <c r="IN34" s="398">
        <v>78.400000000000006</v>
      </c>
      <c r="IO34" s="401">
        <v>3532</v>
      </c>
      <c r="IP34" s="398">
        <v>3.45</v>
      </c>
      <c r="IQ34" s="398">
        <v>55.4</v>
      </c>
      <c r="IR34" s="398">
        <v>20.9</v>
      </c>
      <c r="IS34" s="398">
        <v>13</v>
      </c>
      <c r="IT34" s="398">
        <v>83.2</v>
      </c>
      <c r="IU34" s="401">
        <v>2860</v>
      </c>
      <c r="IV34" s="398">
        <v>5.99</v>
      </c>
      <c r="IW34" s="398">
        <v>68.8</v>
      </c>
      <c r="IX34" s="398">
        <v>7.9000000000000001E-2</v>
      </c>
      <c r="IY34" s="398">
        <v>86.4</v>
      </c>
      <c r="IZ34" s="398">
        <v>4167</v>
      </c>
      <c r="JA34" s="398">
        <v>0.32</v>
      </c>
      <c r="JB34" s="398">
        <v>1.75</v>
      </c>
      <c r="JC34" s="398">
        <v>69.5</v>
      </c>
      <c r="JD34" s="398">
        <v>5.3999999999999999E-2</v>
      </c>
      <c r="JE34" s="401">
        <v>5</v>
      </c>
      <c r="JF34" s="376">
        <v>4</v>
      </c>
      <c r="JG34" s="376">
        <v>1</v>
      </c>
      <c r="JH34" s="379"/>
      <c r="JI34" s="379"/>
      <c r="JJ34" s="197"/>
      <c r="JK34" s="175"/>
      <c r="JL34" s="176"/>
      <c r="JM34" s="176"/>
      <c r="JN34" s="176"/>
      <c r="JO34" s="176"/>
      <c r="JP34" s="176"/>
      <c r="JQ34" s="176"/>
      <c r="JR34" s="176"/>
      <c r="JS34" s="176"/>
      <c r="JT34" s="176"/>
      <c r="JU34" s="176"/>
      <c r="JV34" s="176"/>
      <c r="JW34" s="176"/>
      <c r="JX34" s="176"/>
      <c r="JY34" s="176"/>
      <c r="JZ34" s="176"/>
      <c r="KA34" s="176"/>
      <c r="KB34" s="176"/>
      <c r="KC34" s="176"/>
      <c r="KD34" s="176"/>
      <c r="KE34" s="176"/>
      <c r="KF34" s="176"/>
      <c r="KG34" s="176"/>
      <c r="KH34" s="176"/>
      <c r="KI34" s="176"/>
      <c r="KJ34" s="176"/>
      <c r="KK34" s="176"/>
      <c r="KL34" s="176"/>
      <c r="KM34" s="176"/>
      <c r="KN34" s="176"/>
      <c r="KO34" s="176"/>
      <c r="KP34" s="176"/>
      <c r="KQ34" s="176"/>
      <c r="KR34" s="176"/>
      <c r="KS34" s="176"/>
      <c r="KT34" s="176"/>
      <c r="KU34" s="176"/>
      <c r="KV34" s="176"/>
      <c r="KW34" s="176"/>
      <c r="KX34" s="176"/>
      <c r="KY34" s="176"/>
      <c r="KZ34" s="176"/>
      <c r="LA34" s="176"/>
      <c r="LB34" s="176"/>
      <c r="LC34" s="176"/>
      <c r="LD34" s="176"/>
      <c r="LE34" s="176"/>
    </row>
    <row r="35" spans="1:317" ht="14.45" customHeight="1">
      <c r="A35" s="121">
        <v>235</v>
      </c>
      <c r="B35" s="121">
        <f>COUNTIFS($D$3:D35,D35,$F$3:F35,F35)</f>
        <v>1</v>
      </c>
      <c r="C35" s="269">
        <v>13643</v>
      </c>
      <c r="D35" s="270" t="s">
        <v>535</v>
      </c>
      <c r="E35" s="178" t="s">
        <v>536</v>
      </c>
      <c r="F35" s="296">
        <v>6201070315</v>
      </c>
      <c r="G35" s="124">
        <f t="shared" ref="G35:G55" si="35">LEFT(H35,4)-CONCATENATE(IF(LEFT(F35, 2)&lt;MID(H35, 3, 4), 20, 19),LEFT(F35,2))</f>
        <v>58</v>
      </c>
      <c r="H35" s="277" t="s">
        <v>537</v>
      </c>
      <c r="I35" s="180" t="s">
        <v>475</v>
      </c>
      <c r="J35" s="181" t="s">
        <v>476</v>
      </c>
      <c r="K35" s="178" t="s">
        <v>477</v>
      </c>
      <c r="L35" s="182">
        <v>9</v>
      </c>
      <c r="M35" s="127" t="s">
        <v>538</v>
      </c>
      <c r="N35" s="298" t="s">
        <v>479</v>
      </c>
      <c r="O35" s="272"/>
      <c r="P35" s="272" t="s">
        <v>480</v>
      </c>
      <c r="Q35" s="183"/>
      <c r="R35" s="183"/>
      <c r="S35" s="178"/>
      <c r="T35" s="184" t="s">
        <v>481</v>
      </c>
      <c r="U35" s="184"/>
      <c r="V35" s="185" t="s">
        <v>482</v>
      </c>
      <c r="W35" s="349"/>
      <c r="X35" s="386"/>
      <c r="Y35" s="386"/>
      <c r="Z35" s="377" t="s">
        <v>494</v>
      </c>
      <c r="AA35" s="375" t="s">
        <v>495</v>
      </c>
      <c r="AB35" s="124"/>
      <c r="AC35" s="310">
        <v>1921</v>
      </c>
      <c r="AD35" s="310">
        <v>17000</v>
      </c>
      <c r="AE35" s="175"/>
      <c r="AF35" s="175"/>
      <c r="AG35" s="175" t="s">
        <v>496</v>
      </c>
      <c r="AH35" s="131">
        <v>1500</v>
      </c>
      <c r="AI35"/>
      <c r="AJ35"/>
      <c r="AM35"/>
      <c r="AO35" s="397">
        <v>71.3</v>
      </c>
      <c r="AP35" s="132">
        <v>7.2</v>
      </c>
      <c r="AQ35" s="133">
        <v>20.399999999999999</v>
      </c>
      <c r="AR35" s="134">
        <f t="shared" ref="AR35:AR66" si="36">AO35+AP35+AQ35</f>
        <v>98.9</v>
      </c>
      <c r="AS35" s="135">
        <f t="shared" ref="AS35:AS66" si="37">AO35/AP35</f>
        <v>9.9027777777777768</v>
      </c>
      <c r="AT35" s="136">
        <f t="shared" ref="AT35:AT66" si="38">AO35/AP35*AQ35</f>
        <v>202.01666666666662</v>
      </c>
      <c r="AU35" s="137">
        <f t="shared" ref="AU35:AU66" si="39">AO35/(AP35+AQ35)</f>
        <v>2.5833333333333335</v>
      </c>
      <c r="AV35" s="138">
        <f t="shared" si="34"/>
        <v>66.914000000000001</v>
      </c>
      <c r="AW35" s="138">
        <f t="shared" ref="AW35:AW42" si="40">98-AY35-(CD35*100/AO35)</f>
        <v>93.848527349228618</v>
      </c>
      <c r="AX35" s="139">
        <v>2.14</v>
      </c>
      <c r="AY35" s="138">
        <f t="shared" ref="AY35:AY42" si="41">AX35*100/AO35</f>
        <v>3.0014025245441798</v>
      </c>
      <c r="AZ35" s="121" t="s">
        <v>485</v>
      </c>
      <c r="BA35" s="140">
        <v>14.7</v>
      </c>
      <c r="BB35" s="141" t="s">
        <v>485</v>
      </c>
      <c r="BC35" s="142">
        <v>1.69</v>
      </c>
      <c r="BD35" s="142"/>
      <c r="BE35" s="138"/>
      <c r="BF35" s="138"/>
      <c r="BG35" s="143">
        <v>6632.3076923076924</v>
      </c>
      <c r="BH35" s="143">
        <v>502.35294117647061</v>
      </c>
      <c r="BI35" s="144">
        <v>3.02</v>
      </c>
      <c r="BJ35" s="138">
        <v>23.3</v>
      </c>
      <c r="BK35" s="121">
        <v>76.7</v>
      </c>
      <c r="BL35" s="199">
        <f t="shared" ref="BL35:BL66" si="42">BJ35/BK35</f>
        <v>0.30378096479791394</v>
      </c>
      <c r="BM35" s="146">
        <v>0.61</v>
      </c>
      <c r="BN35" s="142">
        <f t="shared" ref="BN35:BN66" si="43">BM35*100/AO35</f>
        <v>0.85553997194950915</v>
      </c>
      <c r="BO35" s="121" t="s">
        <v>485</v>
      </c>
      <c r="BP35" s="138">
        <v>54.6</v>
      </c>
      <c r="BQ35" s="144">
        <v>53.55</v>
      </c>
      <c r="BR35" s="147">
        <v>22987</v>
      </c>
      <c r="BS35" s="142">
        <f t="shared" ref="BS35:BS71" si="44">BX35+BZ35</f>
        <v>40.6</v>
      </c>
      <c r="BT35" s="147">
        <v>63.3</v>
      </c>
      <c r="BU35" s="147">
        <v>9447</v>
      </c>
      <c r="BV35" s="142">
        <f t="shared" ref="BV35:BV66" si="45">100-BT35</f>
        <v>36.700000000000003</v>
      </c>
      <c r="BW35" s="142">
        <f t="shared" ref="BW35:BW66" si="46">BY35+CA35+CC35</f>
        <v>6.9695999999999998</v>
      </c>
      <c r="BX35" s="123">
        <v>20.3</v>
      </c>
      <c r="BY35" s="148">
        <f t="shared" ref="BY35:BY66" si="47">BX35*AP35/100</f>
        <v>1.4616</v>
      </c>
      <c r="BZ35" s="147">
        <v>20.3</v>
      </c>
      <c r="CA35" s="148">
        <f t="shared" ref="CA35:CA66" si="48">BZ35*AP35/100</f>
        <v>1.4616</v>
      </c>
      <c r="CB35" s="147">
        <v>56.2</v>
      </c>
      <c r="CC35" s="148">
        <f t="shared" ref="CC35:CC66" si="49">CB35*AP35/100</f>
        <v>4.0464000000000002</v>
      </c>
      <c r="CD35" s="148">
        <v>0.82</v>
      </c>
      <c r="CE35" s="149">
        <v>97.1</v>
      </c>
      <c r="CF35" s="149">
        <v>5838</v>
      </c>
      <c r="CG35" s="149">
        <v>95</v>
      </c>
      <c r="CH35" s="149">
        <v>4922</v>
      </c>
      <c r="CI35" s="149">
        <v>83.3</v>
      </c>
      <c r="CJ35" s="149">
        <v>87.5</v>
      </c>
      <c r="CK35" s="149">
        <v>4318</v>
      </c>
      <c r="CL35" s="138">
        <f t="shared" ref="CL35:CL66" si="50">BX35/BZ35</f>
        <v>1</v>
      </c>
      <c r="CM35" s="148"/>
      <c r="CN35" s="148"/>
      <c r="CO35" s="148"/>
      <c r="CP35" s="142"/>
      <c r="CQ35" s="138"/>
      <c r="CR35" s="138">
        <v>28.9</v>
      </c>
      <c r="CS35" s="150">
        <v>3517</v>
      </c>
      <c r="CT35" s="148"/>
      <c r="CU35" s="151"/>
      <c r="CV35" s="151"/>
      <c r="CW35" s="148"/>
      <c r="CX35" s="148"/>
      <c r="CZ35" s="148"/>
      <c r="DA35" s="152"/>
      <c r="DB35" s="153" t="s">
        <v>539</v>
      </c>
      <c r="DC35" s="154"/>
      <c r="DD35" s="155" t="s">
        <v>540</v>
      </c>
      <c r="DE35" s="124"/>
      <c r="DF35" s="124"/>
      <c r="DG35" s="124"/>
      <c r="DH35" s="236"/>
      <c r="DI35" s="204" t="s">
        <v>488</v>
      </c>
      <c r="DJ35" s="426" t="s">
        <v>496</v>
      </c>
      <c r="DK35" s="156">
        <v>2</v>
      </c>
      <c r="DL35" s="156"/>
      <c r="DM35" s="147" t="s">
        <v>475</v>
      </c>
      <c r="DO35" s="147">
        <v>1</v>
      </c>
      <c r="DP35" s="438">
        <v>44060</v>
      </c>
      <c r="EF35" s="121">
        <v>15</v>
      </c>
      <c r="EI35" s="163">
        <v>184</v>
      </c>
      <c r="EJ35" s="163">
        <v>123</v>
      </c>
      <c r="EK35" s="212">
        <f>EJ35/(EI35*EI35*0.01*0.01)</f>
        <v>36.330340264650282</v>
      </c>
      <c r="EL35" s="439">
        <v>1</v>
      </c>
      <c r="EM35" s="127" t="s">
        <v>499</v>
      </c>
      <c r="EO35" t="s">
        <v>681</v>
      </c>
      <c r="EP35" t="s">
        <v>681</v>
      </c>
      <c r="EQ35" s="440" t="s">
        <v>681</v>
      </c>
      <c r="ER35" s="330" t="s">
        <v>681</v>
      </c>
      <c r="ES35" s="311">
        <v>13643</v>
      </c>
      <c r="ET35" s="405">
        <v>75</v>
      </c>
      <c r="EU35" s="405">
        <v>153603</v>
      </c>
      <c r="EV35" s="405">
        <v>6353</v>
      </c>
      <c r="EW35" s="405">
        <v>39780</v>
      </c>
      <c r="EX35" s="406">
        <v>25508</v>
      </c>
      <c r="EY35" s="408">
        <f t="shared" ref="EY35:EY66" si="51">EX35/EV35*EW35/ET35</f>
        <v>2129.6148591216747</v>
      </c>
      <c r="EZ35" s="279">
        <f t="shared" si="33"/>
        <v>19166.533732095071</v>
      </c>
      <c r="FA35" s="268"/>
      <c r="FB35" s="268"/>
      <c r="FC35" s="268"/>
      <c r="FD35" s="268"/>
      <c r="FE35" s="299"/>
      <c r="FF35" s="300"/>
      <c r="FG35" s="300"/>
      <c r="FH35" s="301"/>
      <c r="FI35" s="285"/>
      <c r="FJ35" s="291"/>
      <c r="FK35" s="292"/>
      <c r="FL35" s="286"/>
      <c r="FM35" s="163"/>
      <c r="FN35" s="121"/>
      <c r="FO35" s="168">
        <f t="shared" ref="FO35:FO66" si="52">AC35/1000</f>
        <v>1.921</v>
      </c>
      <c r="FQ35" s="136">
        <f t="shared" ref="FQ35:FQ66" si="53">EX35*100/EU35</f>
        <v>16.606446488675353</v>
      </c>
      <c r="FR35" s="169">
        <f t="shared" ref="FR35:FR66" si="54">EY35/1000</f>
        <v>2.1296148591216748</v>
      </c>
      <c r="FS35" s="170"/>
      <c r="FT35" s="420"/>
      <c r="FU35" s="224" t="s">
        <v>1055</v>
      </c>
      <c r="FV35" s="224" t="s">
        <v>1055</v>
      </c>
      <c r="FW35" s="176" t="s">
        <v>1081</v>
      </c>
      <c r="FX35" s="222">
        <v>0</v>
      </c>
      <c r="FY35" s="222"/>
      <c r="FZ35" s="222">
        <v>1</v>
      </c>
      <c r="GA35" s="224" t="s">
        <v>525</v>
      </c>
      <c r="GB35" s="232"/>
      <c r="GC35" s="232"/>
      <c r="GD35" s="232"/>
      <c r="GE35" s="222">
        <v>1</v>
      </c>
      <c r="GF35" s="224" t="s">
        <v>1079</v>
      </c>
      <c r="GG35" s="224" t="s">
        <v>1076</v>
      </c>
      <c r="GH35" s="222">
        <v>0</v>
      </c>
      <c r="GI35" s="223">
        <v>0</v>
      </c>
      <c r="GJ35" s="224" t="s">
        <v>1080</v>
      </c>
      <c r="GK35" s="158"/>
      <c r="GL35" s="297">
        <v>44126</v>
      </c>
      <c r="GM35" s="172"/>
      <c r="GN35" s="173"/>
      <c r="GO35" s="174" t="s">
        <v>489</v>
      </c>
      <c r="GS35" s="158"/>
      <c r="GT35" s="158"/>
      <c r="GU35" s="158"/>
      <c r="HJ35" s="375"/>
      <c r="HK35" s="375">
        <v>19.600000000000001</v>
      </c>
      <c r="HL35" s="375">
        <v>76.5</v>
      </c>
      <c r="HM35" s="375">
        <v>2544</v>
      </c>
      <c r="HN35" s="375">
        <v>5.49</v>
      </c>
      <c r="HO35" s="375">
        <v>86.3</v>
      </c>
      <c r="HP35" s="400">
        <v>4290</v>
      </c>
      <c r="HQ35" s="400">
        <v>2385</v>
      </c>
      <c r="HR35" s="375">
        <v>19.7</v>
      </c>
      <c r="HS35" s="375">
        <v>22</v>
      </c>
      <c r="HT35" s="375">
        <v>20</v>
      </c>
      <c r="HU35" s="375">
        <v>70.5</v>
      </c>
      <c r="HV35" s="375">
        <v>82.9</v>
      </c>
      <c r="HW35" s="400">
        <v>4167</v>
      </c>
      <c r="HX35" s="375">
        <v>54.2</v>
      </c>
      <c r="HY35" s="375">
        <v>43</v>
      </c>
      <c r="HZ35" s="375">
        <v>26.5</v>
      </c>
      <c r="IA35" s="375">
        <v>21.6</v>
      </c>
      <c r="IB35" s="375">
        <v>92.9</v>
      </c>
      <c r="IC35" s="400">
        <v>9795</v>
      </c>
      <c r="ID35" s="375">
        <v>48.2</v>
      </c>
      <c r="IE35" s="375">
        <v>43.4</v>
      </c>
      <c r="IF35" s="375">
        <v>1.75</v>
      </c>
      <c r="IG35" s="375">
        <v>31.5</v>
      </c>
      <c r="IH35" s="375">
        <v>4281</v>
      </c>
      <c r="II35" s="375">
        <v>22.8</v>
      </c>
      <c r="IJ35" s="375">
        <v>1.36</v>
      </c>
      <c r="IK35" s="375">
        <v>65.2</v>
      </c>
      <c r="IL35" s="400">
        <v>5462</v>
      </c>
      <c r="IM35" s="375">
        <v>3.31</v>
      </c>
      <c r="IN35" s="375">
        <v>65.900000000000006</v>
      </c>
      <c r="IO35" s="400">
        <v>3504</v>
      </c>
      <c r="IP35" s="375">
        <v>1.79</v>
      </c>
      <c r="IQ35" s="375">
        <v>9.27</v>
      </c>
      <c r="IR35" s="375">
        <v>2.13</v>
      </c>
      <c r="IS35" s="375">
        <v>1.7</v>
      </c>
      <c r="IT35" s="375">
        <v>65.599999999999994</v>
      </c>
      <c r="IU35" s="400">
        <v>6718</v>
      </c>
      <c r="IV35" s="375">
        <v>4.42</v>
      </c>
      <c r="IW35" s="375">
        <v>1.07</v>
      </c>
      <c r="IX35" s="375">
        <v>0.89</v>
      </c>
      <c r="IY35" s="375">
        <v>96.2</v>
      </c>
      <c r="IZ35" s="375">
        <v>4801</v>
      </c>
      <c r="JA35" s="375">
        <v>6.93</v>
      </c>
      <c r="JB35" s="375">
        <v>29.4</v>
      </c>
      <c r="JC35" s="375">
        <v>46.3</v>
      </c>
      <c r="JD35" s="375">
        <v>12.4</v>
      </c>
      <c r="JE35" s="400"/>
      <c r="JF35" s="375"/>
      <c r="JG35" s="375"/>
      <c r="JH35" s="375"/>
      <c r="JI35" s="375"/>
      <c r="JJ35" s="158"/>
      <c r="JK35" s="175"/>
      <c r="JL35" s="176"/>
      <c r="JM35" s="176"/>
      <c r="JN35" s="176"/>
      <c r="JO35" s="176"/>
      <c r="JP35" s="176"/>
      <c r="JQ35" s="176"/>
      <c r="JR35" s="176"/>
      <c r="JS35" s="176"/>
      <c r="JT35" s="176"/>
      <c r="JU35" s="176"/>
      <c r="JV35" s="176"/>
      <c r="JW35" s="176"/>
      <c r="JX35" s="176"/>
      <c r="JY35" s="176"/>
      <c r="JZ35" s="176"/>
      <c r="KA35" s="176"/>
      <c r="KB35" s="176"/>
      <c r="KC35" s="176"/>
      <c r="KD35" s="176"/>
      <c r="KE35" s="176"/>
      <c r="KF35" s="176"/>
      <c r="KG35" s="176"/>
      <c r="KH35" s="176"/>
      <c r="KI35" s="176"/>
      <c r="KJ35" s="176"/>
      <c r="KK35" s="176"/>
      <c r="KL35" s="176"/>
      <c r="KM35" s="176"/>
      <c r="KN35" s="176"/>
      <c r="KO35" s="176"/>
      <c r="KP35" s="176"/>
      <c r="KQ35" s="176"/>
      <c r="KR35" s="176"/>
      <c r="KS35" s="176"/>
      <c r="KT35" s="176"/>
      <c r="KU35" s="176"/>
      <c r="KV35" s="176"/>
      <c r="KW35" s="176"/>
      <c r="KX35" s="176"/>
      <c r="KY35" s="176"/>
      <c r="KZ35" s="176"/>
      <c r="LA35" s="176"/>
      <c r="LB35" s="176"/>
      <c r="LC35" s="176"/>
      <c r="LD35" s="176"/>
      <c r="LE35" s="176"/>
    </row>
    <row r="36" spans="1:317" ht="14.45" customHeight="1">
      <c r="A36" s="121">
        <v>29</v>
      </c>
      <c r="B36" s="121">
        <f>COUNTIFS($D$3:D36,D36,$F$3:F36,F36)</f>
        <v>1</v>
      </c>
      <c r="C36" s="177">
        <v>14531</v>
      </c>
      <c r="D36" s="231" t="s">
        <v>670</v>
      </c>
      <c r="E36" s="127" t="s">
        <v>671</v>
      </c>
      <c r="F36" s="179">
        <v>6755151634</v>
      </c>
      <c r="G36" s="124">
        <f t="shared" si="35"/>
        <v>54</v>
      </c>
      <c r="H36" s="275" t="s">
        <v>672</v>
      </c>
      <c r="I36" s="194" t="s">
        <v>673</v>
      </c>
      <c r="J36" s="276" t="s">
        <v>476</v>
      </c>
      <c r="K36" s="127" t="s">
        <v>477</v>
      </c>
      <c r="L36" s="127">
        <v>9</v>
      </c>
      <c r="M36" s="127" t="s">
        <v>478</v>
      </c>
      <c r="N36" s="127" t="s">
        <v>479</v>
      </c>
      <c r="O36" s="176"/>
      <c r="P36" s="127" t="s">
        <v>674</v>
      </c>
      <c r="Q36" s="176"/>
      <c r="R36" s="176"/>
      <c r="S36" s="176"/>
      <c r="T36" s="340" t="s">
        <v>481</v>
      </c>
      <c r="U36" s="340"/>
      <c r="V36" s="333" t="s">
        <v>547</v>
      </c>
      <c r="W36" s="342" t="s">
        <v>548</v>
      </c>
      <c r="X36" s="387"/>
      <c r="Y36" s="387"/>
      <c r="Z36" s="175"/>
      <c r="AA36" s="158" t="s">
        <v>495</v>
      </c>
      <c r="AB36" s="124"/>
      <c r="AC36" s="310">
        <v>691</v>
      </c>
      <c r="AD36" s="310">
        <v>6000</v>
      </c>
      <c r="AE36" s="175"/>
      <c r="AF36" s="175"/>
      <c r="AG36" s="175" t="s">
        <v>484</v>
      </c>
      <c r="AH36" s="131">
        <v>350</v>
      </c>
      <c r="AI36"/>
      <c r="AJ36"/>
      <c r="AM36"/>
      <c r="AO36" s="397">
        <v>64.8</v>
      </c>
      <c r="AP36" s="132">
        <v>31.8</v>
      </c>
      <c r="AQ36" s="133">
        <v>2.52</v>
      </c>
      <c r="AR36" s="134">
        <f t="shared" si="36"/>
        <v>99.11999999999999</v>
      </c>
      <c r="AS36" s="135">
        <f t="shared" si="37"/>
        <v>2.0377358490566038</v>
      </c>
      <c r="AT36" s="136">
        <f t="shared" si="38"/>
        <v>5.1350943396226416</v>
      </c>
      <c r="AU36" s="137">
        <f t="shared" si="39"/>
        <v>1.8881118881118879</v>
      </c>
      <c r="AV36" s="138">
        <f t="shared" si="34"/>
        <v>47.72399999999999</v>
      </c>
      <c r="AW36" s="138">
        <f t="shared" si="40"/>
        <v>73.648148148148138</v>
      </c>
      <c r="AX36" s="139">
        <v>14.1</v>
      </c>
      <c r="AY36" s="138">
        <f t="shared" si="41"/>
        <v>21.75925925925926</v>
      </c>
      <c r="AZ36" s="121" t="s">
        <v>485</v>
      </c>
      <c r="BA36" s="140">
        <v>8.32</v>
      </c>
      <c r="BB36" s="141" t="s">
        <v>485</v>
      </c>
      <c r="BC36" s="142">
        <v>0.11</v>
      </c>
      <c r="BD36" s="142"/>
      <c r="BE36" s="138"/>
      <c r="BF36" s="138"/>
      <c r="BG36" s="123">
        <v>5715</v>
      </c>
      <c r="BH36" s="143">
        <v>674.57627118644075</v>
      </c>
      <c r="BI36" s="144">
        <v>3.1</v>
      </c>
      <c r="BJ36" s="138">
        <v>46.8</v>
      </c>
      <c r="BK36" s="121">
        <v>53.2</v>
      </c>
      <c r="BL36" s="145">
        <f t="shared" si="42"/>
        <v>0.87969924812030065</v>
      </c>
      <c r="BM36" s="146">
        <v>1.39</v>
      </c>
      <c r="BN36" s="142">
        <f t="shared" si="43"/>
        <v>2.1450617283950617</v>
      </c>
      <c r="BO36" s="121" t="s">
        <v>485</v>
      </c>
      <c r="BP36" s="138">
        <v>39.200000000000003</v>
      </c>
      <c r="BQ36" s="144">
        <v>56.3</v>
      </c>
      <c r="BR36" s="147">
        <v>31189</v>
      </c>
      <c r="BS36" s="142">
        <f t="shared" si="44"/>
        <v>24.9</v>
      </c>
      <c r="BT36" s="147">
        <v>84.8</v>
      </c>
      <c r="BU36" s="147">
        <v>7703</v>
      </c>
      <c r="BV36" s="142">
        <f t="shared" si="45"/>
        <v>15.200000000000003</v>
      </c>
      <c r="BW36" s="142">
        <f t="shared" si="46"/>
        <v>31.672799999999999</v>
      </c>
      <c r="BX36" s="148">
        <v>12.7</v>
      </c>
      <c r="BY36" s="148">
        <f t="shared" si="47"/>
        <v>4.0385999999999997</v>
      </c>
      <c r="BZ36" s="147">
        <v>12.2</v>
      </c>
      <c r="CA36" s="148">
        <f t="shared" si="48"/>
        <v>3.8795999999999999</v>
      </c>
      <c r="CB36" s="147">
        <v>74.7</v>
      </c>
      <c r="CC36" s="148">
        <f t="shared" si="49"/>
        <v>23.7546</v>
      </c>
      <c r="CD36" s="148">
        <v>1.68</v>
      </c>
      <c r="CE36" s="149">
        <v>99.7</v>
      </c>
      <c r="CF36" s="149">
        <v>8943</v>
      </c>
      <c r="CG36" s="149">
        <v>97.7</v>
      </c>
      <c r="CH36" s="149">
        <v>7404</v>
      </c>
      <c r="CI36" s="149">
        <v>67.5</v>
      </c>
      <c r="CJ36" s="149">
        <v>75.3</v>
      </c>
      <c r="CK36" s="149">
        <v>5410</v>
      </c>
      <c r="CL36" s="138">
        <f t="shared" si="50"/>
        <v>1.040983606557377</v>
      </c>
      <c r="CM36" s="148">
        <v>0.53</v>
      </c>
      <c r="CN36" s="148">
        <v>2.7</v>
      </c>
      <c r="CO36" s="148">
        <v>3.8</v>
      </c>
      <c r="CP36" s="142"/>
      <c r="CQ36" s="138"/>
      <c r="CR36" s="138"/>
      <c r="CS36" s="150"/>
      <c r="CT36" s="148"/>
      <c r="CU36" s="151"/>
      <c r="CV36" s="151"/>
      <c r="CW36" s="148"/>
      <c r="CX36" s="148"/>
      <c r="CZ36" s="148"/>
      <c r="DA36" s="152"/>
      <c r="DB36" s="153" t="s">
        <v>300</v>
      </c>
      <c r="DC36" s="154"/>
      <c r="DD36" s="155" t="s">
        <v>675</v>
      </c>
      <c r="DE36" s="124"/>
      <c r="DF36" s="124"/>
      <c r="DG36" s="124"/>
      <c r="DH36" s="236"/>
      <c r="DI36" s="124" t="s">
        <v>514</v>
      </c>
      <c r="DJ36" s="427" t="s">
        <v>484</v>
      </c>
      <c r="DK36" s="156">
        <v>2</v>
      </c>
      <c r="DL36" s="156"/>
      <c r="DM36" s="220" t="s">
        <v>510</v>
      </c>
      <c r="DN36" s="157">
        <v>0</v>
      </c>
      <c r="DO36" s="220">
        <v>0</v>
      </c>
      <c r="DP36" s="220" t="s">
        <v>681</v>
      </c>
      <c r="DQ36" s="156"/>
      <c r="DR36" s="158" t="s">
        <v>479</v>
      </c>
      <c r="DS36" s="124" t="s">
        <v>479</v>
      </c>
      <c r="DT36" s="124">
        <v>334</v>
      </c>
      <c r="DU36" s="124">
        <v>6.9</v>
      </c>
      <c r="DV36" s="124">
        <v>93.1</v>
      </c>
      <c r="DW36" s="124" t="s">
        <v>479</v>
      </c>
      <c r="DX36" s="124" t="s">
        <v>479</v>
      </c>
      <c r="DY36" s="124" t="s">
        <v>479</v>
      </c>
      <c r="DZ36" s="124" t="s">
        <v>479</v>
      </c>
      <c r="EA36" s="124">
        <v>0</v>
      </c>
      <c r="EC36" s="159"/>
      <c r="ED36" s="159"/>
      <c r="EE36" s="156">
        <v>9</v>
      </c>
      <c r="EF36" s="220">
        <v>15</v>
      </c>
      <c r="EG36" s="156"/>
      <c r="EH36" s="159"/>
      <c r="EI36" s="417">
        <v>161</v>
      </c>
      <c r="EJ36" s="417">
        <v>77</v>
      </c>
      <c r="EK36" s="212">
        <f>EJ36/(EI36*EI36*0.01*0.01)</f>
        <v>29.705644072373754</v>
      </c>
      <c r="EL36" s="417">
        <v>0</v>
      </c>
      <c r="EM36" s="433" t="s">
        <v>1072</v>
      </c>
      <c r="EN36" s="159"/>
      <c r="EO36" s="417">
        <v>2</v>
      </c>
      <c r="EP36" s="417">
        <v>1</v>
      </c>
      <c r="EQ36" s="417" t="s">
        <v>697</v>
      </c>
      <c r="ER36" s="418">
        <v>44210</v>
      </c>
      <c r="ES36" s="311">
        <v>14531</v>
      </c>
      <c r="ET36" s="405">
        <v>75</v>
      </c>
      <c r="EU36" s="405">
        <v>48350</v>
      </c>
      <c r="EV36" s="405">
        <v>4000</v>
      </c>
      <c r="EW36" s="405">
        <v>39780</v>
      </c>
      <c r="EX36" s="406">
        <v>5016</v>
      </c>
      <c r="EY36" s="408">
        <f t="shared" si="51"/>
        <v>665.12160000000006</v>
      </c>
      <c r="EZ36" s="279">
        <f t="shared" si="33"/>
        <v>5986.0944000000009</v>
      </c>
      <c r="FA36" s="268"/>
      <c r="FB36" s="268"/>
      <c r="FC36" s="268"/>
      <c r="FD36" s="268"/>
      <c r="FE36" s="299"/>
      <c r="FF36" s="300"/>
      <c r="FG36" s="300"/>
      <c r="FH36" s="301"/>
      <c r="FI36" s="285"/>
      <c r="FJ36" s="291"/>
      <c r="FK36" s="292"/>
      <c r="FL36" s="286"/>
      <c r="FM36" s="163"/>
      <c r="FN36" s="121"/>
      <c r="FO36" s="168">
        <f t="shared" si="52"/>
        <v>0.69099999999999995</v>
      </c>
      <c r="FQ36" s="136">
        <f t="shared" si="53"/>
        <v>10.37435367114788</v>
      </c>
      <c r="FR36" s="169">
        <f t="shared" si="54"/>
        <v>0.66512160000000009</v>
      </c>
      <c r="FS36" s="163"/>
      <c r="FT36" s="420"/>
      <c r="FU36" s="224" t="s">
        <v>501</v>
      </c>
      <c r="FV36" s="224" t="s">
        <v>499</v>
      </c>
      <c r="FW36" s="176" t="s">
        <v>1082</v>
      </c>
      <c r="FX36" s="222">
        <v>0</v>
      </c>
      <c r="FY36" s="222"/>
      <c r="FZ36" s="222">
        <v>1</v>
      </c>
      <c r="GA36" s="224" t="s">
        <v>1083</v>
      </c>
      <c r="GB36" s="232"/>
      <c r="GC36" s="232"/>
      <c r="GD36" s="232"/>
      <c r="GE36" s="222">
        <v>1</v>
      </c>
      <c r="GF36" s="224" t="s">
        <v>1084</v>
      </c>
      <c r="GG36" s="176" t="s">
        <v>527</v>
      </c>
      <c r="GH36" s="222">
        <v>0</v>
      </c>
      <c r="GI36" s="223">
        <v>0</v>
      </c>
      <c r="GJ36" s="224" t="s">
        <v>824</v>
      </c>
      <c r="GK36" s="158"/>
      <c r="GL36" s="172">
        <v>44242</v>
      </c>
      <c r="GM36" s="172"/>
      <c r="GN36" s="173"/>
      <c r="GO36" s="174" t="s">
        <v>489</v>
      </c>
      <c r="GS36" s="158"/>
      <c r="GT36" s="158"/>
      <c r="GU36" s="158"/>
      <c r="HJ36" s="375"/>
      <c r="HK36" s="375">
        <v>33.4</v>
      </c>
      <c r="HL36" s="375">
        <v>95.2</v>
      </c>
      <c r="HM36" s="375">
        <v>15241</v>
      </c>
      <c r="HN36" s="375">
        <v>36.799999999999997</v>
      </c>
      <c r="HO36" s="375">
        <v>92.1</v>
      </c>
      <c r="HP36" s="400">
        <v>3950</v>
      </c>
      <c r="HQ36" s="400">
        <v>1776</v>
      </c>
      <c r="HR36" s="375">
        <v>36.700000000000003</v>
      </c>
      <c r="HS36" s="375">
        <v>28.3</v>
      </c>
      <c r="HT36" s="375">
        <v>16.2</v>
      </c>
      <c r="HU36" s="375">
        <v>93.8</v>
      </c>
      <c r="HV36" s="375">
        <v>95.7</v>
      </c>
      <c r="HW36" s="375">
        <v>4594</v>
      </c>
      <c r="HX36" s="375">
        <v>66.7</v>
      </c>
      <c r="HY36" s="375">
        <v>76</v>
      </c>
      <c r="HZ36" s="375">
        <v>12.7</v>
      </c>
      <c r="IA36" s="375">
        <v>50.2</v>
      </c>
      <c r="IB36" s="375">
        <v>96.5</v>
      </c>
      <c r="IC36" s="400">
        <v>4566</v>
      </c>
      <c r="ID36" s="375">
        <v>70.7</v>
      </c>
      <c r="IE36" s="375">
        <v>42.8</v>
      </c>
      <c r="IF36" s="375">
        <v>50.8</v>
      </c>
      <c r="IG36" s="375">
        <v>95.8</v>
      </c>
      <c r="IH36" s="375">
        <v>12845</v>
      </c>
      <c r="II36" s="375">
        <v>59.8</v>
      </c>
      <c r="IJ36" s="375">
        <v>7.44</v>
      </c>
      <c r="IK36" s="375">
        <v>89.9</v>
      </c>
      <c r="IL36" s="400">
        <v>3708</v>
      </c>
      <c r="IM36" s="375">
        <v>70.7</v>
      </c>
      <c r="IN36" s="375">
        <v>81.3</v>
      </c>
      <c r="IO36" s="400">
        <v>3626</v>
      </c>
      <c r="IP36" s="375">
        <v>53.2</v>
      </c>
      <c r="IQ36" s="375">
        <v>71.2</v>
      </c>
      <c r="IR36" s="375">
        <v>20.2</v>
      </c>
      <c r="IS36" s="375">
        <v>25.1</v>
      </c>
      <c r="IT36" s="375">
        <v>92.9</v>
      </c>
      <c r="IU36" s="400">
        <v>3894</v>
      </c>
      <c r="IV36" s="375">
        <v>56.9</v>
      </c>
      <c r="IW36" s="375"/>
      <c r="IX36" s="375"/>
      <c r="IY36" s="375"/>
      <c r="IZ36" s="375"/>
      <c r="JA36" s="375"/>
      <c r="JB36" s="375"/>
      <c r="JC36" s="375"/>
      <c r="JD36" s="375"/>
      <c r="JE36" s="400"/>
      <c r="JF36" s="375"/>
      <c r="JG36" s="375"/>
      <c r="JH36" s="375"/>
      <c r="JI36" s="375"/>
      <c r="JJ36" s="158"/>
      <c r="JK36" s="175"/>
      <c r="JL36" s="176"/>
      <c r="JM36" s="176"/>
      <c r="JN36" s="176"/>
      <c r="JO36" s="176"/>
      <c r="JP36" s="176"/>
      <c r="JQ36" s="176"/>
      <c r="JR36" s="176"/>
      <c r="JS36" s="176"/>
      <c r="JT36" s="176"/>
      <c r="JU36" s="176"/>
      <c r="JV36" s="176"/>
      <c r="JW36" s="176"/>
      <c r="JX36" s="176"/>
      <c r="JY36" s="176"/>
      <c r="JZ36" s="176"/>
      <c r="KA36" s="176"/>
      <c r="KB36" s="176"/>
      <c r="KC36" s="176"/>
      <c r="KD36" s="176"/>
      <c r="KE36" s="176"/>
      <c r="KF36" s="176"/>
      <c r="KG36" s="176"/>
      <c r="KH36" s="176"/>
      <c r="KI36" s="176"/>
      <c r="KJ36" s="176"/>
      <c r="KK36" s="176"/>
      <c r="KL36" s="176"/>
      <c r="KM36" s="176"/>
      <c r="KN36" s="176"/>
      <c r="KO36" s="176"/>
      <c r="KP36" s="176"/>
      <c r="KQ36" s="176"/>
      <c r="KR36" s="176"/>
      <c r="KS36" s="176"/>
      <c r="KT36" s="176"/>
      <c r="KU36" s="176"/>
      <c r="KV36" s="176"/>
      <c r="KW36" s="176"/>
      <c r="KX36" s="176"/>
      <c r="KY36" s="176"/>
      <c r="KZ36" s="176"/>
      <c r="LA36" s="176"/>
      <c r="LB36" s="176"/>
      <c r="LC36" s="176"/>
      <c r="LD36" s="176"/>
      <c r="LE36" s="176"/>
    </row>
    <row r="37" spans="1:317" ht="14.45" customHeight="1">
      <c r="A37" s="121">
        <v>171</v>
      </c>
      <c r="B37" s="121">
        <f>COUNTIFS($D$3:D37,D37,$F$3:F37,F37)</f>
        <v>1</v>
      </c>
      <c r="C37" s="269">
        <v>12990</v>
      </c>
      <c r="D37" s="270" t="s">
        <v>964</v>
      </c>
      <c r="E37" s="178" t="s">
        <v>772</v>
      </c>
      <c r="F37" s="296">
        <v>6362060749</v>
      </c>
      <c r="G37" s="124">
        <f t="shared" si="35"/>
        <v>57</v>
      </c>
      <c r="H37" s="277" t="s">
        <v>965</v>
      </c>
      <c r="I37" s="180" t="s">
        <v>966</v>
      </c>
      <c r="J37" s="181" t="s">
        <v>476</v>
      </c>
      <c r="K37" s="178" t="s">
        <v>477</v>
      </c>
      <c r="L37" s="182">
        <v>13</v>
      </c>
      <c r="M37" s="127" t="s">
        <v>478</v>
      </c>
      <c r="N37" s="298" t="s">
        <v>479</v>
      </c>
      <c r="O37" s="272"/>
      <c r="P37" s="272" t="s">
        <v>520</v>
      </c>
      <c r="Q37" s="183"/>
      <c r="R37" s="183"/>
      <c r="S37" s="178"/>
      <c r="T37" s="184" t="s">
        <v>481</v>
      </c>
      <c r="U37" s="184"/>
      <c r="V37" s="202" t="s">
        <v>521</v>
      </c>
      <c r="W37" s="349"/>
      <c r="X37" s="386"/>
      <c r="Y37" s="386"/>
      <c r="Z37" s="377" t="s">
        <v>656</v>
      </c>
      <c r="AA37" s="375" t="s">
        <v>495</v>
      </c>
      <c r="AB37" s="124"/>
      <c r="AC37" s="310">
        <v>651</v>
      </c>
      <c r="AD37" s="310">
        <v>8000</v>
      </c>
      <c r="AE37" s="175"/>
      <c r="AF37" s="175"/>
      <c r="AG37" s="175" t="s">
        <v>496</v>
      </c>
      <c r="AH37" s="392">
        <v>650</v>
      </c>
      <c r="AI37"/>
      <c r="AJ37"/>
      <c r="AM37"/>
      <c r="AO37" s="397">
        <v>66.5</v>
      </c>
      <c r="AP37" s="132">
        <v>30.8</v>
      </c>
      <c r="AQ37" s="133">
        <v>1.95</v>
      </c>
      <c r="AR37" s="134">
        <f t="shared" si="36"/>
        <v>99.25</v>
      </c>
      <c r="AS37" s="135">
        <f t="shared" si="37"/>
        <v>2.1590909090909092</v>
      </c>
      <c r="AT37" s="136">
        <f t="shared" si="38"/>
        <v>4.2102272727272725</v>
      </c>
      <c r="AU37" s="137">
        <f t="shared" si="39"/>
        <v>2.0305343511450382</v>
      </c>
      <c r="AV37" s="138">
        <f t="shared" si="34"/>
        <v>51.5</v>
      </c>
      <c r="AW37" s="138">
        <f t="shared" si="40"/>
        <v>77.443609022556387</v>
      </c>
      <c r="AX37" s="229">
        <v>12.7</v>
      </c>
      <c r="AY37" s="138">
        <f t="shared" si="41"/>
        <v>19.097744360902254</v>
      </c>
      <c r="AZ37" s="121" t="s">
        <v>485</v>
      </c>
      <c r="BA37" s="140">
        <v>18</v>
      </c>
      <c r="BB37" s="141" t="s">
        <v>485</v>
      </c>
      <c r="BC37" s="142">
        <v>7.6999999999999999E-2</v>
      </c>
      <c r="BD37" s="142"/>
      <c r="BE37" s="138"/>
      <c r="BF37" s="138"/>
      <c r="BG37" s="123">
        <v>8112</v>
      </c>
      <c r="BH37" s="143">
        <v>632.69999999999993</v>
      </c>
      <c r="BI37" s="144">
        <v>2.42</v>
      </c>
      <c r="BJ37" s="138">
        <v>47.8</v>
      </c>
      <c r="BK37" s="138">
        <f>100-BJ37</f>
        <v>52.2</v>
      </c>
      <c r="BL37" s="145">
        <f t="shared" si="42"/>
        <v>0.91570881226053624</v>
      </c>
      <c r="BM37" s="146">
        <v>2.15</v>
      </c>
      <c r="BN37" s="142">
        <f t="shared" si="43"/>
        <v>3.2330827067669174</v>
      </c>
      <c r="BO37" s="121" t="s">
        <v>485</v>
      </c>
      <c r="BP37" s="138">
        <v>61.4</v>
      </c>
      <c r="BQ37" s="144">
        <v>68.77</v>
      </c>
      <c r="BR37" s="147">
        <v>49081</v>
      </c>
      <c r="BS37" s="142">
        <f t="shared" si="44"/>
        <v>34.5</v>
      </c>
      <c r="BT37" s="147">
        <v>79.3</v>
      </c>
      <c r="BU37" s="147">
        <v>12967</v>
      </c>
      <c r="BV37" s="142">
        <f t="shared" si="45"/>
        <v>20.700000000000003</v>
      </c>
      <c r="BW37" s="399">
        <f t="shared" si="46"/>
        <v>30.646000000000001</v>
      </c>
      <c r="BX37" s="123">
        <v>10.1</v>
      </c>
      <c r="BY37" s="148">
        <f t="shared" si="47"/>
        <v>3.1107999999999998</v>
      </c>
      <c r="BZ37" s="147">
        <v>24.4</v>
      </c>
      <c r="CA37" s="148">
        <f t="shared" si="48"/>
        <v>7.5152000000000001</v>
      </c>
      <c r="CB37" s="147">
        <v>65</v>
      </c>
      <c r="CC37" s="148">
        <f t="shared" si="49"/>
        <v>20.02</v>
      </c>
      <c r="CD37" s="148">
        <v>0.97</v>
      </c>
      <c r="CE37" s="149">
        <v>100</v>
      </c>
      <c r="CF37" s="149">
        <v>9858</v>
      </c>
      <c r="CG37" s="149">
        <v>99.5</v>
      </c>
      <c r="CH37" s="149">
        <v>7917</v>
      </c>
      <c r="CI37" s="149">
        <v>77.099999999999994</v>
      </c>
      <c r="CJ37" s="149">
        <v>84.9</v>
      </c>
      <c r="CK37" s="149">
        <v>4575</v>
      </c>
      <c r="CL37" s="138">
        <f t="shared" si="50"/>
        <v>0.41393442622950821</v>
      </c>
      <c r="CM37" s="148"/>
      <c r="CN37" s="148"/>
      <c r="CO37" s="148"/>
      <c r="CP37" s="142">
        <v>0.36</v>
      </c>
      <c r="CQ37" s="138"/>
      <c r="CR37" s="138"/>
      <c r="CS37" s="138"/>
      <c r="CT37" s="148"/>
      <c r="CU37" s="151"/>
      <c r="CV37" s="151"/>
      <c r="CW37" s="148"/>
      <c r="CX37" s="148"/>
      <c r="CZ37" s="148"/>
      <c r="DA37" s="152"/>
      <c r="DB37" s="153" t="s">
        <v>300</v>
      </c>
      <c r="DC37" s="154"/>
      <c r="DD37" s="155" t="s">
        <v>967</v>
      </c>
      <c r="DE37" s="124"/>
      <c r="DF37" s="124"/>
      <c r="DG37" s="124"/>
      <c r="DH37" s="236"/>
      <c r="DI37" s="124" t="s">
        <v>514</v>
      </c>
      <c r="DJ37" s="426" t="s">
        <v>496</v>
      </c>
      <c r="DK37" s="156">
        <v>2</v>
      </c>
      <c r="DL37" s="156"/>
      <c r="DM37" s="156"/>
      <c r="DN37" s="157">
        <v>0</v>
      </c>
      <c r="DO37" s="156">
        <v>0</v>
      </c>
      <c r="DP37" s="219" t="s">
        <v>681</v>
      </c>
      <c r="DQ37" s="156"/>
      <c r="DR37" s="203" t="s">
        <v>479</v>
      </c>
      <c r="DS37" s="200" t="s">
        <v>479</v>
      </c>
      <c r="DT37" s="200">
        <v>686</v>
      </c>
      <c r="DU37" s="200">
        <v>4.4000000000000004</v>
      </c>
      <c r="DV37" s="200">
        <v>95.6</v>
      </c>
      <c r="DW37" s="200" t="s">
        <v>479</v>
      </c>
      <c r="DX37" s="200" t="s">
        <v>479</v>
      </c>
      <c r="DY37" s="200" t="s">
        <v>479</v>
      </c>
      <c r="DZ37" s="200" t="s">
        <v>479</v>
      </c>
      <c r="EA37" s="127">
        <v>0</v>
      </c>
      <c r="EB37" s="123"/>
      <c r="EC37" s="159"/>
      <c r="ED37" s="159"/>
      <c r="EE37" s="156">
        <v>13</v>
      </c>
      <c r="EF37" s="156">
        <v>25</v>
      </c>
      <c r="EG37" s="156">
        <v>3</v>
      </c>
      <c r="EH37" s="159"/>
      <c r="EI37" s="191" t="s">
        <v>499</v>
      </c>
      <c r="EJ37" s="191" t="s">
        <v>499</v>
      </c>
      <c r="EK37" s="192" t="s">
        <v>499</v>
      </c>
      <c r="EL37" s="156">
        <v>1</v>
      </c>
      <c r="EM37" s="127" t="s">
        <v>499</v>
      </c>
      <c r="EN37" s="156" t="s">
        <v>500</v>
      </c>
      <c r="EO37" s="156">
        <v>3</v>
      </c>
      <c r="EP37" s="156">
        <v>1</v>
      </c>
      <c r="EQ37" s="159" t="s">
        <v>968</v>
      </c>
      <c r="ER37" s="161">
        <v>43968</v>
      </c>
      <c r="ES37" s="311">
        <v>12990</v>
      </c>
      <c r="ET37" s="405">
        <v>75</v>
      </c>
      <c r="EU37" s="405">
        <v>12216</v>
      </c>
      <c r="EV37" s="405">
        <v>4000</v>
      </c>
      <c r="EW37" s="405">
        <v>40560</v>
      </c>
      <c r="EX37" s="406">
        <v>4817</v>
      </c>
      <c r="EY37" s="408">
        <f t="shared" si="51"/>
        <v>651.25840000000005</v>
      </c>
      <c r="EZ37" s="279">
        <f t="shared" si="33"/>
        <v>8466.3592000000008</v>
      </c>
      <c r="FA37" s="268"/>
      <c r="FB37" s="268"/>
      <c r="FC37" s="268"/>
      <c r="FD37" s="268"/>
      <c r="FE37" s="299"/>
      <c r="FF37" s="300"/>
      <c r="FG37" s="300"/>
      <c r="FH37" s="301"/>
      <c r="FI37" s="325"/>
      <c r="FJ37" s="291"/>
      <c r="FK37" s="292"/>
      <c r="FL37" s="286"/>
      <c r="FM37" s="163"/>
      <c r="FN37" s="121"/>
      <c r="FO37" s="168">
        <f t="shared" si="52"/>
        <v>0.65100000000000002</v>
      </c>
      <c r="FQ37" s="136">
        <f t="shared" si="53"/>
        <v>39.431892599869023</v>
      </c>
      <c r="FR37" s="169">
        <f t="shared" si="54"/>
        <v>0.65125840000000002</v>
      </c>
      <c r="FS37" s="170">
        <f>DT37/EY37</f>
        <v>1.0533453388086818</v>
      </c>
      <c r="FT37" s="193">
        <v>12</v>
      </c>
      <c r="FU37" s="176" t="s">
        <v>479</v>
      </c>
      <c r="FV37" s="176" t="s">
        <v>550</v>
      </c>
      <c r="FW37" s="176" t="s">
        <v>583</v>
      </c>
      <c r="FX37" s="124">
        <v>0</v>
      </c>
      <c r="FY37" s="127" t="s">
        <v>499</v>
      </c>
      <c r="FZ37" s="124">
        <v>1</v>
      </c>
      <c r="GA37" s="176" t="s">
        <v>969</v>
      </c>
      <c r="GE37" s="124">
        <v>1</v>
      </c>
      <c r="GF37" s="195" t="s">
        <v>970</v>
      </c>
      <c r="GG37" s="176" t="s">
        <v>505</v>
      </c>
      <c r="GH37" s="124">
        <v>0</v>
      </c>
      <c r="GI37" s="213">
        <v>0</v>
      </c>
      <c r="GJ37" s="176" t="s">
        <v>971</v>
      </c>
      <c r="GK37" s="158"/>
      <c r="GL37" s="297">
        <v>44004</v>
      </c>
      <c r="GM37" s="161" t="s">
        <v>583</v>
      </c>
      <c r="GN37" s="173">
        <f>DATEDIF(ER37,GL37,"m")</f>
        <v>1</v>
      </c>
      <c r="GO37" s="174" t="s">
        <v>489</v>
      </c>
      <c r="GS37" s="234"/>
      <c r="GT37" s="158"/>
      <c r="GU37" s="158"/>
      <c r="GW37" s="196">
        <v>0</v>
      </c>
      <c r="GX37" s="196">
        <v>0</v>
      </c>
      <c r="GY37" s="196">
        <v>194.17</v>
      </c>
      <c r="GZ37" s="196">
        <v>0</v>
      </c>
      <c r="HA37" s="196">
        <v>0</v>
      </c>
      <c r="HB37" s="196">
        <v>0</v>
      </c>
      <c r="HC37" s="196">
        <v>3661.7</v>
      </c>
      <c r="HD37" s="196">
        <v>0</v>
      </c>
      <c r="HE37" s="196">
        <v>0</v>
      </c>
      <c r="HF37" s="196">
        <v>253.59</v>
      </c>
      <c r="HG37" s="196">
        <v>0</v>
      </c>
      <c r="HH37" s="196">
        <v>0</v>
      </c>
      <c r="HI37" s="196">
        <v>408.36</v>
      </c>
      <c r="HJ37" s="400">
        <v>1</v>
      </c>
      <c r="HK37" s="398">
        <v>45.4</v>
      </c>
      <c r="HL37" s="398">
        <v>87.7</v>
      </c>
      <c r="HM37" s="401">
        <v>12438</v>
      </c>
      <c r="HN37" s="398">
        <v>36.4</v>
      </c>
      <c r="HO37" s="398">
        <v>90.9</v>
      </c>
      <c r="HP37" s="401">
        <v>4633</v>
      </c>
      <c r="HQ37" s="401">
        <v>3074</v>
      </c>
      <c r="HR37" s="398">
        <v>62.1</v>
      </c>
      <c r="HS37" s="398">
        <v>65.400000000000006</v>
      </c>
      <c r="HT37" s="398">
        <v>45.7</v>
      </c>
      <c r="HU37" s="398">
        <v>95.7</v>
      </c>
      <c r="HV37" s="398">
        <v>100</v>
      </c>
      <c r="HW37" s="401">
        <v>8430</v>
      </c>
      <c r="HX37" s="398">
        <v>88.4</v>
      </c>
      <c r="HY37" s="398">
        <v>94.6</v>
      </c>
      <c r="HZ37" s="398">
        <v>53.9</v>
      </c>
      <c r="IA37" s="398">
        <v>91.4</v>
      </c>
      <c r="IB37" s="398">
        <v>98.9</v>
      </c>
      <c r="IC37" s="401">
        <v>7284</v>
      </c>
      <c r="ID37" s="398">
        <v>68</v>
      </c>
      <c r="IE37" s="398">
        <v>70.900000000000006</v>
      </c>
      <c r="IF37" s="398">
        <v>68.900000000000006</v>
      </c>
      <c r="IG37" s="398">
        <v>98.6</v>
      </c>
      <c r="IH37" s="401">
        <v>12640</v>
      </c>
      <c r="II37" s="398">
        <v>84</v>
      </c>
      <c r="IJ37" s="398">
        <v>32.6</v>
      </c>
      <c r="IK37" s="398">
        <v>93.4</v>
      </c>
      <c r="IL37" s="401">
        <v>5071</v>
      </c>
      <c r="IM37" s="398">
        <v>43.2</v>
      </c>
      <c r="IN37" s="398">
        <v>99.1</v>
      </c>
      <c r="IO37" s="401">
        <v>5604</v>
      </c>
      <c r="IP37" s="398">
        <v>81.400000000000006</v>
      </c>
      <c r="IQ37" s="398">
        <v>88.9</v>
      </c>
      <c r="IR37" s="398">
        <v>58.3</v>
      </c>
      <c r="IS37" s="398">
        <v>77.7</v>
      </c>
      <c r="IT37" s="398">
        <v>97.6</v>
      </c>
      <c r="IU37" s="401">
        <v>6015</v>
      </c>
      <c r="IV37" s="398">
        <v>62.2</v>
      </c>
      <c r="IW37" s="398"/>
      <c r="IX37" s="398"/>
      <c r="IY37" s="398"/>
      <c r="IZ37" s="398"/>
      <c r="JA37" s="398"/>
      <c r="JB37" s="398"/>
      <c r="JC37" s="398"/>
      <c r="JD37" s="398"/>
      <c r="JE37" s="401">
        <v>31</v>
      </c>
      <c r="JF37" s="376">
        <v>2</v>
      </c>
      <c r="JG37" s="376">
        <v>3</v>
      </c>
      <c r="JH37" s="379"/>
      <c r="JI37" s="379"/>
      <c r="JJ37" s="197"/>
      <c r="JK37" s="175"/>
      <c r="JL37" s="176"/>
      <c r="JM37" s="176"/>
      <c r="JN37" s="176"/>
      <c r="JO37" s="176"/>
      <c r="JP37" s="176"/>
      <c r="JQ37" s="176"/>
      <c r="JR37" s="176"/>
      <c r="JS37" s="176"/>
      <c r="JT37" s="176"/>
      <c r="JU37" s="176"/>
      <c r="JV37" s="176"/>
      <c r="JW37" s="176"/>
      <c r="JX37" s="176"/>
      <c r="JY37" s="176"/>
      <c r="JZ37" s="176"/>
      <c r="KA37" s="176"/>
      <c r="KB37" s="176"/>
      <c r="KC37" s="176"/>
      <c r="KD37" s="176"/>
      <c r="KE37" s="176"/>
      <c r="KF37" s="176"/>
      <c r="KG37" s="176"/>
      <c r="KH37" s="176"/>
      <c r="KI37" s="176"/>
      <c r="KJ37" s="176"/>
      <c r="KK37" s="176"/>
      <c r="KL37" s="176"/>
      <c r="KM37" s="176"/>
      <c r="KN37" s="176"/>
      <c r="KO37" s="176"/>
      <c r="KP37" s="176"/>
      <c r="KQ37" s="176"/>
      <c r="KR37" s="176"/>
      <c r="KS37" s="176"/>
      <c r="KT37" s="176"/>
      <c r="KU37" s="176"/>
      <c r="KV37" s="176"/>
      <c r="KW37" s="176"/>
      <c r="KX37" s="176"/>
      <c r="KY37" s="176"/>
      <c r="KZ37" s="176"/>
      <c r="LA37" s="176"/>
      <c r="LB37" s="176"/>
      <c r="LC37" s="176"/>
      <c r="LD37" s="176"/>
      <c r="LE37" s="176"/>
    </row>
    <row r="38" spans="1:317" ht="14.45" customHeight="1">
      <c r="A38" s="121">
        <v>117</v>
      </c>
      <c r="B38" s="121">
        <f>COUNTIFS($D$3:D38,D38,$F$3:F38,F38)</f>
        <v>1</v>
      </c>
      <c r="C38" s="177">
        <v>12720</v>
      </c>
      <c r="D38" s="231" t="s">
        <v>952</v>
      </c>
      <c r="E38" s="127" t="s">
        <v>953</v>
      </c>
      <c r="F38" s="179">
        <v>7257025765</v>
      </c>
      <c r="G38" s="124">
        <f t="shared" si="35"/>
        <v>48</v>
      </c>
      <c r="H38" s="275" t="s">
        <v>695</v>
      </c>
      <c r="I38" s="194" t="s">
        <v>673</v>
      </c>
      <c r="J38" s="276" t="s">
        <v>476</v>
      </c>
      <c r="K38" s="127" t="s">
        <v>477</v>
      </c>
      <c r="L38" s="124">
        <v>14</v>
      </c>
      <c r="M38" s="127" t="s">
        <v>954</v>
      </c>
      <c r="N38" s="127" t="s">
        <v>511</v>
      </c>
      <c r="O38" s="124"/>
      <c r="P38" s="124" t="s">
        <v>603</v>
      </c>
      <c r="Q38" s="320"/>
      <c r="R38" s="320"/>
      <c r="S38" s="127"/>
      <c r="T38" s="340" t="s">
        <v>481</v>
      </c>
      <c r="U38" s="340"/>
      <c r="V38" s="350" t="s">
        <v>521</v>
      </c>
      <c r="W38" s="307"/>
      <c r="X38" s="386"/>
      <c r="Y38" s="386"/>
      <c r="Z38" s="295"/>
      <c r="AA38" s="158" t="s">
        <v>495</v>
      </c>
      <c r="AB38" s="124"/>
      <c r="AC38" s="310">
        <v>337</v>
      </c>
      <c r="AD38" s="310">
        <v>4700</v>
      </c>
      <c r="AE38" s="175"/>
      <c r="AF38" s="175"/>
      <c r="AG38" s="175" t="s">
        <v>496</v>
      </c>
      <c r="AH38" s="392">
        <v>350</v>
      </c>
      <c r="AI38"/>
      <c r="AJ38"/>
      <c r="AM38"/>
      <c r="AO38" s="397">
        <v>57.6</v>
      </c>
      <c r="AP38" s="132">
        <v>26.9</v>
      </c>
      <c r="AQ38" s="133">
        <v>14.8</v>
      </c>
      <c r="AR38" s="134">
        <f t="shared" si="36"/>
        <v>99.3</v>
      </c>
      <c r="AS38" s="135">
        <f t="shared" si="37"/>
        <v>2.1412639405204463</v>
      </c>
      <c r="AT38" s="136">
        <f t="shared" si="38"/>
        <v>31.690706319702606</v>
      </c>
      <c r="AU38" s="137">
        <f t="shared" si="39"/>
        <v>1.3812949640287768</v>
      </c>
      <c r="AV38" s="138">
        <f t="shared" si="34"/>
        <v>46.048000000000002</v>
      </c>
      <c r="AW38" s="138">
        <f t="shared" si="40"/>
        <v>79.944444444444443</v>
      </c>
      <c r="AX38" s="229">
        <v>7.39</v>
      </c>
      <c r="AY38" s="138">
        <f t="shared" si="41"/>
        <v>12.829861111111111</v>
      </c>
      <c r="AZ38" s="121" t="s">
        <v>485</v>
      </c>
      <c r="BA38" s="140">
        <v>15.4</v>
      </c>
      <c r="BB38" s="141" t="s">
        <v>485</v>
      </c>
      <c r="BC38" s="142">
        <v>0.51</v>
      </c>
      <c r="BD38" s="142"/>
      <c r="BE38" s="138"/>
      <c r="BF38" s="138"/>
      <c r="BG38" s="123">
        <v>6018</v>
      </c>
      <c r="BH38" s="143">
        <v>529.1</v>
      </c>
      <c r="BI38" s="144">
        <v>1.18</v>
      </c>
      <c r="BJ38" s="138">
        <v>40.6</v>
      </c>
      <c r="BK38" s="121">
        <v>59.4</v>
      </c>
      <c r="BL38" s="145">
        <f t="shared" si="42"/>
        <v>0.6835016835016835</v>
      </c>
      <c r="BM38" s="146">
        <v>0.66</v>
      </c>
      <c r="BN38" s="142">
        <f t="shared" si="43"/>
        <v>1.1458333333333333</v>
      </c>
      <c r="BO38" s="121" t="s">
        <v>485</v>
      </c>
      <c r="BP38" s="121">
        <v>27.7</v>
      </c>
      <c r="BQ38" s="144">
        <v>21.244</v>
      </c>
      <c r="BR38" s="147">
        <v>21010</v>
      </c>
      <c r="BS38" s="142">
        <f t="shared" si="44"/>
        <v>45.8</v>
      </c>
      <c r="BT38" s="147">
        <v>91</v>
      </c>
      <c r="BU38" s="147">
        <v>7160</v>
      </c>
      <c r="BV38" s="142">
        <f t="shared" si="45"/>
        <v>9</v>
      </c>
      <c r="BW38" s="399">
        <f t="shared" si="46"/>
        <v>26.684799999999996</v>
      </c>
      <c r="BX38" s="123">
        <v>15.3</v>
      </c>
      <c r="BY38" s="148">
        <f t="shared" si="47"/>
        <v>4.1157000000000004</v>
      </c>
      <c r="BZ38" s="147">
        <v>30.5</v>
      </c>
      <c r="CA38" s="148">
        <f t="shared" si="48"/>
        <v>8.2044999999999995</v>
      </c>
      <c r="CB38" s="147">
        <v>53.4</v>
      </c>
      <c r="CC38" s="148">
        <f t="shared" si="49"/>
        <v>14.364599999999998</v>
      </c>
      <c r="CD38" s="235">
        <v>3.01</v>
      </c>
      <c r="CE38" s="149">
        <v>99.9</v>
      </c>
      <c r="CF38" s="211">
        <v>10516.199999999999</v>
      </c>
      <c r="CG38" s="149">
        <v>99.2</v>
      </c>
      <c r="CH38" s="211">
        <v>7100.8</v>
      </c>
      <c r="CI38" s="149">
        <v>81.2</v>
      </c>
      <c r="CJ38" s="149">
        <v>89.6</v>
      </c>
      <c r="CK38" s="211">
        <v>5615.0999999999995</v>
      </c>
      <c r="CL38" s="138">
        <f t="shared" si="50"/>
        <v>0.50163934426229506</v>
      </c>
      <c r="CM38" s="148"/>
      <c r="CN38" s="148"/>
      <c r="CO38" s="148"/>
      <c r="CP38" s="142">
        <v>0.11</v>
      </c>
      <c r="CQ38" s="138"/>
      <c r="CR38" s="138"/>
      <c r="CS38" s="138"/>
      <c r="CT38" s="148"/>
      <c r="CU38" s="151"/>
      <c r="CV38" s="151"/>
      <c r="CW38" s="148"/>
      <c r="CX38" s="148"/>
      <c r="CZ38" s="148"/>
      <c r="DA38" s="152"/>
      <c r="DB38" s="153" t="s">
        <v>300</v>
      </c>
      <c r="DC38" s="154"/>
      <c r="DD38" s="155" t="s">
        <v>955</v>
      </c>
      <c r="DE38" s="124"/>
      <c r="DF38" s="124"/>
      <c r="DG38" s="124"/>
      <c r="DH38" s="236"/>
      <c r="DI38" s="124" t="s">
        <v>514</v>
      </c>
      <c r="DJ38" s="426" t="s">
        <v>496</v>
      </c>
      <c r="DK38" s="156">
        <v>2</v>
      </c>
      <c r="DL38" s="156"/>
      <c r="DM38" s="220" t="s">
        <v>510</v>
      </c>
      <c r="DN38" s="157">
        <v>0</v>
      </c>
      <c r="DO38" s="156">
        <v>0</v>
      </c>
      <c r="DP38" s="219" t="s">
        <v>681</v>
      </c>
      <c r="DQ38" s="156"/>
      <c r="DR38" s="158" t="s">
        <v>479</v>
      </c>
      <c r="DS38" s="124" t="s">
        <v>479</v>
      </c>
      <c r="DT38" s="200">
        <v>487</v>
      </c>
      <c r="DU38" s="200">
        <v>16.399999999999999</v>
      </c>
      <c r="DV38" s="200">
        <v>83.6</v>
      </c>
      <c r="DW38" s="124" t="s">
        <v>479</v>
      </c>
      <c r="DX38" s="124" t="s">
        <v>479</v>
      </c>
      <c r="DY38" s="124" t="s">
        <v>479</v>
      </c>
      <c r="DZ38" s="124" t="s">
        <v>479</v>
      </c>
      <c r="EA38" s="124">
        <v>0</v>
      </c>
      <c r="EB38" s="123"/>
      <c r="EC38" s="159"/>
      <c r="ED38" s="159"/>
      <c r="EE38" s="156">
        <v>14</v>
      </c>
      <c r="EF38" s="220" t="s">
        <v>499</v>
      </c>
      <c r="EG38" s="156"/>
      <c r="EH38" s="159"/>
      <c r="EI38" s="191" t="s">
        <v>499</v>
      </c>
      <c r="EJ38" s="191" t="s">
        <v>499</v>
      </c>
      <c r="EK38" s="212" t="s">
        <v>499</v>
      </c>
      <c r="EL38" s="156">
        <v>1</v>
      </c>
      <c r="EM38" s="127" t="s">
        <v>499</v>
      </c>
      <c r="EN38" s="156" t="s">
        <v>500</v>
      </c>
      <c r="EO38" s="156">
        <v>1</v>
      </c>
      <c r="EP38" s="156">
        <v>2</v>
      </c>
      <c r="EQ38" s="159" t="s">
        <v>697</v>
      </c>
      <c r="ER38" s="161">
        <v>43949</v>
      </c>
      <c r="ES38" s="311">
        <v>12720</v>
      </c>
      <c r="ET38" s="405">
        <v>75</v>
      </c>
      <c r="EU38" s="405">
        <v>125673</v>
      </c>
      <c r="EV38" s="405">
        <v>4000</v>
      </c>
      <c r="EW38" s="405">
        <v>40560</v>
      </c>
      <c r="EX38" s="406">
        <v>2365</v>
      </c>
      <c r="EY38" s="408">
        <f t="shared" si="51"/>
        <v>319.74800000000005</v>
      </c>
      <c r="EZ38" s="279">
        <f t="shared" si="33"/>
        <v>4476.4720000000007</v>
      </c>
      <c r="FA38" s="268"/>
      <c r="FB38" s="268"/>
      <c r="FC38" s="268"/>
      <c r="FD38" s="268"/>
      <c r="FE38" s="299"/>
      <c r="FF38" s="300"/>
      <c r="FG38" s="300"/>
      <c r="FH38" s="301"/>
      <c r="FI38" s="325"/>
      <c r="FJ38" s="291"/>
      <c r="FK38" s="292"/>
      <c r="FL38" s="286"/>
      <c r="FM38" s="163"/>
      <c r="FN38" s="121"/>
      <c r="FO38" s="168">
        <f t="shared" si="52"/>
        <v>0.33700000000000002</v>
      </c>
      <c r="FQ38" s="136">
        <f t="shared" si="53"/>
        <v>1.8818680225665019</v>
      </c>
      <c r="FR38" s="169">
        <f t="shared" si="54"/>
        <v>0.31974800000000003</v>
      </c>
      <c r="FS38" s="170">
        <f>DT38/EY38</f>
        <v>1.5230744211066212</v>
      </c>
      <c r="FT38" s="193">
        <v>20</v>
      </c>
      <c r="FU38" s="176" t="s">
        <v>479</v>
      </c>
      <c r="FV38" s="176" t="s">
        <v>660</v>
      </c>
      <c r="FW38" s="176" t="s">
        <v>583</v>
      </c>
      <c r="FX38" s="124">
        <v>0</v>
      </c>
      <c r="FY38" s="127" t="s">
        <v>499</v>
      </c>
      <c r="FZ38" s="124">
        <v>1</v>
      </c>
      <c r="GA38" s="176" t="s">
        <v>525</v>
      </c>
      <c r="GE38" s="124">
        <v>0</v>
      </c>
      <c r="GF38" s="230">
        <v>0</v>
      </c>
      <c r="GG38" s="171">
        <v>0</v>
      </c>
      <c r="GH38" s="124">
        <v>0</v>
      </c>
      <c r="GI38" s="213">
        <v>0</v>
      </c>
      <c r="GJ38" s="176" t="s">
        <v>956</v>
      </c>
      <c r="GK38" s="158"/>
      <c r="GL38" s="172">
        <v>43962</v>
      </c>
      <c r="GM38" s="161" t="s">
        <v>583</v>
      </c>
      <c r="GN38" s="173">
        <f>DATEDIF(ER38,GL38,"m")</f>
        <v>0</v>
      </c>
      <c r="GO38" s="174" t="s">
        <v>489</v>
      </c>
      <c r="GS38" s="234"/>
      <c r="GT38" s="158"/>
      <c r="GU38" s="158"/>
      <c r="GW38" s="196">
        <v>0</v>
      </c>
      <c r="GX38" s="196">
        <v>0</v>
      </c>
      <c r="GY38" s="196">
        <v>1998.12</v>
      </c>
      <c r="GZ38" s="196">
        <v>0</v>
      </c>
      <c r="HA38" s="196">
        <v>0</v>
      </c>
      <c r="HB38" s="196">
        <v>0</v>
      </c>
      <c r="HC38" s="196">
        <v>6665.1</v>
      </c>
      <c r="HD38" s="196">
        <v>0</v>
      </c>
      <c r="HE38" s="196">
        <v>331.7</v>
      </c>
      <c r="HF38" s="196">
        <v>116.12</v>
      </c>
      <c r="HG38" s="196">
        <v>0</v>
      </c>
      <c r="HH38" s="196">
        <v>0</v>
      </c>
      <c r="HI38" s="196">
        <v>345.8</v>
      </c>
      <c r="HJ38" s="400">
        <v>1</v>
      </c>
      <c r="HK38" s="398">
        <v>46.8</v>
      </c>
      <c r="HL38" s="398">
        <v>83.7</v>
      </c>
      <c r="HM38" s="401">
        <v>9599</v>
      </c>
      <c r="HN38" s="398">
        <v>33.9</v>
      </c>
      <c r="HO38" s="398">
        <v>71.599999999999994</v>
      </c>
      <c r="HP38" s="401">
        <v>3808</v>
      </c>
      <c r="HQ38" s="401">
        <v>2278</v>
      </c>
      <c r="HR38" s="398">
        <v>44.8</v>
      </c>
      <c r="HS38" s="398">
        <v>23.4</v>
      </c>
      <c r="HT38" s="398">
        <v>18.100000000000001</v>
      </c>
      <c r="HU38" s="398">
        <v>40.6</v>
      </c>
      <c r="HV38" s="398">
        <v>99.9</v>
      </c>
      <c r="HW38" s="401">
        <v>10920</v>
      </c>
      <c r="HX38" s="398">
        <v>76.3</v>
      </c>
      <c r="HY38" s="398">
        <v>93.4</v>
      </c>
      <c r="HZ38" s="398">
        <v>61.7</v>
      </c>
      <c r="IA38" s="398">
        <v>70.400000000000006</v>
      </c>
      <c r="IB38" s="398">
        <v>83.1</v>
      </c>
      <c r="IC38" s="401">
        <v>6881</v>
      </c>
      <c r="ID38" s="398">
        <v>45.9</v>
      </c>
      <c r="IE38" s="398">
        <v>78.7</v>
      </c>
      <c r="IF38" s="398">
        <v>60.9</v>
      </c>
      <c r="IG38" s="398">
        <v>93.4</v>
      </c>
      <c r="IH38" s="401">
        <v>10995</v>
      </c>
      <c r="II38" s="398">
        <v>71</v>
      </c>
      <c r="IJ38" s="398">
        <v>48.4</v>
      </c>
      <c r="IK38" s="398">
        <v>72.5</v>
      </c>
      <c r="IL38" s="401">
        <v>6321</v>
      </c>
      <c r="IM38" s="398">
        <v>49.5</v>
      </c>
      <c r="IN38" s="398">
        <v>99.1</v>
      </c>
      <c r="IO38" s="401">
        <v>7974</v>
      </c>
      <c r="IP38" s="398">
        <v>74.7</v>
      </c>
      <c r="IQ38" s="398">
        <v>80.599999999999994</v>
      </c>
      <c r="IR38" s="398">
        <v>63.1</v>
      </c>
      <c r="IS38" s="398">
        <v>65.7</v>
      </c>
      <c r="IT38" s="398">
        <v>81.3</v>
      </c>
      <c r="IU38" s="401">
        <v>6474</v>
      </c>
      <c r="IV38" s="398">
        <v>48.7</v>
      </c>
      <c r="IW38" s="398">
        <v>65.900000000000006</v>
      </c>
      <c r="IX38" s="398">
        <v>32.4</v>
      </c>
      <c r="IY38" s="398">
        <v>95.9</v>
      </c>
      <c r="IZ38" s="398">
        <v>4811</v>
      </c>
      <c r="JA38" s="398">
        <v>33</v>
      </c>
      <c r="JB38" s="398">
        <v>40.9</v>
      </c>
      <c r="JC38" s="398">
        <v>49.5</v>
      </c>
      <c r="JD38" s="398">
        <v>8.67</v>
      </c>
      <c r="JE38" s="401">
        <v>17</v>
      </c>
      <c r="JF38" s="376">
        <v>1</v>
      </c>
      <c r="JG38" s="376">
        <v>3</v>
      </c>
      <c r="JH38" s="379"/>
      <c r="JI38" s="379"/>
      <c r="JJ38" s="197"/>
      <c r="JK38" s="175"/>
      <c r="JL38" s="176"/>
      <c r="JM38" s="176"/>
      <c r="JN38" s="176"/>
      <c r="JO38" s="176"/>
      <c r="JP38" s="176"/>
      <c r="JQ38" s="176"/>
      <c r="JR38" s="176"/>
      <c r="JS38" s="176"/>
      <c r="JT38" s="176"/>
      <c r="JU38" s="176"/>
      <c r="JV38" s="176"/>
      <c r="JW38" s="176"/>
      <c r="JX38" s="176"/>
      <c r="JY38" s="176"/>
      <c r="JZ38" s="176"/>
      <c r="KA38" s="176"/>
      <c r="KB38" s="176"/>
      <c r="KC38" s="176"/>
      <c r="KD38" s="176"/>
      <c r="KE38" s="176"/>
      <c r="KF38" s="176"/>
      <c r="KG38" s="176"/>
      <c r="KH38" s="176"/>
      <c r="KI38" s="176"/>
      <c r="KJ38" s="176"/>
      <c r="KK38" s="176"/>
      <c r="KL38" s="176"/>
      <c r="KM38" s="176"/>
      <c r="KN38" s="176"/>
      <c r="KO38" s="176"/>
      <c r="KP38" s="176"/>
      <c r="KQ38" s="176"/>
      <c r="KR38" s="176"/>
      <c r="KS38" s="176"/>
      <c r="KT38" s="176"/>
      <c r="KU38" s="176"/>
      <c r="KV38" s="176"/>
      <c r="KW38" s="176"/>
      <c r="KX38" s="176"/>
      <c r="KY38" s="176"/>
      <c r="KZ38" s="176"/>
      <c r="LA38" s="176"/>
      <c r="LB38" s="176"/>
      <c r="LC38" s="176"/>
      <c r="LD38" s="176"/>
      <c r="LE38" s="176"/>
    </row>
    <row r="39" spans="1:317" ht="14.45" customHeight="1">
      <c r="A39" s="121">
        <v>118</v>
      </c>
      <c r="B39" s="121">
        <f>COUNTIFS($D$3:D39,D39,$F$3:F39,F39)</f>
        <v>1</v>
      </c>
      <c r="C39" s="177">
        <v>12721</v>
      </c>
      <c r="D39" s="231" t="s">
        <v>693</v>
      </c>
      <c r="E39" s="127" t="s">
        <v>694</v>
      </c>
      <c r="F39" s="179">
        <v>490813281</v>
      </c>
      <c r="G39" s="124">
        <f t="shared" si="35"/>
        <v>71</v>
      </c>
      <c r="H39" s="275" t="s">
        <v>695</v>
      </c>
      <c r="I39" s="194" t="s">
        <v>475</v>
      </c>
      <c r="J39" s="276" t="s">
        <v>476</v>
      </c>
      <c r="K39" s="127" t="s">
        <v>477</v>
      </c>
      <c r="L39" s="124">
        <v>22</v>
      </c>
      <c r="M39" s="127" t="s">
        <v>478</v>
      </c>
      <c r="N39" s="127" t="s">
        <v>479</v>
      </c>
      <c r="O39" s="124"/>
      <c r="P39" s="124" t="s">
        <v>603</v>
      </c>
      <c r="Q39" s="320"/>
      <c r="R39" s="320"/>
      <c r="S39" s="127"/>
      <c r="T39" s="340" t="s">
        <v>481</v>
      </c>
      <c r="U39" s="340"/>
      <c r="V39" s="350" t="s">
        <v>521</v>
      </c>
      <c r="W39" s="307"/>
      <c r="X39" s="386"/>
      <c r="Y39" s="386"/>
      <c r="Z39" s="295"/>
      <c r="AA39" s="158" t="s">
        <v>495</v>
      </c>
      <c r="AB39" s="124"/>
      <c r="AC39" s="310">
        <v>121</v>
      </c>
      <c r="AD39" s="310">
        <v>2600</v>
      </c>
      <c r="AE39" s="175"/>
      <c r="AF39" s="175"/>
      <c r="AG39" s="175" t="s">
        <v>496</v>
      </c>
      <c r="AH39" s="131">
        <v>150</v>
      </c>
      <c r="AI39"/>
      <c r="AJ39"/>
      <c r="AM39"/>
      <c r="AO39" s="397">
        <v>30</v>
      </c>
      <c r="AP39" s="132">
        <v>66.2</v>
      </c>
      <c r="AQ39" s="133">
        <v>2.89</v>
      </c>
      <c r="AR39" s="134">
        <f t="shared" si="36"/>
        <v>99.09</v>
      </c>
      <c r="AS39" s="135">
        <f t="shared" si="37"/>
        <v>0.45317220543806647</v>
      </c>
      <c r="AT39" s="136">
        <f t="shared" si="38"/>
        <v>1.3096676737160122</v>
      </c>
      <c r="AU39" s="137">
        <f t="shared" si="39"/>
        <v>0.43421623968736428</v>
      </c>
      <c r="AV39" s="138">
        <f t="shared" si="34"/>
        <v>22.2</v>
      </c>
      <c r="AW39" s="138">
        <f t="shared" si="40"/>
        <v>74</v>
      </c>
      <c r="AX39" s="139">
        <v>6.31</v>
      </c>
      <c r="AY39" s="138">
        <f t="shared" si="41"/>
        <v>21.033333333333335</v>
      </c>
      <c r="AZ39" s="121" t="s">
        <v>485</v>
      </c>
      <c r="BA39" s="140">
        <v>16.100000000000001</v>
      </c>
      <c r="BB39" s="141" t="s">
        <v>485</v>
      </c>
      <c r="BC39" s="142">
        <v>5.5E-2</v>
      </c>
      <c r="BD39" s="142"/>
      <c r="BE39" s="138"/>
      <c r="BF39" s="138"/>
      <c r="BG39" s="123">
        <v>5443</v>
      </c>
      <c r="BH39" s="143">
        <v>268.25</v>
      </c>
      <c r="BI39" s="144">
        <v>0.28000000000000003</v>
      </c>
      <c r="BJ39" s="138">
        <v>45</v>
      </c>
      <c r="BK39" s="121">
        <v>55</v>
      </c>
      <c r="BL39" s="145">
        <f t="shared" si="42"/>
        <v>0.81818181818181823</v>
      </c>
      <c r="BM39" s="146">
        <v>0.4</v>
      </c>
      <c r="BN39" s="142">
        <f t="shared" si="43"/>
        <v>1.3333333333333333</v>
      </c>
      <c r="BO39" s="121" t="s">
        <v>485</v>
      </c>
      <c r="BP39" s="121">
        <v>30.1</v>
      </c>
      <c r="BQ39" s="144">
        <v>37.29</v>
      </c>
      <c r="BR39" s="147">
        <v>35678</v>
      </c>
      <c r="BS39" s="142">
        <f t="shared" si="44"/>
        <v>44.900000000000006</v>
      </c>
      <c r="BT39" s="147">
        <v>88.2</v>
      </c>
      <c r="BU39" s="147">
        <v>5312</v>
      </c>
      <c r="BV39" s="142">
        <f t="shared" si="45"/>
        <v>11.799999999999997</v>
      </c>
      <c r="BW39" s="142">
        <f t="shared" si="46"/>
        <v>65.869</v>
      </c>
      <c r="BX39" s="123">
        <v>26.1</v>
      </c>
      <c r="BY39" s="148">
        <f t="shared" si="47"/>
        <v>17.278200000000002</v>
      </c>
      <c r="BZ39" s="147">
        <v>18.8</v>
      </c>
      <c r="CA39" s="148">
        <f t="shared" si="48"/>
        <v>12.445600000000002</v>
      </c>
      <c r="CB39" s="147">
        <v>54.6</v>
      </c>
      <c r="CC39" s="148">
        <f t="shared" si="49"/>
        <v>36.145200000000003</v>
      </c>
      <c r="CD39" s="148">
        <v>0.89</v>
      </c>
      <c r="CE39" s="149">
        <v>97.8</v>
      </c>
      <c r="CF39" s="211">
        <v>7362.7</v>
      </c>
      <c r="CG39" s="149">
        <v>93.1</v>
      </c>
      <c r="CH39" s="211">
        <v>4270.4000000000005</v>
      </c>
      <c r="CI39" s="149">
        <v>71.900000000000006</v>
      </c>
      <c r="CJ39" s="149">
        <v>82.8</v>
      </c>
      <c r="CK39" s="211">
        <v>3836.9</v>
      </c>
      <c r="CL39" s="138">
        <f t="shared" si="50"/>
        <v>1.3882978723404256</v>
      </c>
      <c r="CM39" s="148"/>
      <c r="CN39" s="148"/>
      <c r="CO39" s="148"/>
      <c r="CP39" s="142">
        <v>0.44</v>
      </c>
      <c r="CQ39" s="138"/>
      <c r="CR39" s="138"/>
      <c r="CS39" s="138"/>
      <c r="CT39" s="148"/>
      <c r="CU39" s="151"/>
      <c r="CV39" s="151"/>
      <c r="CW39" s="148"/>
      <c r="CX39" s="148"/>
      <c r="CZ39" s="148"/>
      <c r="DA39" s="152">
        <v>3</v>
      </c>
      <c r="DB39" s="153" t="s">
        <v>486</v>
      </c>
      <c r="DC39" s="154"/>
      <c r="DD39" s="155" t="s">
        <v>696</v>
      </c>
      <c r="DE39" s="124"/>
      <c r="DF39" s="124"/>
      <c r="DG39" s="124"/>
      <c r="DH39" s="236"/>
      <c r="DI39" s="124" t="s">
        <v>488</v>
      </c>
      <c r="DJ39" s="426" t="s">
        <v>496</v>
      </c>
      <c r="DK39" s="156">
        <v>2</v>
      </c>
      <c r="DL39" s="156"/>
      <c r="DM39" s="156"/>
      <c r="DN39" s="157">
        <v>0</v>
      </c>
      <c r="DO39" s="156">
        <v>0</v>
      </c>
      <c r="DP39" s="219" t="s">
        <v>681</v>
      </c>
      <c r="DQ39" s="156"/>
      <c r="DR39" s="158" t="s">
        <v>479</v>
      </c>
      <c r="DS39" s="124" t="s">
        <v>479</v>
      </c>
      <c r="DT39" s="200">
        <v>225</v>
      </c>
      <c r="DU39" s="200">
        <v>42.7</v>
      </c>
      <c r="DV39" s="200">
        <v>57.3</v>
      </c>
      <c r="DW39" s="124" t="s">
        <v>479</v>
      </c>
      <c r="DX39" s="124" t="s">
        <v>479</v>
      </c>
      <c r="DY39" s="124" t="s">
        <v>479</v>
      </c>
      <c r="DZ39" s="124" t="s">
        <v>479</v>
      </c>
      <c r="EA39" s="124">
        <v>0</v>
      </c>
      <c r="EB39" s="123"/>
      <c r="EC39" s="159"/>
      <c r="ED39" s="159"/>
      <c r="EE39" s="156">
        <v>22</v>
      </c>
      <c r="EF39" s="156">
        <v>40</v>
      </c>
      <c r="EG39" s="156">
        <v>3</v>
      </c>
      <c r="EH39" s="159"/>
      <c r="EI39" s="191" t="s">
        <v>499</v>
      </c>
      <c r="EJ39" s="191" t="s">
        <v>499</v>
      </c>
      <c r="EK39" s="212" t="s">
        <v>499</v>
      </c>
      <c r="EL39" s="156">
        <v>2</v>
      </c>
      <c r="EM39" s="127" t="s">
        <v>499</v>
      </c>
      <c r="EN39" s="156" t="s">
        <v>500</v>
      </c>
      <c r="EO39" s="156">
        <v>3</v>
      </c>
      <c r="EP39" s="156">
        <v>3</v>
      </c>
      <c r="EQ39" s="159" t="s">
        <v>697</v>
      </c>
      <c r="ER39" s="161">
        <v>39930</v>
      </c>
      <c r="ES39" s="311">
        <v>12721</v>
      </c>
      <c r="ET39" s="405">
        <v>75</v>
      </c>
      <c r="EU39" s="405">
        <v>9322</v>
      </c>
      <c r="EV39" s="405">
        <v>12000</v>
      </c>
      <c r="EW39" s="405">
        <v>40560</v>
      </c>
      <c r="EX39" s="406">
        <v>2556</v>
      </c>
      <c r="EY39" s="408">
        <f t="shared" si="51"/>
        <v>115.19040000000001</v>
      </c>
      <c r="EZ39" s="279">
        <f t="shared" si="33"/>
        <v>2534.1888000000004</v>
      </c>
      <c r="FA39" s="268"/>
      <c r="FB39" s="268"/>
      <c r="FC39" s="268"/>
      <c r="FD39" s="268"/>
      <c r="FE39" s="299"/>
      <c r="FF39" s="300"/>
      <c r="FG39" s="300"/>
      <c r="FH39" s="301"/>
      <c r="FI39" s="325"/>
      <c r="FJ39" s="291"/>
      <c r="FK39" s="292"/>
      <c r="FL39" s="286"/>
      <c r="FM39" s="163"/>
      <c r="FN39" s="121"/>
      <c r="FO39" s="168">
        <f t="shared" si="52"/>
        <v>0.121</v>
      </c>
      <c r="FQ39" s="136">
        <f t="shared" si="53"/>
        <v>27.419008796395623</v>
      </c>
      <c r="FR39" s="169">
        <f t="shared" si="54"/>
        <v>0.11519040000000001</v>
      </c>
      <c r="FS39" s="170">
        <f>DT39/EY39</f>
        <v>1.9532877739811649</v>
      </c>
      <c r="FT39" s="193">
        <v>130</v>
      </c>
      <c r="FU39" s="216" t="s">
        <v>479</v>
      </c>
      <c r="FV39" s="176" t="s">
        <v>580</v>
      </c>
      <c r="FW39" s="176" t="s">
        <v>691</v>
      </c>
      <c r="FX39" s="124">
        <v>0</v>
      </c>
      <c r="FY39" s="127" t="s">
        <v>499</v>
      </c>
      <c r="FZ39" s="124">
        <v>1</v>
      </c>
      <c r="GA39" s="176" t="s">
        <v>525</v>
      </c>
      <c r="GE39" s="124">
        <v>1</v>
      </c>
      <c r="GF39" s="215">
        <v>43962</v>
      </c>
      <c r="GG39" s="176" t="s">
        <v>527</v>
      </c>
      <c r="GH39" s="124">
        <v>0</v>
      </c>
      <c r="GI39" s="213">
        <v>0</v>
      </c>
      <c r="GJ39" s="176" t="s">
        <v>698</v>
      </c>
      <c r="GK39" s="158"/>
      <c r="GL39" s="172">
        <v>43962</v>
      </c>
      <c r="GM39" s="218" t="s">
        <v>583</v>
      </c>
      <c r="GN39" s="173">
        <f>DATEDIF(ER39,GL39,"m")</f>
        <v>132</v>
      </c>
      <c r="GO39" s="174" t="s">
        <v>489</v>
      </c>
      <c r="GS39" s="234"/>
      <c r="GT39" s="158"/>
      <c r="GU39" s="158"/>
      <c r="GW39" s="196">
        <v>0</v>
      </c>
      <c r="GX39" s="196">
        <v>0</v>
      </c>
      <c r="GY39" s="196">
        <v>352.74</v>
      </c>
      <c r="GZ39" s="196">
        <v>0</v>
      </c>
      <c r="HA39" s="196">
        <v>0</v>
      </c>
      <c r="HB39" s="196">
        <v>0</v>
      </c>
      <c r="HC39" s="196">
        <v>0</v>
      </c>
      <c r="HD39" s="196">
        <v>0</v>
      </c>
      <c r="HE39" s="196">
        <v>256.10000000000002</v>
      </c>
      <c r="HF39" s="196">
        <v>193.76</v>
      </c>
      <c r="HG39" s="196">
        <v>0</v>
      </c>
      <c r="HH39" s="196">
        <v>0</v>
      </c>
      <c r="HI39" s="196">
        <v>154.87</v>
      </c>
      <c r="HJ39" s="400">
        <v>1</v>
      </c>
      <c r="HK39" s="398">
        <v>32.299999999999997</v>
      </c>
      <c r="HL39" s="398">
        <v>86.5</v>
      </c>
      <c r="HM39" s="401">
        <v>9685</v>
      </c>
      <c r="HN39" s="398">
        <v>29.2</v>
      </c>
      <c r="HO39" s="398">
        <v>92.7</v>
      </c>
      <c r="HP39" s="401">
        <v>3777</v>
      </c>
      <c r="HQ39" s="401">
        <v>3812</v>
      </c>
      <c r="HR39" s="398">
        <v>20.2</v>
      </c>
      <c r="HS39" s="398">
        <v>28.8</v>
      </c>
      <c r="HT39" s="398">
        <v>3.41</v>
      </c>
      <c r="HU39" s="398">
        <v>87.4</v>
      </c>
      <c r="HV39" s="398">
        <v>96.4</v>
      </c>
      <c r="HW39" s="401">
        <v>5018</v>
      </c>
      <c r="HX39" s="398">
        <v>64.099999999999994</v>
      </c>
      <c r="HY39" s="398">
        <v>90.6</v>
      </c>
      <c r="HZ39" s="398">
        <v>10.3</v>
      </c>
      <c r="IA39" s="398">
        <v>60.4</v>
      </c>
      <c r="IB39" s="398">
        <v>95.5</v>
      </c>
      <c r="IC39" s="401">
        <v>3379</v>
      </c>
      <c r="ID39" s="398">
        <v>26.7</v>
      </c>
      <c r="IE39" s="398">
        <v>28.4</v>
      </c>
      <c r="IF39" s="398">
        <v>37</v>
      </c>
      <c r="IG39" s="398">
        <v>96.2</v>
      </c>
      <c r="IH39" s="401">
        <v>8755</v>
      </c>
      <c r="II39" s="398">
        <v>74.3</v>
      </c>
      <c r="IJ39" s="398">
        <v>1.96</v>
      </c>
      <c r="IK39" s="398">
        <v>89.7</v>
      </c>
      <c r="IL39" s="401">
        <v>2934</v>
      </c>
      <c r="IM39" s="398">
        <v>8.1199999999999992</v>
      </c>
      <c r="IN39" s="398">
        <v>74.8</v>
      </c>
      <c r="IO39" s="401">
        <v>3266</v>
      </c>
      <c r="IP39" s="398">
        <v>44.4</v>
      </c>
      <c r="IQ39" s="398">
        <v>80.2</v>
      </c>
      <c r="IR39" s="398">
        <v>31.6</v>
      </c>
      <c r="IS39" s="398">
        <v>24.5</v>
      </c>
      <c r="IT39" s="398">
        <v>90</v>
      </c>
      <c r="IU39" s="401">
        <v>2899</v>
      </c>
      <c r="IV39" s="398">
        <v>17.899999999999999</v>
      </c>
      <c r="IW39" s="398">
        <v>65.5</v>
      </c>
      <c r="IX39" s="398">
        <v>4.6900000000000004</v>
      </c>
      <c r="IY39" s="398">
        <v>100</v>
      </c>
      <c r="IZ39" s="398">
        <v>6335</v>
      </c>
      <c r="JA39" s="398">
        <v>11.4</v>
      </c>
      <c r="JB39" s="398">
        <v>31.8</v>
      </c>
      <c r="JC39" s="398">
        <v>80.099999999999994</v>
      </c>
      <c r="JD39" s="398">
        <v>0</v>
      </c>
      <c r="JE39" s="401">
        <v>18</v>
      </c>
      <c r="JF39" s="376">
        <v>2</v>
      </c>
      <c r="JG39" s="376">
        <v>2</v>
      </c>
      <c r="JH39" s="379"/>
      <c r="JI39" s="379"/>
      <c r="JJ39" s="197"/>
      <c r="JK39" s="175"/>
      <c r="JL39" s="176"/>
      <c r="JM39" s="176"/>
      <c r="JN39" s="176"/>
      <c r="JO39" s="176"/>
      <c r="JP39" s="176"/>
      <c r="JQ39" s="176"/>
      <c r="JR39" s="176"/>
      <c r="JS39" s="176"/>
      <c r="JT39" s="176"/>
      <c r="JU39" s="176"/>
      <c r="JV39" s="176"/>
      <c r="JW39" s="176"/>
      <c r="JX39" s="176"/>
      <c r="JY39" s="176"/>
      <c r="JZ39" s="176"/>
      <c r="KA39" s="176"/>
      <c r="KB39" s="176"/>
      <c r="KC39" s="176"/>
      <c r="KD39" s="176"/>
      <c r="KE39" s="176"/>
      <c r="KF39" s="176"/>
      <c r="KG39" s="176"/>
      <c r="KH39" s="176"/>
      <c r="KI39" s="176"/>
      <c r="KJ39" s="176"/>
      <c r="KK39" s="176"/>
      <c r="KL39" s="176"/>
      <c r="KM39" s="176"/>
      <c r="KN39" s="176"/>
      <c r="KO39" s="176"/>
      <c r="KP39" s="176"/>
      <c r="KQ39" s="176"/>
      <c r="KR39" s="176"/>
      <c r="KS39" s="176"/>
      <c r="KT39" s="176"/>
      <c r="KU39" s="176"/>
      <c r="KV39" s="176"/>
      <c r="KW39" s="176"/>
      <c r="KX39" s="176"/>
      <c r="KY39" s="176"/>
      <c r="KZ39" s="176"/>
      <c r="LA39" s="176"/>
      <c r="LB39" s="176"/>
      <c r="LC39" s="176"/>
      <c r="LD39" s="176"/>
      <c r="LE39" s="176"/>
    </row>
    <row r="40" spans="1:317" ht="14.45" customHeight="1">
      <c r="A40" s="121">
        <v>160</v>
      </c>
      <c r="B40" s="121">
        <f>COUNTIFS($D$3:D40,D40,$F$3:F40,F40)</f>
        <v>1</v>
      </c>
      <c r="C40" s="269">
        <v>12940</v>
      </c>
      <c r="D40" s="270" t="s">
        <v>808</v>
      </c>
      <c r="E40" s="178" t="s">
        <v>671</v>
      </c>
      <c r="F40" s="271">
        <v>395422412</v>
      </c>
      <c r="G40" s="124">
        <f t="shared" si="35"/>
        <v>81</v>
      </c>
      <c r="H40" s="245" t="s">
        <v>809</v>
      </c>
      <c r="I40" s="180" t="s">
        <v>810</v>
      </c>
      <c r="J40" s="181" t="s">
        <v>476</v>
      </c>
      <c r="K40" s="178" t="s">
        <v>477</v>
      </c>
      <c r="L40" s="182">
        <v>39</v>
      </c>
      <c r="M40" s="178" t="s">
        <v>478</v>
      </c>
      <c r="N40" s="178" t="s">
        <v>479</v>
      </c>
      <c r="O40" s="182"/>
      <c r="P40" s="182" t="s">
        <v>783</v>
      </c>
      <c r="Q40" s="183"/>
      <c r="R40" s="183"/>
      <c r="S40" s="178"/>
      <c r="T40" s="184" t="s">
        <v>481</v>
      </c>
      <c r="U40" s="184"/>
      <c r="V40" s="202" t="s">
        <v>521</v>
      </c>
      <c r="W40" s="186"/>
      <c r="X40" s="386"/>
      <c r="Y40" s="386"/>
      <c r="Z40" s="187"/>
      <c r="AA40" s="182" t="s">
        <v>495</v>
      </c>
      <c r="AB40" s="124"/>
      <c r="AC40" s="188">
        <v>276</v>
      </c>
      <c r="AD40" s="188">
        <v>10700</v>
      </c>
      <c r="AE40" s="189"/>
      <c r="AF40" s="189"/>
      <c r="AG40" s="189" t="s">
        <v>496</v>
      </c>
      <c r="AH40" s="392">
        <v>1000</v>
      </c>
      <c r="AI40"/>
      <c r="AJ40"/>
      <c r="AM40"/>
      <c r="AO40" s="397">
        <v>37.5</v>
      </c>
      <c r="AP40" s="132">
        <v>38.200000000000003</v>
      </c>
      <c r="AQ40" s="133">
        <v>22.7</v>
      </c>
      <c r="AR40" s="134">
        <f t="shared" si="36"/>
        <v>98.4</v>
      </c>
      <c r="AS40" s="135">
        <f t="shared" si="37"/>
        <v>0.98167539267015702</v>
      </c>
      <c r="AT40" s="136">
        <f t="shared" si="38"/>
        <v>22.284031413612563</v>
      </c>
      <c r="AU40" s="137">
        <f t="shared" si="39"/>
        <v>0.61576354679802947</v>
      </c>
      <c r="AV40" s="138">
        <f t="shared" si="34"/>
        <v>33.1</v>
      </c>
      <c r="AW40" s="138">
        <f t="shared" si="40"/>
        <v>88.266666666666666</v>
      </c>
      <c r="AX40" s="139">
        <v>1.81</v>
      </c>
      <c r="AY40" s="138">
        <f t="shared" si="41"/>
        <v>4.8266666666666671</v>
      </c>
      <c r="AZ40" s="121" t="s">
        <v>485</v>
      </c>
      <c r="BA40" s="140">
        <v>39.299999999999997</v>
      </c>
      <c r="BB40" s="141" t="s">
        <v>485</v>
      </c>
      <c r="BC40" s="142">
        <v>0.56999999999999995</v>
      </c>
      <c r="BD40" s="142"/>
      <c r="BE40" s="138"/>
      <c r="BF40" s="138"/>
      <c r="BG40" s="143">
        <v>5961.538461538461</v>
      </c>
      <c r="BH40" s="143">
        <v>494</v>
      </c>
      <c r="BI40" s="144">
        <v>0.62</v>
      </c>
      <c r="BJ40" s="138">
        <v>31.8</v>
      </c>
      <c r="BK40" s="138">
        <f>100-BJ40</f>
        <v>68.2</v>
      </c>
      <c r="BL40" s="199">
        <f t="shared" si="42"/>
        <v>0.4662756598240469</v>
      </c>
      <c r="BM40" s="146">
        <v>0.7</v>
      </c>
      <c r="BN40" s="142">
        <f t="shared" si="43"/>
        <v>1.8666666666666667</v>
      </c>
      <c r="BO40" s="121" t="s">
        <v>485</v>
      </c>
      <c r="BP40" s="138">
        <v>35.6</v>
      </c>
      <c r="BQ40" s="144">
        <v>54.509999999999991</v>
      </c>
      <c r="BR40" s="147">
        <v>41132</v>
      </c>
      <c r="BS40" s="142">
        <f t="shared" si="44"/>
        <v>52</v>
      </c>
      <c r="BT40" s="147">
        <v>83.5</v>
      </c>
      <c r="BU40" s="147">
        <v>13047</v>
      </c>
      <c r="BV40" s="142">
        <f t="shared" si="45"/>
        <v>16.5</v>
      </c>
      <c r="BW40" s="399">
        <f t="shared" si="46"/>
        <v>37.817999999999998</v>
      </c>
      <c r="BX40" s="123">
        <v>16.8</v>
      </c>
      <c r="BY40" s="148">
        <f t="shared" si="47"/>
        <v>6.4176000000000011</v>
      </c>
      <c r="BZ40" s="147">
        <v>35.200000000000003</v>
      </c>
      <c r="CA40" s="148">
        <f t="shared" si="48"/>
        <v>13.446400000000001</v>
      </c>
      <c r="CB40" s="147">
        <v>47</v>
      </c>
      <c r="CC40" s="148">
        <f t="shared" si="49"/>
        <v>17.954000000000001</v>
      </c>
      <c r="CD40" s="148">
        <v>1.84</v>
      </c>
      <c r="CE40" s="149">
        <v>99.8</v>
      </c>
      <c r="CF40" s="149">
        <v>9906</v>
      </c>
      <c r="CG40" s="149">
        <v>97.2</v>
      </c>
      <c r="CH40" s="149">
        <v>5604</v>
      </c>
      <c r="CI40" s="149">
        <v>89</v>
      </c>
      <c r="CJ40" s="149">
        <v>93.7</v>
      </c>
      <c r="CK40" s="149">
        <v>4862</v>
      </c>
      <c r="CL40" s="138">
        <f t="shared" si="50"/>
        <v>0.47727272727272724</v>
      </c>
      <c r="CM40" s="148"/>
      <c r="CN40" s="148"/>
      <c r="CO40" s="148"/>
      <c r="CP40" s="142">
        <v>0.28000000000000003</v>
      </c>
      <c r="CQ40" s="138"/>
      <c r="CR40" s="138"/>
      <c r="CS40" s="138"/>
      <c r="CT40" s="148"/>
      <c r="CU40" s="151"/>
      <c r="CV40" s="151"/>
      <c r="CW40" s="148"/>
      <c r="CX40" s="148"/>
      <c r="CZ40" s="148"/>
      <c r="DA40" s="152"/>
      <c r="DB40" s="153" t="s">
        <v>299</v>
      </c>
      <c r="DC40" s="154"/>
      <c r="DD40" s="155" t="s">
        <v>811</v>
      </c>
      <c r="DE40" s="124"/>
      <c r="DF40" s="124"/>
      <c r="DG40" s="124"/>
      <c r="DH40" s="236"/>
      <c r="DI40" s="124" t="s">
        <v>514</v>
      </c>
      <c r="DJ40" s="426" t="s">
        <v>496</v>
      </c>
      <c r="DK40" s="156">
        <v>2</v>
      </c>
      <c r="DL40" s="156"/>
      <c r="DM40" s="156" t="s">
        <v>475</v>
      </c>
      <c r="DN40" s="157">
        <v>0</v>
      </c>
      <c r="DO40" s="156">
        <v>0</v>
      </c>
      <c r="DP40" s="219" t="s">
        <v>681</v>
      </c>
      <c r="DQ40" s="156"/>
      <c r="DR40" s="203" t="s">
        <v>479</v>
      </c>
      <c r="DS40" s="200" t="s">
        <v>479</v>
      </c>
      <c r="DT40" s="200">
        <v>554</v>
      </c>
      <c r="DU40" s="200">
        <v>47.1</v>
      </c>
      <c r="DV40" s="200">
        <v>52.9</v>
      </c>
      <c r="DW40" s="200" t="s">
        <v>479</v>
      </c>
      <c r="DX40" s="200" t="s">
        <v>479</v>
      </c>
      <c r="DY40" s="200" t="s">
        <v>479</v>
      </c>
      <c r="DZ40" s="200" t="s">
        <v>479</v>
      </c>
      <c r="EA40" s="127">
        <v>0</v>
      </c>
      <c r="EB40" s="123"/>
      <c r="EC40" s="159"/>
      <c r="ED40" s="159"/>
      <c r="EE40" s="156">
        <v>39</v>
      </c>
      <c r="EF40" s="156">
        <v>70</v>
      </c>
      <c r="EG40" s="160">
        <v>3</v>
      </c>
      <c r="EH40" s="220"/>
      <c r="EI40" s="220">
        <v>170</v>
      </c>
      <c r="EJ40" s="220">
        <v>67</v>
      </c>
      <c r="EK40" s="212">
        <f t="shared" ref="EK40:EK44" si="55">EJ40/(EI40*EI40*0.01*0.01)</f>
        <v>23.183391003460205</v>
      </c>
      <c r="EL40" s="156">
        <v>3</v>
      </c>
      <c r="EM40" s="433" t="s">
        <v>499</v>
      </c>
      <c r="EN40" s="156" t="s">
        <v>500</v>
      </c>
      <c r="EO40" s="156">
        <v>2</v>
      </c>
      <c r="EP40" s="156">
        <v>1</v>
      </c>
      <c r="EQ40" s="433" t="s">
        <v>681</v>
      </c>
      <c r="ER40" s="433" t="s">
        <v>681</v>
      </c>
      <c r="ES40" s="355">
        <v>12940</v>
      </c>
      <c r="ET40" s="356">
        <v>75</v>
      </c>
      <c r="EU40" s="356">
        <v>6507</v>
      </c>
      <c r="EV40" s="356">
        <v>4000</v>
      </c>
      <c r="EW40" s="356">
        <v>40560</v>
      </c>
      <c r="EX40" s="357">
        <v>1652</v>
      </c>
      <c r="EY40" s="358">
        <f t="shared" si="51"/>
        <v>223.35039999999998</v>
      </c>
      <c r="EZ40" s="266">
        <f t="shared" si="33"/>
        <v>8710.6655999999984</v>
      </c>
      <c r="FA40" s="273"/>
      <c r="FB40" s="254"/>
      <c r="FC40" s="254"/>
      <c r="FD40" s="254"/>
      <c r="FE40" s="281"/>
      <c r="FF40" s="303"/>
      <c r="FG40" s="303"/>
      <c r="FH40" s="267"/>
      <c r="FI40" s="316"/>
      <c r="FJ40" s="291"/>
      <c r="FK40" s="292"/>
      <c r="FL40" s="252"/>
      <c r="FM40" s="163"/>
      <c r="FN40" s="121"/>
      <c r="FO40" s="168">
        <f t="shared" si="52"/>
        <v>0.27600000000000002</v>
      </c>
      <c r="FQ40" s="136">
        <f t="shared" si="53"/>
        <v>25.388043645305057</v>
      </c>
      <c r="FR40" s="169">
        <f t="shared" si="54"/>
        <v>0.22335039999999998</v>
      </c>
      <c r="FS40" s="170">
        <f>DT40/EY40</f>
        <v>2.4804074673696581</v>
      </c>
      <c r="FT40" s="193">
        <v>140</v>
      </c>
      <c r="FU40" s="176" t="s">
        <v>580</v>
      </c>
      <c r="FV40" s="176" t="s">
        <v>580</v>
      </c>
      <c r="FW40" s="176" t="s">
        <v>606</v>
      </c>
      <c r="FX40" s="124">
        <v>0</v>
      </c>
      <c r="FY40" s="222"/>
      <c r="FZ40" s="222">
        <v>1</v>
      </c>
      <c r="GA40" s="176" t="s">
        <v>812</v>
      </c>
      <c r="GB40" s="222"/>
      <c r="GC40" s="223"/>
      <c r="GD40" s="232"/>
      <c r="GE40" s="124">
        <v>1</v>
      </c>
      <c r="GF40" s="195" t="s">
        <v>813</v>
      </c>
      <c r="GG40" s="176" t="s">
        <v>527</v>
      </c>
      <c r="GH40" s="124">
        <v>0</v>
      </c>
      <c r="GI40" s="213">
        <v>0</v>
      </c>
      <c r="GJ40" s="176" t="s">
        <v>528</v>
      </c>
      <c r="GK40" s="158"/>
      <c r="GL40" s="274">
        <v>43993</v>
      </c>
      <c r="GM40" s="172"/>
      <c r="GN40" s="173"/>
      <c r="GO40" s="174" t="s">
        <v>489</v>
      </c>
      <c r="GS40" s="234"/>
      <c r="GT40" s="158"/>
      <c r="GU40" s="158"/>
      <c r="GW40" s="196">
        <v>0</v>
      </c>
      <c r="GX40" s="196">
        <v>0</v>
      </c>
      <c r="GY40" s="196">
        <v>1144.06</v>
      </c>
      <c r="GZ40" s="196">
        <v>0</v>
      </c>
      <c r="HA40" s="196">
        <v>0</v>
      </c>
      <c r="HB40" s="196">
        <v>0</v>
      </c>
      <c r="HC40" s="196">
        <v>8935.5</v>
      </c>
      <c r="HD40" s="196">
        <v>0</v>
      </c>
      <c r="HE40" s="196">
        <v>1640.9</v>
      </c>
      <c r="HF40" s="196">
        <v>0</v>
      </c>
      <c r="HG40" s="196">
        <v>0</v>
      </c>
      <c r="HH40" s="196">
        <v>0</v>
      </c>
      <c r="HI40" s="196">
        <v>256.92</v>
      </c>
      <c r="HJ40" s="400">
        <v>2</v>
      </c>
      <c r="HK40" s="398">
        <v>62.5</v>
      </c>
      <c r="HL40" s="398">
        <v>95.7</v>
      </c>
      <c r="HM40" s="401">
        <v>7397</v>
      </c>
      <c r="HN40" s="398">
        <v>55.9</v>
      </c>
      <c r="HO40" s="398">
        <v>98.9</v>
      </c>
      <c r="HP40" s="401">
        <v>8639</v>
      </c>
      <c r="HQ40" s="401">
        <v>732</v>
      </c>
      <c r="HR40" s="398">
        <v>75.400000000000006</v>
      </c>
      <c r="HS40" s="398">
        <v>61.9</v>
      </c>
      <c r="HT40" s="398">
        <v>60.7</v>
      </c>
      <c r="HU40" s="398">
        <v>99.3</v>
      </c>
      <c r="HV40" s="398">
        <v>98.9</v>
      </c>
      <c r="HW40" s="401">
        <v>7869</v>
      </c>
      <c r="HX40" s="398">
        <v>96.4</v>
      </c>
      <c r="HY40" s="398">
        <v>95.2</v>
      </c>
      <c r="HZ40" s="398">
        <v>71.2</v>
      </c>
      <c r="IA40" s="398">
        <v>91.4</v>
      </c>
      <c r="IB40" s="398">
        <v>99.8</v>
      </c>
      <c r="IC40" s="401">
        <v>9449</v>
      </c>
      <c r="ID40" s="398">
        <v>73.8</v>
      </c>
      <c r="IE40" s="398">
        <v>68.2</v>
      </c>
      <c r="IF40" s="398">
        <v>85.3</v>
      </c>
      <c r="IG40" s="398">
        <v>96.3</v>
      </c>
      <c r="IH40" s="401">
        <v>8814</v>
      </c>
      <c r="II40" s="398">
        <v>75.3</v>
      </c>
      <c r="IJ40" s="398">
        <v>39.700000000000003</v>
      </c>
      <c r="IK40" s="398">
        <v>99</v>
      </c>
      <c r="IL40" s="401">
        <v>8099</v>
      </c>
      <c r="IM40" s="398">
        <v>55.2</v>
      </c>
      <c r="IN40" s="398">
        <v>95.9</v>
      </c>
      <c r="IO40" s="401">
        <v>5486</v>
      </c>
      <c r="IP40" s="398">
        <v>89.8</v>
      </c>
      <c r="IQ40" s="398">
        <v>80.900000000000006</v>
      </c>
      <c r="IR40" s="398">
        <v>60</v>
      </c>
      <c r="IS40" s="398">
        <v>74.3</v>
      </c>
      <c r="IT40" s="398">
        <v>99</v>
      </c>
      <c r="IU40" s="401">
        <v>7333</v>
      </c>
      <c r="IV40" s="398">
        <v>55.7</v>
      </c>
      <c r="IW40" s="398">
        <v>51.8</v>
      </c>
      <c r="IX40" s="398">
        <v>21</v>
      </c>
      <c r="IY40" s="398">
        <v>96.9</v>
      </c>
      <c r="IZ40" s="398">
        <v>4316</v>
      </c>
      <c r="JA40" s="398">
        <v>40</v>
      </c>
      <c r="JB40" s="398">
        <v>66.900000000000006</v>
      </c>
      <c r="JC40" s="398">
        <v>95.4</v>
      </c>
      <c r="JD40" s="398">
        <v>8.01</v>
      </c>
      <c r="JE40" s="401">
        <v>28</v>
      </c>
      <c r="JF40" s="376">
        <v>1</v>
      </c>
      <c r="JG40" s="376">
        <v>3</v>
      </c>
      <c r="JH40" s="379"/>
      <c r="JI40" s="379"/>
      <c r="JJ40" s="197"/>
      <c r="JK40" s="175"/>
      <c r="JL40" s="176"/>
      <c r="JM40" s="176"/>
      <c r="JN40" s="176"/>
      <c r="JO40" s="176"/>
      <c r="JP40" s="176"/>
      <c r="JQ40" s="176"/>
      <c r="JR40" s="176"/>
      <c r="JS40" s="176"/>
      <c r="JT40" s="176"/>
      <c r="JU40" s="176"/>
      <c r="JV40" s="176"/>
      <c r="JW40" s="176"/>
      <c r="JX40" s="176"/>
      <c r="JY40" s="176"/>
      <c r="JZ40" s="176"/>
      <c r="KA40" s="176"/>
      <c r="KB40" s="176"/>
      <c r="KC40" s="176"/>
      <c r="KD40" s="176"/>
      <c r="KE40" s="176"/>
      <c r="KF40" s="176"/>
      <c r="KG40" s="176"/>
      <c r="KH40" s="176"/>
      <c r="KI40" s="176"/>
      <c r="KJ40" s="176"/>
      <c r="KK40" s="176"/>
      <c r="KL40" s="176"/>
      <c r="KM40" s="176"/>
      <c r="KN40" s="176"/>
      <c r="KO40" s="176"/>
      <c r="KP40" s="176"/>
      <c r="KQ40" s="176"/>
      <c r="KR40" s="176"/>
      <c r="KS40" s="176"/>
      <c r="KT40" s="176"/>
      <c r="KU40" s="176"/>
      <c r="KV40" s="176"/>
      <c r="KW40" s="176"/>
      <c r="KX40" s="176"/>
      <c r="KY40" s="176"/>
      <c r="KZ40" s="176"/>
      <c r="LA40" s="176"/>
      <c r="LB40" s="176"/>
      <c r="LC40" s="176"/>
      <c r="LD40" s="176"/>
      <c r="LE40" s="176"/>
    </row>
    <row r="41" spans="1:317" ht="14.45" customHeight="1">
      <c r="A41" s="121">
        <v>150</v>
      </c>
      <c r="B41" s="121">
        <f>COUNTIFS($D$3:D41,D41,$F$3:F41,F41)</f>
        <v>1</v>
      </c>
      <c r="C41" s="269">
        <v>12857</v>
      </c>
      <c r="D41" s="270" t="s">
        <v>899</v>
      </c>
      <c r="E41" s="178" t="s">
        <v>792</v>
      </c>
      <c r="F41" s="271">
        <v>510508052</v>
      </c>
      <c r="G41" s="124">
        <f t="shared" si="35"/>
        <v>69</v>
      </c>
      <c r="H41" s="245" t="s">
        <v>900</v>
      </c>
      <c r="I41" s="180" t="s">
        <v>901</v>
      </c>
      <c r="J41" s="238" t="s">
        <v>902</v>
      </c>
      <c r="K41" s="178" t="s">
        <v>477</v>
      </c>
      <c r="L41" s="182">
        <v>10</v>
      </c>
      <c r="M41" s="178">
        <v>10</v>
      </c>
      <c r="N41" s="178" t="s">
        <v>511</v>
      </c>
      <c r="O41" s="182"/>
      <c r="P41" s="182" t="s">
        <v>783</v>
      </c>
      <c r="Q41" s="183"/>
      <c r="R41" s="183"/>
      <c r="S41" s="178"/>
      <c r="T41" s="184" t="s">
        <v>481</v>
      </c>
      <c r="U41" s="184"/>
      <c r="V41" s="202" t="s">
        <v>521</v>
      </c>
      <c r="W41" s="349"/>
      <c r="X41" s="362"/>
      <c r="Y41" s="362"/>
      <c r="Z41" s="180"/>
      <c r="AA41" s="182" t="s">
        <v>495</v>
      </c>
      <c r="AB41" s="124"/>
      <c r="AC41" s="359">
        <v>308</v>
      </c>
      <c r="AD41" s="359">
        <v>3000</v>
      </c>
      <c r="AE41" s="176"/>
      <c r="AF41" s="176"/>
      <c r="AG41" s="189" t="s">
        <v>484</v>
      </c>
      <c r="AH41" s="392">
        <v>250</v>
      </c>
      <c r="AI41"/>
      <c r="AJ41"/>
      <c r="AM41"/>
      <c r="AO41" s="397">
        <v>42.1</v>
      </c>
      <c r="AP41" s="132">
        <v>38.5</v>
      </c>
      <c r="AQ41" s="133">
        <v>18.8</v>
      </c>
      <c r="AR41" s="134">
        <f t="shared" si="36"/>
        <v>99.399999999999991</v>
      </c>
      <c r="AS41" s="135">
        <f t="shared" si="37"/>
        <v>1.0935064935064935</v>
      </c>
      <c r="AT41" s="136">
        <f t="shared" si="38"/>
        <v>20.557922077922079</v>
      </c>
      <c r="AU41" s="137">
        <f t="shared" si="39"/>
        <v>0.73472949389179765</v>
      </c>
      <c r="AV41" s="138">
        <f t="shared" si="34"/>
        <v>31.617999999999999</v>
      </c>
      <c r="AW41" s="138">
        <f t="shared" si="40"/>
        <v>75.102137767220896</v>
      </c>
      <c r="AX41" s="139">
        <v>4.83</v>
      </c>
      <c r="AY41" s="138">
        <f t="shared" si="41"/>
        <v>11.472684085510689</v>
      </c>
      <c r="AZ41" s="121" t="s">
        <v>485</v>
      </c>
      <c r="BA41" s="140">
        <v>13.2</v>
      </c>
      <c r="BB41" s="141" t="s">
        <v>485</v>
      </c>
      <c r="BC41" s="142">
        <v>0.3</v>
      </c>
      <c r="BD41" s="142"/>
      <c r="BE41" s="138"/>
      <c r="BF41" s="138"/>
      <c r="BG41" s="143">
        <v>7746.9230769230762</v>
      </c>
      <c r="BH41" s="143">
        <v>617.5</v>
      </c>
      <c r="BI41" s="144">
        <v>1.7</v>
      </c>
      <c r="BJ41" s="138">
        <v>40.700000000000003</v>
      </c>
      <c r="BK41" s="138">
        <f>100-BJ41</f>
        <v>59.3</v>
      </c>
      <c r="BL41" s="145">
        <f t="shared" si="42"/>
        <v>0.68634064080944357</v>
      </c>
      <c r="BM41" s="146">
        <v>0.42</v>
      </c>
      <c r="BN41" s="142">
        <f t="shared" si="43"/>
        <v>0.99762470308788598</v>
      </c>
      <c r="BO41" s="121" t="s">
        <v>485</v>
      </c>
      <c r="BP41" s="138">
        <v>51.3</v>
      </c>
      <c r="BQ41" s="144">
        <v>52.555</v>
      </c>
      <c r="BR41" s="147">
        <v>49800</v>
      </c>
      <c r="BS41" s="142">
        <f t="shared" si="44"/>
        <v>26.799999999999997</v>
      </c>
      <c r="BT41" s="147">
        <v>88.4</v>
      </c>
      <c r="BU41" s="147">
        <v>5927</v>
      </c>
      <c r="BV41" s="142">
        <f t="shared" si="45"/>
        <v>11.599999999999994</v>
      </c>
      <c r="BW41" s="237">
        <f t="shared" si="46"/>
        <v>38.230499999999999</v>
      </c>
      <c r="BX41" s="123">
        <v>4.9000000000000004</v>
      </c>
      <c r="BY41" s="148">
        <f t="shared" si="47"/>
        <v>1.8865000000000001</v>
      </c>
      <c r="BZ41" s="147">
        <v>21.9</v>
      </c>
      <c r="CA41" s="148">
        <f t="shared" si="48"/>
        <v>8.4314999999999998</v>
      </c>
      <c r="CB41" s="147">
        <v>72.5</v>
      </c>
      <c r="CC41" s="148">
        <f t="shared" si="49"/>
        <v>27.912500000000001</v>
      </c>
      <c r="CD41" s="235">
        <v>4.8099999999999996</v>
      </c>
      <c r="CE41" s="149">
        <v>98</v>
      </c>
      <c r="CF41" s="149">
        <v>8834</v>
      </c>
      <c r="CG41" s="149">
        <v>97</v>
      </c>
      <c r="CH41" s="149">
        <v>5774</v>
      </c>
      <c r="CI41" s="149">
        <v>55.7</v>
      </c>
      <c r="CJ41" s="149">
        <v>66.900000000000006</v>
      </c>
      <c r="CK41" s="149">
        <v>3413</v>
      </c>
      <c r="CL41" s="214">
        <f t="shared" si="50"/>
        <v>0.22374429223744297</v>
      </c>
      <c r="CM41" s="148"/>
      <c r="CN41" s="148"/>
      <c r="CO41" s="148"/>
      <c r="CP41" s="142">
        <v>0.16</v>
      </c>
      <c r="CQ41" s="138"/>
      <c r="CR41" s="138"/>
      <c r="CS41" s="138"/>
      <c r="CT41" s="148"/>
      <c r="CU41" s="151"/>
      <c r="CV41" s="151"/>
      <c r="CW41" s="148"/>
      <c r="CX41" s="148"/>
      <c r="CZ41" s="148"/>
      <c r="DA41" s="152"/>
      <c r="DB41" s="153" t="s">
        <v>486</v>
      </c>
      <c r="DC41" s="154"/>
      <c r="DD41" s="155"/>
      <c r="DE41" s="124"/>
      <c r="DF41" s="124"/>
      <c r="DG41" s="124"/>
      <c r="DH41" s="236"/>
      <c r="DI41" s="124" t="s">
        <v>488</v>
      </c>
      <c r="DJ41" s="239" t="s">
        <v>484</v>
      </c>
      <c r="DK41" s="156">
        <v>2</v>
      </c>
      <c r="DL41" s="156"/>
      <c r="DM41" s="156" t="s">
        <v>475</v>
      </c>
      <c r="DN41" s="157">
        <v>0</v>
      </c>
      <c r="DO41" s="160">
        <v>0</v>
      </c>
      <c r="DP41" s="161">
        <v>43983</v>
      </c>
      <c r="DQ41" s="156"/>
      <c r="DR41" s="158" t="s">
        <v>479</v>
      </c>
      <c r="DS41" s="124" t="s">
        <v>479</v>
      </c>
      <c r="DT41" s="200">
        <v>649</v>
      </c>
      <c r="DU41" s="200">
        <v>7.9</v>
      </c>
      <c r="DV41" s="200">
        <v>92.1</v>
      </c>
      <c r="DW41" s="127">
        <v>1.2</v>
      </c>
      <c r="DX41" s="127">
        <v>551.79999999999995</v>
      </c>
      <c r="DY41" s="127">
        <v>39.799999999999997</v>
      </c>
      <c r="DZ41" s="127">
        <v>2.69</v>
      </c>
      <c r="EA41" s="127" t="s">
        <v>479</v>
      </c>
      <c r="EC41" s="159"/>
      <c r="ED41" s="159"/>
      <c r="EE41" s="156">
        <v>10</v>
      </c>
      <c r="EF41" s="220" t="s">
        <v>499</v>
      </c>
      <c r="EG41" s="156"/>
      <c r="EH41" s="220"/>
      <c r="EI41" s="220">
        <v>188</v>
      </c>
      <c r="EJ41" s="220">
        <v>101</v>
      </c>
      <c r="EK41" s="212">
        <f t="shared" si="55"/>
        <v>28.576278859212312</v>
      </c>
      <c r="EL41" s="220">
        <v>2</v>
      </c>
      <c r="EM41" s="222">
        <v>5</v>
      </c>
      <c r="EN41" s="159"/>
      <c r="EO41" s="417">
        <v>3</v>
      </c>
      <c r="EP41" s="417">
        <v>2</v>
      </c>
      <c r="EQ41" s="441" t="s">
        <v>1086</v>
      </c>
      <c r="ER41" s="434" t="s">
        <v>1085</v>
      </c>
      <c r="ES41" s="355">
        <v>12857</v>
      </c>
      <c r="ET41" s="356">
        <v>75</v>
      </c>
      <c r="EU41" s="356">
        <v>143691</v>
      </c>
      <c r="EV41" s="356">
        <v>4000</v>
      </c>
      <c r="EW41" s="356">
        <v>40560</v>
      </c>
      <c r="EX41" s="357">
        <v>1997</v>
      </c>
      <c r="EY41" s="358">
        <f t="shared" si="51"/>
        <v>269.99440000000004</v>
      </c>
      <c r="EZ41" s="266">
        <f t="shared" si="33"/>
        <v>2699.9440000000004</v>
      </c>
      <c r="FA41" s="273"/>
      <c r="FB41" s="254"/>
      <c r="FC41" s="254"/>
      <c r="FD41" s="254"/>
      <c r="FE41" s="281"/>
      <c r="FF41" s="303"/>
      <c r="FG41" s="303"/>
      <c r="FH41" s="267"/>
      <c r="FI41" s="316"/>
      <c r="FJ41" s="291"/>
      <c r="FK41" s="292"/>
      <c r="FL41" s="287"/>
      <c r="FM41" s="163"/>
      <c r="FN41" s="121"/>
      <c r="FO41" s="168">
        <f t="shared" si="52"/>
        <v>0.308</v>
      </c>
      <c r="FQ41" s="136">
        <f t="shared" si="53"/>
        <v>1.389787808561427</v>
      </c>
      <c r="FR41" s="169">
        <f t="shared" si="54"/>
        <v>0.26999440000000002</v>
      </c>
      <c r="FS41" s="170">
        <f>DT41/EY41</f>
        <v>2.4037535593330821</v>
      </c>
      <c r="FT41" s="419"/>
      <c r="FU41" s="224" t="s">
        <v>1055</v>
      </c>
      <c r="FV41" s="224" t="s">
        <v>753</v>
      </c>
      <c r="FW41" s="176" t="s">
        <v>606</v>
      </c>
      <c r="FX41" s="220">
        <v>0</v>
      </c>
      <c r="FY41" s="222"/>
      <c r="FZ41" s="222">
        <v>1</v>
      </c>
      <c r="GA41" s="224" t="s">
        <v>594</v>
      </c>
      <c r="GB41" s="222"/>
      <c r="GC41" s="223"/>
      <c r="GD41" s="232"/>
      <c r="GE41" s="222">
        <v>1</v>
      </c>
      <c r="GF41" s="436" t="s">
        <v>1087</v>
      </c>
      <c r="GG41" s="436" t="s">
        <v>1088</v>
      </c>
      <c r="GH41" s="222">
        <v>1</v>
      </c>
      <c r="GI41" s="436" t="s">
        <v>1089</v>
      </c>
      <c r="GJ41" s="224" t="s">
        <v>1090</v>
      </c>
      <c r="GK41" s="158">
        <f>DATEDIF(DP41,GL41,"m")</f>
        <v>0</v>
      </c>
      <c r="GL41" s="274">
        <v>43983</v>
      </c>
      <c r="GM41" s="172" t="s">
        <v>903</v>
      </c>
      <c r="GN41" s="173"/>
      <c r="GO41" s="174" t="s">
        <v>489</v>
      </c>
      <c r="GQ41" s="124">
        <v>0.7</v>
      </c>
      <c r="GS41" s="158"/>
      <c r="GT41" s="198">
        <v>54.32</v>
      </c>
      <c r="GU41" s="158"/>
      <c r="HJ41" s="375"/>
      <c r="HK41" s="148">
        <v>53.2</v>
      </c>
      <c r="HL41" s="148">
        <v>83.3</v>
      </c>
      <c r="HM41" s="143">
        <v>13144</v>
      </c>
      <c r="HN41" s="148">
        <v>38.799999999999997</v>
      </c>
      <c r="HO41" s="148">
        <v>77.400000000000006</v>
      </c>
      <c r="HP41" s="143">
        <v>5007</v>
      </c>
      <c r="HQ41" s="143">
        <v>1961</v>
      </c>
      <c r="HR41" s="148">
        <v>58.7</v>
      </c>
      <c r="HS41" s="148">
        <v>36.9</v>
      </c>
      <c r="HT41" s="148">
        <v>35</v>
      </c>
      <c r="HU41" s="148">
        <v>64</v>
      </c>
      <c r="HV41" s="148">
        <v>99.7</v>
      </c>
      <c r="HW41" s="143">
        <v>9974</v>
      </c>
      <c r="HX41" s="148">
        <v>66.5</v>
      </c>
      <c r="HY41" s="148">
        <v>93.7</v>
      </c>
      <c r="HZ41" s="148">
        <v>51</v>
      </c>
      <c r="IA41" s="148">
        <v>75.900000000000006</v>
      </c>
      <c r="IB41" s="148">
        <v>82.7</v>
      </c>
      <c r="IC41" s="143">
        <v>7782</v>
      </c>
      <c r="ID41" s="148">
        <v>40.6</v>
      </c>
      <c r="IE41" s="148">
        <v>67.7</v>
      </c>
      <c r="IF41" s="148">
        <v>46.4</v>
      </c>
      <c r="IG41" s="148">
        <v>94.8</v>
      </c>
      <c r="IH41" s="143">
        <v>14516</v>
      </c>
      <c r="II41" s="148">
        <v>69.3</v>
      </c>
      <c r="IJ41" s="148">
        <v>32.700000000000003</v>
      </c>
      <c r="IK41" s="148">
        <v>70.7</v>
      </c>
      <c r="IL41" s="143">
        <v>5874</v>
      </c>
      <c r="IM41" s="148">
        <v>32.1</v>
      </c>
      <c r="IN41" s="148">
        <v>98.8</v>
      </c>
      <c r="IO41" s="143">
        <v>7111</v>
      </c>
      <c r="IP41" s="148">
        <v>53.3</v>
      </c>
      <c r="IQ41" s="148">
        <v>71.599999999999994</v>
      </c>
      <c r="IR41" s="148">
        <v>40.1</v>
      </c>
      <c r="IS41" s="148">
        <v>53.5</v>
      </c>
      <c r="IT41" s="148">
        <v>72.599999999999994</v>
      </c>
      <c r="IU41" s="143">
        <v>6015</v>
      </c>
      <c r="IV41" s="148">
        <v>26.9</v>
      </c>
      <c r="IW41" s="148">
        <v>56.2</v>
      </c>
      <c r="IX41" s="148">
        <v>20.6</v>
      </c>
      <c r="IY41" s="148">
        <v>97.9</v>
      </c>
      <c r="IZ41" s="148">
        <v>4831</v>
      </c>
      <c r="JA41" s="148">
        <v>32.700000000000003</v>
      </c>
      <c r="JB41" s="148">
        <v>43.7</v>
      </c>
      <c r="JC41" s="148">
        <v>48.3</v>
      </c>
      <c r="JD41" s="148">
        <v>6.14</v>
      </c>
      <c r="JE41" s="143"/>
      <c r="JF41"/>
      <c r="JG41"/>
      <c r="JH41"/>
      <c r="JI41"/>
      <c r="JJ41" s="158"/>
      <c r="JK41" s="175"/>
      <c r="JL41" s="176"/>
      <c r="JM41" s="176"/>
      <c r="JN41" s="176"/>
      <c r="JO41" s="176"/>
      <c r="JP41" s="176"/>
      <c r="JQ41" s="176"/>
      <c r="JR41" s="176"/>
      <c r="JS41" s="176"/>
      <c r="JT41" s="176"/>
      <c r="JU41" s="176"/>
      <c r="JV41" s="176"/>
      <c r="JW41" s="176"/>
      <c r="JX41" s="176"/>
      <c r="JY41" s="176"/>
      <c r="JZ41" s="176"/>
      <c r="KA41" s="176"/>
      <c r="KB41" s="176"/>
      <c r="KC41" s="176"/>
      <c r="KD41" s="176"/>
      <c r="KE41" s="176"/>
      <c r="KF41" s="176"/>
      <c r="KG41" s="176"/>
      <c r="KH41" s="176"/>
      <c r="KI41" s="176"/>
      <c r="KJ41" s="176"/>
      <c r="KK41" s="176"/>
      <c r="KL41" s="176"/>
      <c r="KM41" s="176"/>
      <c r="KN41" s="176"/>
      <c r="KO41" s="176"/>
      <c r="KP41" s="176"/>
      <c r="KQ41" s="176"/>
      <c r="KR41" s="176"/>
      <c r="KS41" s="176"/>
      <c r="KT41" s="176"/>
      <c r="KU41" s="176"/>
      <c r="KV41" s="176"/>
      <c r="KW41" s="176"/>
      <c r="KX41" s="176"/>
      <c r="KY41" s="176"/>
      <c r="KZ41" s="176"/>
      <c r="LA41" s="176"/>
      <c r="LB41" s="176"/>
      <c r="LC41" s="176"/>
      <c r="LD41" s="176"/>
      <c r="LE41" s="176"/>
    </row>
    <row r="42" spans="1:317" ht="14.45" customHeight="1">
      <c r="A42" s="121">
        <v>273</v>
      </c>
      <c r="B42" s="121">
        <f>COUNTIFS($D$3:D42,D42,$F$3:F42,F42)</f>
        <v>1</v>
      </c>
      <c r="C42" s="269">
        <v>14123</v>
      </c>
      <c r="D42" s="270" t="s">
        <v>704</v>
      </c>
      <c r="E42" s="178" t="s">
        <v>705</v>
      </c>
      <c r="F42" s="271">
        <v>8704065777</v>
      </c>
      <c r="G42" s="124">
        <f t="shared" si="35"/>
        <v>33</v>
      </c>
      <c r="H42" s="245" t="s">
        <v>706</v>
      </c>
      <c r="I42" s="180" t="s">
        <v>707</v>
      </c>
      <c r="J42" s="181" t="s">
        <v>476</v>
      </c>
      <c r="K42" s="178" t="s">
        <v>477</v>
      </c>
      <c r="L42" s="178">
        <v>23</v>
      </c>
      <c r="M42" s="178" t="s">
        <v>708</v>
      </c>
      <c r="N42" s="178" t="s">
        <v>511</v>
      </c>
      <c r="O42" s="189"/>
      <c r="P42" s="178" t="s">
        <v>546</v>
      </c>
      <c r="Q42" s="189"/>
      <c r="R42" s="189"/>
      <c r="S42" s="189"/>
      <c r="T42" s="184" t="s">
        <v>481</v>
      </c>
      <c r="U42" s="184"/>
      <c r="V42" s="206" t="s">
        <v>547</v>
      </c>
      <c r="W42" s="207" t="s">
        <v>548</v>
      </c>
      <c r="X42" s="387"/>
      <c r="Y42" s="387"/>
      <c r="Z42" s="205" t="s">
        <v>494</v>
      </c>
      <c r="AA42" s="182" t="s">
        <v>495</v>
      </c>
      <c r="AB42" s="124"/>
      <c r="AC42" s="310">
        <v>14515</v>
      </c>
      <c r="AD42" s="310">
        <v>334000</v>
      </c>
      <c r="AE42" s="175"/>
      <c r="AF42" s="175"/>
      <c r="AG42" s="175" t="s">
        <v>484</v>
      </c>
      <c r="AH42" s="392">
        <v>10000</v>
      </c>
      <c r="AI42"/>
      <c r="AJ42"/>
      <c r="AM42"/>
      <c r="AO42" s="397">
        <v>71.5</v>
      </c>
      <c r="AP42" s="132">
        <v>22.7</v>
      </c>
      <c r="AQ42" s="133">
        <v>5.17</v>
      </c>
      <c r="AR42" s="134">
        <f t="shared" si="36"/>
        <v>99.37</v>
      </c>
      <c r="AS42" s="135">
        <f t="shared" si="37"/>
        <v>3.1497797356828197</v>
      </c>
      <c r="AT42" s="136">
        <f t="shared" si="38"/>
        <v>16.284361233480176</v>
      </c>
      <c r="AU42" s="137">
        <f t="shared" si="39"/>
        <v>2.5654825977753859</v>
      </c>
      <c r="AV42" s="138">
        <f t="shared" si="34"/>
        <v>63.88</v>
      </c>
      <c r="AW42" s="138">
        <f t="shared" si="40"/>
        <v>89.342657342657347</v>
      </c>
      <c r="AX42" s="139">
        <v>5.76</v>
      </c>
      <c r="AY42" s="138">
        <f t="shared" si="41"/>
        <v>8.0559440559440567</v>
      </c>
      <c r="AZ42" s="121" t="s">
        <v>485</v>
      </c>
      <c r="BA42" s="140">
        <v>18.5</v>
      </c>
      <c r="BB42" s="141" t="s">
        <v>485</v>
      </c>
      <c r="BC42" s="142">
        <v>0.48</v>
      </c>
      <c r="BD42" s="142"/>
      <c r="BE42" s="138"/>
      <c r="BF42" s="138"/>
      <c r="BG42" s="143">
        <v>8300.7142857142862</v>
      </c>
      <c r="BH42" s="143">
        <v>1455.96</v>
      </c>
      <c r="BI42" s="144">
        <v>14</v>
      </c>
      <c r="BJ42" s="138">
        <v>77.3</v>
      </c>
      <c r="BK42" s="121">
        <v>22.7</v>
      </c>
      <c r="BL42" s="145">
        <f t="shared" si="42"/>
        <v>3.4052863436123348</v>
      </c>
      <c r="BM42" s="146">
        <v>3.94</v>
      </c>
      <c r="BN42" s="142">
        <f t="shared" si="43"/>
        <v>5.5104895104895109</v>
      </c>
      <c r="BO42" s="121" t="s">
        <v>485</v>
      </c>
      <c r="BP42" s="138">
        <v>39.6</v>
      </c>
      <c r="BQ42" s="144">
        <v>49.027999999999999</v>
      </c>
      <c r="BR42" s="147">
        <v>32564</v>
      </c>
      <c r="BS42" s="142">
        <f t="shared" si="44"/>
        <v>61.9</v>
      </c>
      <c r="BT42" s="147">
        <v>68.599999999999994</v>
      </c>
      <c r="BU42" s="147">
        <v>13409</v>
      </c>
      <c r="BV42" s="142">
        <f t="shared" si="45"/>
        <v>31.400000000000006</v>
      </c>
      <c r="BW42" s="399">
        <f t="shared" si="46"/>
        <v>22.631899999999998</v>
      </c>
      <c r="BX42" s="148">
        <v>2.9</v>
      </c>
      <c r="BY42" s="148">
        <f t="shared" si="47"/>
        <v>0.6583</v>
      </c>
      <c r="BZ42" s="147">
        <v>59</v>
      </c>
      <c r="CA42" s="148">
        <f t="shared" si="48"/>
        <v>13.392999999999999</v>
      </c>
      <c r="CB42" s="147">
        <v>37.799999999999997</v>
      </c>
      <c r="CC42" s="148">
        <f t="shared" si="49"/>
        <v>8.5805999999999987</v>
      </c>
      <c r="CD42" s="148">
        <v>0.43</v>
      </c>
      <c r="CE42" s="149">
        <v>100</v>
      </c>
      <c r="CF42" s="149">
        <v>25422</v>
      </c>
      <c r="CG42" s="149">
        <v>99.9</v>
      </c>
      <c r="CH42" s="149">
        <v>16954</v>
      </c>
      <c r="CI42" s="149">
        <v>95.2</v>
      </c>
      <c r="CJ42" s="149">
        <v>98.1</v>
      </c>
      <c r="CK42" s="149">
        <v>13409</v>
      </c>
      <c r="CL42" s="138">
        <f t="shared" si="50"/>
        <v>4.9152542372881351E-2</v>
      </c>
      <c r="CM42" s="148">
        <v>0.17</v>
      </c>
      <c r="CN42" s="148">
        <v>0.14000000000000001</v>
      </c>
      <c r="CO42" s="148">
        <v>0.63</v>
      </c>
      <c r="CP42" s="142"/>
      <c r="CQ42" s="138"/>
      <c r="CR42" s="138"/>
      <c r="CS42" s="150"/>
      <c r="CT42" s="148"/>
      <c r="CU42" s="151"/>
      <c r="CV42" s="151"/>
      <c r="CW42" s="148"/>
      <c r="CX42" s="148"/>
      <c r="CZ42" s="148"/>
      <c r="DA42" s="152"/>
      <c r="DB42" s="153" t="s">
        <v>539</v>
      </c>
      <c r="DC42" s="154"/>
      <c r="DD42" s="155" t="s">
        <v>709</v>
      </c>
      <c r="DE42" s="124"/>
      <c r="DF42" s="124"/>
      <c r="DG42" s="124"/>
      <c r="DH42" s="236"/>
      <c r="DI42" s="190" t="s">
        <v>488</v>
      </c>
      <c r="DJ42" s="427" t="s">
        <v>484</v>
      </c>
      <c r="DK42" s="156">
        <v>2</v>
      </c>
      <c r="DL42" s="156"/>
      <c r="DM42" s="220" t="s">
        <v>1092</v>
      </c>
      <c r="DN42" s="156" t="s">
        <v>541</v>
      </c>
      <c r="DO42" s="220">
        <v>0</v>
      </c>
      <c r="DP42" s="220" t="s">
        <v>681</v>
      </c>
      <c r="DQ42" s="156"/>
      <c r="DR42" s="158">
        <v>28.6</v>
      </c>
      <c r="DS42" s="124" t="s">
        <v>479</v>
      </c>
      <c r="DT42" s="124">
        <v>11322</v>
      </c>
      <c r="DU42" s="124">
        <v>27.9</v>
      </c>
      <c r="DV42" s="124">
        <v>72.099999999999994</v>
      </c>
      <c r="DW42" s="124">
        <v>17.2</v>
      </c>
      <c r="DX42" s="124">
        <v>28242</v>
      </c>
      <c r="DY42" s="124" t="s">
        <v>479</v>
      </c>
      <c r="DZ42" s="124">
        <v>5.48</v>
      </c>
      <c r="EA42" s="124">
        <v>0</v>
      </c>
      <c r="EC42" s="159"/>
      <c r="ED42" s="159"/>
      <c r="EE42" s="156">
        <v>23</v>
      </c>
      <c r="EF42" s="220">
        <v>91</v>
      </c>
      <c r="EG42" s="156"/>
      <c r="EH42" s="159"/>
      <c r="EI42" s="417" t="s">
        <v>499</v>
      </c>
      <c r="EJ42" s="417" t="s">
        <v>499</v>
      </c>
      <c r="EK42" s="212" t="s">
        <v>499</v>
      </c>
      <c r="EL42" s="417">
        <v>0</v>
      </c>
      <c r="EM42" s="222">
        <v>0</v>
      </c>
      <c r="EN42" s="159"/>
      <c r="EO42" s="417">
        <v>1</v>
      </c>
      <c r="EP42" s="417">
        <v>1</v>
      </c>
      <c r="EQ42" s="417" t="s">
        <v>681</v>
      </c>
      <c r="ER42" s="418" t="s">
        <v>681</v>
      </c>
      <c r="ES42" s="311">
        <v>14123</v>
      </c>
      <c r="ET42" s="404">
        <v>75</v>
      </c>
      <c r="EU42" s="404">
        <v>136172</v>
      </c>
      <c r="EV42" s="404">
        <v>4000</v>
      </c>
      <c r="EW42" s="404">
        <v>39780</v>
      </c>
      <c r="EX42" s="404">
        <v>109401</v>
      </c>
      <c r="EY42" s="335">
        <f t="shared" si="51"/>
        <v>14506.572600000001</v>
      </c>
      <c r="EZ42" s="407">
        <f t="shared" si="33"/>
        <v>333651.16980000003</v>
      </c>
      <c r="FA42" s="390"/>
      <c r="FB42" s="390"/>
      <c r="FC42" s="390"/>
      <c r="FD42" s="390"/>
      <c r="FE42" s="402"/>
      <c r="FF42" s="402"/>
      <c r="FG42" s="402"/>
      <c r="FH42" s="289"/>
      <c r="FI42" s="409"/>
      <c r="FJ42" s="291"/>
      <c r="FK42" s="292"/>
      <c r="FL42" s="395"/>
      <c r="FM42" s="163"/>
      <c r="FN42" s="121"/>
      <c r="FO42" s="168">
        <f t="shared" si="52"/>
        <v>14.515000000000001</v>
      </c>
      <c r="FQ42" s="136">
        <f t="shared" si="53"/>
        <v>80.340304908498069</v>
      </c>
      <c r="FR42" s="169">
        <f t="shared" si="54"/>
        <v>14.506572600000002</v>
      </c>
      <c r="FS42" s="170"/>
      <c r="FT42" s="420"/>
      <c r="FU42" s="224" t="s">
        <v>1091</v>
      </c>
      <c r="FV42" s="224" t="s">
        <v>499</v>
      </c>
      <c r="FW42" s="176" t="s">
        <v>606</v>
      </c>
      <c r="FX42" s="222">
        <v>1</v>
      </c>
      <c r="FY42" s="222"/>
      <c r="FZ42" s="222">
        <v>1</v>
      </c>
      <c r="GA42" s="224" t="s">
        <v>594</v>
      </c>
      <c r="GB42" s="232"/>
      <c r="GC42" s="232"/>
      <c r="GD42" s="232"/>
      <c r="GE42" s="222">
        <v>1</v>
      </c>
      <c r="GF42" s="437">
        <v>44179</v>
      </c>
      <c r="GG42" s="224" t="s">
        <v>527</v>
      </c>
      <c r="GH42" s="222">
        <v>0</v>
      </c>
      <c r="GI42" s="223">
        <v>0</v>
      </c>
      <c r="GJ42" s="176" t="s">
        <v>528</v>
      </c>
      <c r="GK42" s="158"/>
      <c r="GL42" s="274">
        <v>44179</v>
      </c>
      <c r="GM42" s="172"/>
      <c r="GN42" s="173"/>
      <c r="GO42" s="174" t="s">
        <v>489</v>
      </c>
      <c r="GS42" s="158"/>
      <c r="GT42" s="158"/>
      <c r="GU42" s="158"/>
      <c r="HJ42" s="375"/>
      <c r="HK42" s="375">
        <v>45.4</v>
      </c>
      <c r="HL42" s="375">
        <v>76.599999999999994</v>
      </c>
      <c r="HM42" s="375">
        <v>5268</v>
      </c>
      <c r="HN42" s="375">
        <v>46.9</v>
      </c>
      <c r="HO42" s="375">
        <v>64</v>
      </c>
      <c r="HP42" s="400">
        <v>4682</v>
      </c>
      <c r="HQ42" s="400"/>
      <c r="HR42" s="375"/>
      <c r="HS42" s="375"/>
      <c r="HT42" s="375"/>
      <c r="HU42" s="375"/>
      <c r="HV42" s="375">
        <v>96.8</v>
      </c>
      <c r="HW42" s="375">
        <v>8135</v>
      </c>
      <c r="HX42" s="375">
        <v>72</v>
      </c>
      <c r="HY42" s="375">
        <v>94.1</v>
      </c>
      <c r="HZ42" s="375">
        <v>60.7</v>
      </c>
      <c r="IA42" s="375">
        <v>69.900000000000006</v>
      </c>
      <c r="IB42" s="375">
        <v>89.2</v>
      </c>
      <c r="IC42" s="400">
        <v>12046</v>
      </c>
      <c r="ID42" s="375">
        <v>72.7</v>
      </c>
      <c r="IE42" s="375">
        <v>84.3</v>
      </c>
      <c r="IF42" s="375">
        <v>70.900000000000006</v>
      </c>
      <c r="IG42" s="375">
        <v>93.8</v>
      </c>
      <c r="IH42" s="375">
        <v>13114</v>
      </c>
      <c r="II42" s="375">
        <v>78.099999999999994</v>
      </c>
      <c r="IJ42" s="375">
        <v>64.5</v>
      </c>
      <c r="IK42" s="375">
        <v>79.900000000000006</v>
      </c>
      <c r="IL42" s="400">
        <v>9795</v>
      </c>
      <c r="IM42" s="375">
        <v>70.5</v>
      </c>
      <c r="IN42" s="375">
        <v>91.8</v>
      </c>
      <c r="IO42" s="400">
        <v>6080</v>
      </c>
      <c r="IP42" s="375">
        <v>62.3</v>
      </c>
      <c r="IQ42" s="375">
        <v>72.099999999999994</v>
      </c>
      <c r="IR42" s="375">
        <v>44.1</v>
      </c>
      <c r="IS42" s="375">
        <v>56.5</v>
      </c>
      <c r="IT42" s="375">
        <v>90</v>
      </c>
      <c r="IU42" s="400">
        <v>10156</v>
      </c>
      <c r="IV42" s="375">
        <v>58.2</v>
      </c>
      <c r="IW42" s="375">
        <v>25</v>
      </c>
      <c r="IX42" s="375">
        <v>25.3</v>
      </c>
      <c r="IY42" s="375">
        <v>78.099999999999994</v>
      </c>
      <c r="IZ42" s="375">
        <v>3918</v>
      </c>
      <c r="JA42" s="375">
        <v>28.3</v>
      </c>
      <c r="JB42" s="375">
        <v>44.8</v>
      </c>
      <c r="JC42" s="375">
        <v>53.7</v>
      </c>
      <c r="JD42" s="375">
        <v>28.8</v>
      </c>
      <c r="JE42" s="400"/>
      <c r="JF42" s="375"/>
      <c r="JG42" s="375"/>
      <c r="JH42" s="375"/>
      <c r="JI42" s="375"/>
      <c r="JJ42" s="158"/>
      <c r="JK42" s="175"/>
      <c r="JL42" s="176"/>
      <c r="JM42" s="176"/>
      <c r="JN42" s="176"/>
      <c r="JO42" s="176"/>
      <c r="JP42" s="176"/>
      <c r="JQ42" s="176"/>
      <c r="JR42" s="176"/>
      <c r="JS42" s="176"/>
      <c r="JT42" s="176"/>
      <c r="JU42" s="176"/>
      <c r="JV42" s="176"/>
      <c r="JW42" s="176"/>
      <c r="JX42" s="176"/>
      <c r="JY42" s="176"/>
      <c r="JZ42" s="176"/>
      <c r="KA42" s="176"/>
      <c r="KB42" s="176"/>
      <c r="KC42" s="176"/>
      <c r="KD42" s="176"/>
      <c r="KE42" s="176"/>
      <c r="KF42" s="176"/>
      <c r="KG42" s="176"/>
      <c r="KH42" s="176"/>
      <c r="KI42" s="176"/>
      <c r="KJ42" s="176"/>
      <c r="KK42" s="176"/>
      <c r="KL42" s="176"/>
      <c r="KM42" s="176"/>
      <c r="KN42" s="176"/>
      <c r="KO42" s="176"/>
      <c r="KP42" s="176"/>
      <c r="KQ42" s="176"/>
      <c r="KR42" s="176"/>
      <c r="KS42" s="176"/>
      <c r="KT42" s="176"/>
      <c r="KU42" s="176"/>
      <c r="KV42" s="176"/>
      <c r="KW42" s="176"/>
      <c r="KX42" s="176"/>
      <c r="KY42" s="176"/>
      <c r="KZ42" s="176"/>
      <c r="LA42" s="176"/>
      <c r="LB42" s="176"/>
      <c r="LC42" s="176"/>
      <c r="LD42" s="176"/>
      <c r="LE42" s="176"/>
    </row>
    <row r="43" spans="1:317" ht="14.45" customHeight="1">
      <c r="A43" s="121">
        <v>47</v>
      </c>
      <c r="B43" s="121">
        <f>COUNTIFS($D$3:D43,D43,$F$3:F43,F43)</f>
        <v>1</v>
      </c>
      <c r="C43" s="177">
        <v>12339</v>
      </c>
      <c r="D43" s="231" t="s">
        <v>878</v>
      </c>
      <c r="E43" s="127" t="s">
        <v>530</v>
      </c>
      <c r="F43" s="179">
        <v>7804044457</v>
      </c>
      <c r="G43" s="124">
        <f t="shared" si="35"/>
        <v>42</v>
      </c>
      <c r="H43" s="275" t="s">
        <v>879</v>
      </c>
      <c r="I43" s="194" t="s">
        <v>880</v>
      </c>
      <c r="J43" s="276" t="s">
        <v>476</v>
      </c>
      <c r="K43" s="127" t="s">
        <v>477</v>
      </c>
      <c r="L43" s="236">
        <v>6</v>
      </c>
      <c r="M43" s="127">
        <v>2</v>
      </c>
      <c r="N43" s="178" t="s">
        <v>479</v>
      </c>
      <c r="O43" s="182"/>
      <c r="P43" s="182" t="s">
        <v>680</v>
      </c>
      <c r="Q43" s="320"/>
      <c r="R43" s="369"/>
      <c r="S43" s="125"/>
      <c r="T43" s="184" t="s">
        <v>481</v>
      </c>
      <c r="U43" s="340"/>
      <c r="V43" s="345" t="s">
        <v>575</v>
      </c>
      <c r="W43" s="307"/>
      <c r="X43" s="362"/>
      <c r="Y43" s="389"/>
      <c r="Z43" s="187"/>
      <c r="AA43" s="244" t="s">
        <v>576</v>
      </c>
      <c r="AB43" s="124"/>
      <c r="AC43" s="310">
        <v>1102</v>
      </c>
      <c r="AD43" s="310">
        <v>6600</v>
      </c>
      <c r="AE43" s="175" t="s">
        <v>681</v>
      </c>
      <c r="AF43" s="175" t="s">
        <v>681</v>
      </c>
      <c r="AG43" s="175" t="s">
        <v>496</v>
      </c>
      <c r="AH43" s="131">
        <v>450</v>
      </c>
      <c r="AI43"/>
      <c r="AJ43"/>
      <c r="AM43"/>
      <c r="AO43" s="397">
        <v>5.74</v>
      </c>
      <c r="AP43" s="132">
        <v>93</v>
      </c>
      <c r="AQ43" s="133">
        <v>0.85</v>
      </c>
      <c r="AR43" s="134">
        <f t="shared" si="36"/>
        <v>99.589999999999989</v>
      </c>
      <c r="AS43" s="135">
        <f t="shared" si="37"/>
        <v>6.1720430107526883E-2</v>
      </c>
      <c r="AT43" s="136">
        <f t="shared" si="38"/>
        <v>5.2462365591397851E-2</v>
      </c>
      <c r="AU43" s="137">
        <f t="shared" si="39"/>
        <v>6.116142781033565E-2</v>
      </c>
      <c r="AV43" s="138">
        <f t="shared" si="34"/>
        <v>5.0856339999999998</v>
      </c>
      <c r="AW43" s="138">
        <f>97-AY43-(CD43*100/AO43)</f>
        <v>88.599895470383274</v>
      </c>
      <c r="AX43" s="139">
        <v>0.29216599999999998</v>
      </c>
      <c r="AY43" s="138">
        <v>5.09</v>
      </c>
      <c r="AZ43" s="121" t="s">
        <v>485</v>
      </c>
      <c r="BA43" s="140">
        <v>33.6</v>
      </c>
      <c r="BB43" s="141" t="s">
        <v>485</v>
      </c>
      <c r="BC43" s="142">
        <v>5.9300000000000004E-3</v>
      </c>
      <c r="BD43" s="142"/>
      <c r="BE43" s="148"/>
      <c r="BF43" s="138"/>
      <c r="BG43" s="123">
        <v>5410</v>
      </c>
      <c r="BH43" s="143">
        <v>342</v>
      </c>
      <c r="BI43" s="144" t="s">
        <v>485</v>
      </c>
      <c r="BJ43" s="138">
        <v>43</v>
      </c>
      <c r="BK43" s="121">
        <v>56.9</v>
      </c>
      <c r="BL43" s="145">
        <f t="shared" si="42"/>
        <v>0.75571177504393672</v>
      </c>
      <c r="BM43" s="146">
        <v>7.5999999999999998E-2</v>
      </c>
      <c r="BN43" s="142">
        <f t="shared" si="43"/>
        <v>1.3240418118466897</v>
      </c>
      <c r="BO43" s="121" t="s">
        <v>485</v>
      </c>
      <c r="BP43" s="121">
        <v>20</v>
      </c>
      <c r="BQ43" s="144">
        <v>13.518399999999998</v>
      </c>
      <c r="BR43" s="193">
        <v>33753</v>
      </c>
      <c r="BS43" s="142">
        <f t="shared" si="44"/>
        <v>69.2</v>
      </c>
      <c r="BT43" s="147">
        <v>98.5</v>
      </c>
      <c r="BU43" s="147">
        <v>11944</v>
      </c>
      <c r="BV43" s="142">
        <f t="shared" si="45"/>
        <v>1.5</v>
      </c>
      <c r="BW43" s="399">
        <f t="shared" si="46"/>
        <v>92.162999999999997</v>
      </c>
      <c r="BX43" s="147">
        <v>50</v>
      </c>
      <c r="BY43" s="148">
        <f t="shared" si="47"/>
        <v>46.5</v>
      </c>
      <c r="BZ43" s="147">
        <v>19.2</v>
      </c>
      <c r="CA43" s="148">
        <f t="shared" si="48"/>
        <v>17.855999999999998</v>
      </c>
      <c r="CB43" s="147">
        <v>29.9</v>
      </c>
      <c r="CC43" s="148">
        <f t="shared" si="49"/>
        <v>27.806999999999999</v>
      </c>
      <c r="CD43" s="148">
        <v>0.19</v>
      </c>
      <c r="CE43" s="149">
        <v>99.9</v>
      </c>
      <c r="CF43" s="211">
        <v>10024</v>
      </c>
      <c r="CG43" s="149">
        <v>99.7</v>
      </c>
      <c r="CH43" s="211">
        <v>7851.2000000000007</v>
      </c>
      <c r="CI43" s="149">
        <v>92.7</v>
      </c>
      <c r="CJ43" s="149">
        <v>97.7</v>
      </c>
      <c r="CK43" s="211">
        <v>7391.9999999999991</v>
      </c>
      <c r="CL43" s="138">
        <f t="shared" si="50"/>
        <v>2.604166666666667</v>
      </c>
      <c r="CM43" s="148"/>
      <c r="CN43" s="148"/>
      <c r="CO43" s="148"/>
      <c r="CP43" s="142"/>
      <c r="CQ43" s="148">
        <v>4.38</v>
      </c>
      <c r="CR43" s="138"/>
      <c r="CS43" s="138"/>
      <c r="CT43" s="148"/>
      <c r="CU43" s="151"/>
      <c r="CV43" s="151"/>
      <c r="CW43" s="148"/>
      <c r="CX43" s="148"/>
      <c r="CZ43" s="148"/>
      <c r="DA43" s="233" t="s">
        <v>819</v>
      </c>
      <c r="DB43" s="153" t="s">
        <v>486</v>
      </c>
      <c r="DC43" s="154"/>
      <c r="DD43" s="155" t="s">
        <v>881</v>
      </c>
      <c r="DE43" s="124"/>
      <c r="DF43" s="124"/>
      <c r="DG43" s="124"/>
      <c r="DH43" s="236"/>
      <c r="DI43" s="204" t="s">
        <v>488</v>
      </c>
      <c r="DJ43" s="426" t="s">
        <v>496</v>
      </c>
      <c r="DK43" s="156">
        <v>2</v>
      </c>
      <c r="DL43" s="156"/>
      <c r="DM43" s="220" t="s">
        <v>1093</v>
      </c>
      <c r="DN43" s="156" t="s">
        <v>541</v>
      </c>
      <c r="DO43" s="220">
        <v>0</v>
      </c>
      <c r="DP43" s="220" t="s">
        <v>681</v>
      </c>
      <c r="DQ43" s="156"/>
      <c r="DR43" s="158" t="s">
        <v>479</v>
      </c>
      <c r="DS43" s="124" t="s">
        <v>479</v>
      </c>
      <c r="DT43" s="124">
        <v>1455</v>
      </c>
      <c r="DU43" s="124">
        <v>1.5</v>
      </c>
      <c r="DV43" s="124">
        <v>98.5</v>
      </c>
      <c r="DW43" s="124" t="s">
        <v>479</v>
      </c>
      <c r="DX43" s="124" t="s">
        <v>479</v>
      </c>
      <c r="DY43" s="124" t="s">
        <v>479</v>
      </c>
      <c r="DZ43" s="124" t="s">
        <v>479</v>
      </c>
      <c r="EA43" s="124">
        <v>0</v>
      </c>
      <c r="EC43" s="159"/>
      <c r="ED43" s="159"/>
      <c r="EE43" s="156">
        <v>6</v>
      </c>
      <c r="EF43" s="220">
        <v>20</v>
      </c>
      <c r="EG43" s="156">
        <v>2</v>
      </c>
      <c r="EH43" s="159"/>
      <c r="EI43" s="417" t="s">
        <v>499</v>
      </c>
      <c r="EJ43" s="417" t="s">
        <v>499</v>
      </c>
      <c r="EK43" s="212" t="s">
        <v>499</v>
      </c>
      <c r="EL43" s="417">
        <v>1</v>
      </c>
      <c r="EM43" s="433" t="s">
        <v>499</v>
      </c>
      <c r="EN43" s="159"/>
      <c r="EO43" s="417">
        <v>1</v>
      </c>
      <c r="EP43" s="417">
        <v>1</v>
      </c>
      <c r="EQ43" s="417" t="s">
        <v>1094</v>
      </c>
      <c r="ER43" s="434">
        <v>2016</v>
      </c>
      <c r="ES43" s="311">
        <v>12339</v>
      </c>
      <c r="ET43" s="312">
        <v>75</v>
      </c>
      <c r="EU43" s="312">
        <v>27114</v>
      </c>
      <c r="EV43" s="312">
        <v>10000</v>
      </c>
      <c r="EW43" s="312">
        <v>40560</v>
      </c>
      <c r="EX43" s="313">
        <v>20288</v>
      </c>
      <c r="EY43" s="314">
        <f t="shared" si="51"/>
        <v>1097.1750399999999</v>
      </c>
      <c r="EZ43" s="266">
        <f t="shared" si="33"/>
        <v>6583.0502399999987</v>
      </c>
      <c r="FA43" s="273"/>
      <c r="FB43" s="273"/>
      <c r="FC43" s="273"/>
      <c r="FD43" s="273"/>
      <c r="FE43" s="302"/>
      <c r="FF43" s="315"/>
      <c r="FG43" s="315"/>
      <c r="FH43" s="278"/>
      <c r="FI43" s="316"/>
      <c r="FJ43" s="291"/>
      <c r="FK43" s="292"/>
      <c r="FL43" s="286"/>
      <c r="FM43" s="163"/>
      <c r="FN43" s="121"/>
      <c r="FO43" s="168">
        <f t="shared" si="52"/>
        <v>1.1020000000000001</v>
      </c>
      <c r="FQ43" s="136">
        <f t="shared" si="53"/>
        <v>74.824813749354576</v>
      </c>
      <c r="FR43" s="169">
        <f t="shared" si="54"/>
        <v>1.0971750399999998</v>
      </c>
      <c r="FS43" s="170">
        <f>DT43/EY43</f>
        <v>1.3261329750993973</v>
      </c>
      <c r="FT43" s="419"/>
      <c r="FU43" s="224" t="s">
        <v>499</v>
      </c>
      <c r="FV43" s="224" t="s">
        <v>1095</v>
      </c>
      <c r="FW43" s="224" t="s">
        <v>1096</v>
      </c>
      <c r="FX43" s="222">
        <v>0</v>
      </c>
      <c r="FY43" s="222"/>
      <c r="FZ43" s="222">
        <v>1</v>
      </c>
      <c r="GA43" s="224" t="s">
        <v>525</v>
      </c>
      <c r="GB43" s="232"/>
      <c r="GC43" s="232"/>
      <c r="GD43" s="232"/>
      <c r="GE43" s="222">
        <v>1</v>
      </c>
      <c r="GF43" s="442">
        <v>43871</v>
      </c>
      <c r="GG43" s="224" t="s">
        <v>527</v>
      </c>
      <c r="GH43" s="222">
        <v>0</v>
      </c>
      <c r="GI43" s="223">
        <v>0</v>
      </c>
      <c r="GJ43" s="176" t="s">
        <v>528</v>
      </c>
      <c r="GK43" s="158"/>
      <c r="GL43" s="172">
        <v>43871</v>
      </c>
      <c r="GM43" s="172"/>
      <c r="GN43" s="173"/>
      <c r="GO43" s="174" t="s">
        <v>489</v>
      </c>
      <c r="GS43" s="158"/>
      <c r="GT43" s="158"/>
      <c r="GU43" s="158"/>
      <c r="HJ43" s="375"/>
      <c r="HK43" s="398">
        <v>34.200000000000003</v>
      </c>
      <c r="HL43" s="398">
        <v>91.9</v>
      </c>
      <c r="HM43" s="401">
        <v>7939</v>
      </c>
      <c r="HN43" s="398">
        <v>31</v>
      </c>
      <c r="HO43" s="398">
        <v>80.400000000000006</v>
      </c>
      <c r="HP43" s="401">
        <v>2865</v>
      </c>
      <c r="HQ43" s="401">
        <v>491</v>
      </c>
      <c r="HR43" s="398">
        <v>10.8</v>
      </c>
      <c r="HS43" s="398">
        <v>15.1</v>
      </c>
      <c r="HT43" s="398">
        <v>2.65</v>
      </c>
      <c r="HU43" s="398">
        <v>79.400000000000006</v>
      </c>
      <c r="HV43" s="398">
        <v>99.5</v>
      </c>
      <c r="HW43" s="401">
        <v>10388</v>
      </c>
      <c r="HX43" s="398">
        <v>35.5</v>
      </c>
      <c r="HY43" s="398">
        <v>89.1</v>
      </c>
      <c r="HZ43" s="398">
        <v>9.4600000000000009</v>
      </c>
      <c r="IA43" s="398">
        <v>62.1</v>
      </c>
      <c r="IB43" s="398">
        <v>92.9</v>
      </c>
      <c r="IC43" s="401">
        <v>3312</v>
      </c>
      <c r="ID43" s="398">
        <v>7.58</v>
      </c>
      <c r="IE43" s="398">
        <v>26</v>
      </c>
      <c r="IF43" s="398">
        <v>7.37</v>
      </c>
      <c r="IG43" s="398">
        <v>98.2</v>
      </c>
      <c r="IH43" s="401">
        <v>7529</v>
      </c>
      <c r="II43" s="398">
        <v>82.7</v>
      </c>
      <c r="IJ43" s="398">
        <v>0.31</v>
      </c>
      <c r="IK43" s="398">
        <v>82.8</v>
      </c>
      <c r="IL43" s="401">
        <v>2793</v>
      </c>
      <c r="IM43" s="398">
        <v>0.6</v>
      </c>
      <c r="IN43" s="398">
        <v>89.3</v>
      </c>
      <c r="IO43" s="401">
        <v>4308</v>
      </c>
      <c r="IP43" s="398">
        <v>13.5</v>
      </c>
      <c r="IQ43" s="398">
        <v>75.400000000000006</v>
      </c>
      <c r="IR43" s="398">
        <v>37.299999999999997</v>
      </c>
      <c r="IS43" s="398">
        <v>10.8</v>
      </c>
      <c r="IT43" s="398">
        <v>85.3</v>
      </c>
      <c r="IU43" s="401">
        <v>2604</v>
      </c>
      <c r="IV43" s="398">
        <v>1.68</v>
      </c>
      <c r="IW43" s="398"/>
      <c r="IX43" s="398"/>
      <c r="IY43" s="398"/>
      <c r="IZ43" s="398"/>
      <c r="JA43" s="398"/>
      <c r="JB43" s="398"/>
      <c r="JC43" s="398"/>
      <c r="JD43" s="398"/>
      <c r="JE43" s="401"/>
      <c r="JF43" s="379"/>
      <c r="JG43" s="379"/>
      <c r="JH43" s="379"/>
      <c r="JI43" s="379"/>
      <c r="JJ43" s="158"/>
      <c r="JK43" s="175"/>
      <c r="JL43" s="176"/>
      <c r="JM43" s="176"/>
      <c r="JN43" s="176"/>
      <c r="JO43" s="176"/>
      <c r="JP43" s="176"/>
      <c r="JQ43" s="176"/>
      <c r="JR43" s="176"/>
      <c r="JS43" s="176"/>
      <c r="JT43" s="176"/>
      <c r="JU43" s="176"/>
      <c r="JV43" s="176"/>
      <c r="JW43" s="176"/>
      <c r="JX43" s="176"/>
      <c r="JY43" s="176"/>
      <c r="JZ43" s="176"/>
      <c r="KA43" s="176"/>
      <c r="KB43" s="176"/>
      <c r="KC43" s="176"/>
      <c r="KD43" s="176"/>
      <c r="KE43" s="176"/>
      <c r="KF43" s="176"/>
      <c r="KG43" s="176"/>
      <c r="KH43" s="176"/>
      <c r="KI43" s="176"/>
      <c r="KJ43" s="176"/>
      <c r="KK43" s="176"/>
      <c r="KL43" s="176"/>
      <c r="KM43" s="176"/>
      <c r="KN43" s="176"/>
      <c r="KO43" s="176"/>
      <c r="KP43" s="176"/>
      <c r="KQ43" s="176"/>
      <c r="KR43" s="176"/>
      <c r="KS43" s="176"/>
      <c r="KT43" s="176"/>
      <c r="KU43" s="176"/>
      <c r="KV43" s="176"/>
      <c r="KW43" s="176"/>
      <c r="KX43" s="176"/>
      <c r="KY43" s="176"/>
      <c r="KZ43" s="176"/>
      <c r="LA43" s="176"/>
      <c r="LB43" s="176"/>
      <c r="LC43" s="176"/>
      <c r="LD43" s="176"/>
      <c r="LE43" s="176"/>
    </row>
    <row r="44" spans="1:317">
      <c r="A44" s="121">
        <v>219</v>
      </c>
      <c r="B44" s="121">
        <f>COUNTIFS($D$3:D44,D44,$F$3:F44,F44)</f>
        <v>1</v>
      </c>
      <c r="C44" s="177">
        <v>13400</v>
      </c>
      <c r="D44" s="231" t="s">
        <v>741</v>
      </c>
      <c r="E44" s="127" t="s">
        <v>742</v>
      </c>
      <c r="F44" s="179">
        <v>495730366</v>
      </c>
      <c r="G44" s="124">
        <f t="shared" si="35"/>
        <v>71</v>
      </c>
      <c r="H44" s="275" t="s">
        <v>743</v>
      </c>
      <c r="I44" s="194" t="s">
        <v>744</v>
      </c>
      <c r="J44" s="276" t="s">
        <v>476</v>
      </c>
      <c r="K44" s="127" t="s">
        <v>477</v>
      </c>
      <c r="L44" s="236">
        <v>7.5</v>
      </c>
      <c r="M44" s="304" t="s">
        <v>584</v>
      </c>
      <c r="N44" s="304" t="s">
        <v>511</v>
      </c>
      <c r="O44" s="236"/>
      <c r="P44" s="124" t="s">
        <v>590</v>
      </c>
      <c r="Q44" s="305"/>
      <c r="R44" s="306"/>
      <c r="S44" s="125"/>
      <c r="T44" s="184" t="s">
        <v>481</v>
      </c>
      <c r="U44" s="184"/>
      <c r="V44" s="185" t="s">
        <v>482</v>
      </c>
      <c r="W44" s="307"/>
      <c r="X44" s="308"/>
      <c r="Y44" s="309"/>
      <c r="Z44" s="187"/>
      <c r="AA44" s="244" t="s">
        <v>495</v>
      </c>
      <c r="AB44" s="124"/>
      <c r="AC44" s="310">
        <v>25950</v>
      </c>
      <c r="AD44" s="310">
        <v>194000</v>
      </c>
      <c r="AE44" s="175"/>
      <c r="AF44" s="175"/>
      <c r="AG44" s="175" t="s">
        <v>745</v>
      </c>
      <c r="AH44" s="392">
        <v>10000</v>
      </c>
      <c r="AI44"/>
      <c r="AJ44"/>
      <c r="AM44"/>
      <c r="AO44" s="397">
        <v>1.4</v>
      </c>
      <c r="AP44" s="132">
        <v>13.9</v>
      </c>
      <c r="AQ44" s="133">
        <v>81.599999999999994</v>
      </c>
      <c r="AR44" s="134">
        <f t="shared" si="36"/>
        <v>96.899999999999991</v>
      </c>
      <c r="AS44" s="135">
        <f t="shared" si="37"/>
        <v>0.10071942446043164</v>
      </c>
      <c r="AT44" s="136">
        <f t="shared" si="38"/>
        <v>8.2187050359712206</v>
      </c>
      <c r="AU44" s="137">
        <f t="shared" si="39"/>
        <v>1.4659685863874344E-2</v>
      </c>
      <c r="AV44" s="138">
        <f t="shared" si="34"/>
        <v>1.1259999999999999</v>
      </c>
      <c r="AW44" s="138">
        <f>98-AY44-(CD44*100/AO44)</f>
        <v>80.428571428571431</v>
      </c>
      <c r="AX44" s="139">
        <v>0.23</v>
      </c>
      <c r="AY44" s="138">
        <f>AX44*100/AO44</f>
        <v>16.428571428571431</v>
      </c>
      <c r="AZ44" s="121" t="s">
        <v>485</v>
      </c>
      <c r="BA44" s="140">
        <v>10.7</v>
      </c>
      <c r="BB44" s="141" t="s">
        <v>485</v>
      </c>
      <c r="BC44" s="142">
        <v>0.75</v>
      </c>
      <c r="BD44" s="142"/>
      <c r="BE44" s="138"/>
      <c r="BF44" s="138"/>
      <c r="BG44" s="143">
        <v>7537.333333333333</v>
      </c>
      <c r="BH44" s="143">
        <v>545.11627906976742</v>
      </c>
      <c r="BI44" s="144">
        <v>2.2999999999999998</v>
      </c>
      <c r="BJ44" s="138">
        <v>73.5</v>
      </c>
      <c r="BK44" s="121">
        <v>26.5</v>
      </c>
      <c r="BL44" s="199">
        <f t="shared" si="42"/>
        <v>2.7735849056603774</v>
      </c>
      <c r="BM44" s="146">
        <v>0.16</v>
      </c>
      <c r="BN44" s="142">
        <f t="shared" si="43"/>
        <v>11.428571428571429</v>
      </c>
      <c r="BO44" s="121" t="s">
        <v>485</v>
      </c>
      <c r="BP44" s="138">
        <v>42.9</v>
      </c>
      <c r="BQ44" s="144">
        <v>17.849999999999998</v>
      </c>
      <c r="BR44" s="147">
        <v>17045</v>
      </c>
      <c r="BS44" s="142">
        <f t="shared" si="44"/>
        <v>89.1</v>
      </c>
      <c r="BT44" s="147">
        <v>91.9</v>
      </c>
      <c r="BU44" s="147">
        <v>20478</v>
      </c>
      <c r="BV44" s="142">
        <f t="shared" si="45"/>
        <v>8.0999999999999943</v>
      </c>
      <c r="BW44" s="237">
        <f t="shared" si="46"/>
        <v>13.754049999999998</v>
      </c>
      <c r="BX44" s="123">
        <v>57.6</v>
      </c>
      <c r="BY44" s="148">
        <f t="shared" si="47"/>
        <v>8.0063999999999993</v>
      </c>
      <c r="BZ44" s="147">
        <v>31.5</v>
      </c>
      <c r="CA44" s="148">
        <f t="shared" si="48"/>
        <v>4.3784999999999998</v>
      </c>
      <c r="CB44" s="142">
        <v>9.85</v>
      </c>
      <c r="CC44" s="148">
        <f t="shared" si="49"/>
        <v>1.3691499999999999</v>
      </c>
      <c r="CD44" s="148">
        <v>1.6E-2</v>
      </c>
      <c r="CE44" s="149">
        <v>100</v>
      </c>
      <c r="CF44" s="149">
        <v>11480</v>
      </c>
      <c r="CG44" s="149">
        <v>99.8</v>
      </c>
      <c r="CH44" s="149">
        <v>9418</v>
      </c>
      <c r="CI44" s="149">
        <v>94.3</v>
      </c>
      <c r="CJ44" s="149">
        <v>99.2</v>
      </c>
      <c r="CK44" s="149">
        <v>10163</v>
      </c>
      <c r="CL44" s="138">
        <f t="shared" si="50"/>
        <v>1.8285714285714285</v>
      </c>
      <c r="CM44" s="148"/>
      <c r="CN44" s="148"/>
      <c r="CO44" s="148"/>
      <c r="CP44" s="142"/>
      <c r="CQ44" s="138"/>
      <c r="CR44" s="138">
        <v>82.3</v>
      </c>
      <c r="CS44" s="150">
        <v>7142</v>
      </c>
      <c r="CT44" s="148"/>
      <c r="CU44" s="151"/>
      <c r="CV44" s="151"/>
      <c r="CW44" s="148"/>
      <c r="CX44" s="148"/>
      <c r="CZ44" s="148"/>
      <c r="DA44" s="152"/>
      <c r="DB44" s="153" t="s">
        <v>512</v>
      </c>
      <c r="DC44" s="154"/>
      <c r="DD44" s="155" t="s">
        <v>498</v>
      </c>
      <c r="DE44" s="124"/>
      <c r="DF44" s="124"/>
      <c r="DG44" s="124"/>
      <c r="DH44" s="236"/>
      <c r="DI44" s="190" t="s">
        <v>514</v>
      </c>
      <c r="DJ44" s="429" t="s">
        <v>484</v>
      </c>
      <c r="DK44" s="156">
        <v>2</v>
      </c>
      <c r="DL44" s="156"/>
      <c r="DM44" s="156" t="s">
        <v>746</v>
      </c>
      <c r="DN44" s="157">
        <v>1</v>
      </c>
      <c r="DO44" s="156">
        <v>1</v>
      </c>
      <c r="DP44" s="161">
        <v>42543</v>
      </c>
      <c r="DQ44" s="156"/>
      <c r="DR44" s="158" t="s">
        <v>479</v>
      </c>
      <c r="DS44" s="124" t="s">
        <v>479</v>
      </c>
      <c r="DT44" s="124">
        <v>39673</v>
      </c>
      <c r="DU44" s="124">
        <v>79</v>
      </c>
      <c r="DV44" s="124">
        <v>21</v>
      </c>
      <c r="DW44" s="124" t="s">
        <v>479</v>
      </c>
      <c r="DX44" s="124" t="s">
        <v>479</v>
      </c>
      <c r="DY44" s="124" t="s">
        <v>479</v>
      </c>
      <c r="DZ44" s="124" t="s">
        <v>479</v>
      </c>
      <c r="EA44" s="124">
        <v>0</v>
      </c>
      <c r="EC44" s="159"/>
      <c r="ED44" s="159"/>
      <c r="EE44" s="156">
        <v>7.5</v>
      </c>
      <c r="EF44" s="156">
        <v>15</v>
      </c>
      <c r="EG44" s="156">
        <v>2</v>
      </c>
      <c r="EH44" s="156">
        <v>0</v>
      </c>
      <c r="EI44" s="156">
        <v>172</v>
      </c>
      <c r="EJ44" s="156">
        <v>118</v>
      </c>
      <c r="EK44" s="212">
        <f t="shared" si="55"/>
        <v>39.886425094645745</v>
      </c>
      <c r="EL44" s="227">
        <v>2</v>
      </c>
      <c r="EM44" s="124">
        <v>4</v>
      </c>
      <c r="EN44" s="159"/>
      <c r="EO44" s="417" t="s">
        <v>681</v>
      </c>
      <c r="EP44" s="417" t="s">
        <v>681</v>
      </c>
      <c r="EQ44" s="417" t="s">
        <v>1097</v>
      </c>
      <c r="ER44" s="418">
        <v>42338</v>
      </c>
      <c r="ES44" s="311">
        <v>13400</v>
      </c>
      <c r="ET44" s="312">
        <v>75</v>
      </c>
      <c r="EU44" s="312">
        <v>224236</v>
      </c>
      <c r="EV44" s="312">
        <v>4000</v>
      </c>
      <c r="EW44" s="312">
        <v>39780</v>
      </c>
      <c r="EX44" s="313">
        <v>195790</v>
      </c>
      <c r="EY44" s="314">
        <f t="shared" si="51"/>
        <v>25961.753999999997</v>
      </c>
      <c r="EZ44" s="266">
        <f t="shared" si="33"/>
        <v>194713.15499999997</v>
      </c>
      <c r="FA44" s="273"/>
      <c r="FB44" s="273"/>
      <c r="FC44" s="273"/>
      <c r="FD44" s="273"/>
      <c r="FE44" s="302"/>
      <c r="FF44" s="315"/>
      <c r="FG44" s="315"/>
      <c r="FH44" s="278"/>
      <c r="FI44" s="282"/>
      <c r="FJ44" s="291"/>
      <c r="FK44" s="292"/>
      <c r="FL44" s="286"/>
      <c r="FM44" s="163"/>
      <c r="FN44" s="121"/>
      <c r="FO44" s="168">
        <f t="shared" si="52"/>
        <v>25.95</v>
      </c>
      <c r="FQ44" s="136">
        <f t="shared" si="53"/>
        <v>87.314258192261718</v>
      </c>
      <c r="FR44" s="169">
        <f t="shared" si="54"/>
        <v>25.961753999999996</v>
      </c>
      <c r="FS44" s="170"/>
      <c r="FT44" s="419"/>
      <c r="FU44" s="224" t="s">
        <v>1098</v>
      </c>
      <c r="FV44" s="224" t="s">
        <v>499</v>
      </c>
      <c r="FW44" s="224" t="s">
        <v>1099</v>
      </c>
      <c r="FX44" s="124">
        <v>1</v>
      </c>
      <c r="FY44" s="124">
        <v>4</v>
      </c>
      <c r="FZ44" s="124">
        <v>1</v>
      </c>
      <c r="GA44" s="224" t="s">
        <v>1100</v>
      </c>
      <c r="GB44" s="222"/>
      <c r="GC44" s="223"/>
      <c r="GD44" s="232"/>
      <c r="GE44" s="222">
        <v>0</v>
      </c>
      <c r="GF44" s="232">
        <v>0</v>
      </c>
      <c r="GG44" s="232">
        <v>0</v>
      </c>
      <c r="GH44" s="222">
        <v>0</v>
      </c>
      <c r="GI44" s="223">
        <v>0</v>
      </c>
      <c r="GJ44" s="176" t="s">
        <v>528</v>
      </c>
      <c r="GK44" s="158">
        <f>DATEDIF(DP44,GL44,"m")</f>
        <v>50</v>
      </c>
      <c r="GL44" s="172">
        <v>44085</v>
      </c>
      <c r="GM44" s="172" t="s">
        <v>747</v>
      </c>
      <c r="GN44" s="173"/>
      <c r="GO44" s="174" t="s">
        <v>489</v>
      </c>
      <c r="GS44" s="158"/>
      <c r="GT44" s="158"/>
      <c r="GU44" s="158"/>
      <c r="HJ44" s="375"/>
      <c r="HK44" s="375">
        <v>39.6</v>
      </c>
      <c r="HL44" s="375">
        <v>51.8</v>
      </c>
      <c r="HM44" s="375">
        <v>5291</v>
      </c>
      <c r="HN44" s="375">
        <v>37.299999999999997</v>
      </c>
      <c r="HO44" s="375">
        <v>96.8</v>
      </c>
      <c r="HP44" s="400">
        <v>7253</v>
      </c>
      <c r="HQ44" s="400"/>
      <c r="HR44" s="375"/>
      <c r="HS44" s="375"/>
      <c r="HT44" s="375"/>
      <c r="HU44" s="375"/>
      <c r="HV44" s="375">
        <v>98.3</v>
      </c>
      <c r="HW44" s="400">
        <v>7049</v>
      </c>
      <c r="HX44" s="375">
        <v>84.7</v>
      </c>
      <c r="HY44" s="375">
        <v>68</v>
      </c>
      <c r="HZ44" s="375">
        <v>34.4</v>
      </c>
      <c r="IA44" s="375">
        <v>34.299999999999997</v>
      </c>
      <c r="IB44" s="375">
        <v>99.9</v>
      </c>
      <c r="IC44" s="400">
        <v>14250</v>
      </c>
      <c r="ID44" s="375">
        <v>60</v>
      </c>
      <c r="IE44" s="375">
        <v>28.6</v>
      </c>
      <c r="IF44" s="375">
        <v>38.700000000000003</v>
      </c>
      <c r="IG44" s="375">
        <v>65.900000000000006</v>
      </c>
      <c r="IH44" s="375">
        <v>10675</v>
      </c>
      <c r="II44" s="375">
        <v>53.3</v>
      </c>
      <c r="IJ44" s="375">
        <v>3.94</v>
      </c>
      <c r="IK44" s="375">
        <v>97.2</v>
      </c>
      <c r="IL44" s="400">
        <v>6806</v>
      </c>
      <c r="IM44" s="375">
        <v>45.1</v>
      </c>
      <c r="IN44" s="375">
        <v>88.4</v>
      </c>
      <c r="IO44" s="400">
        <v>5246</v>
      </c>
      <c r="IP44" s="375">
        <v>65.5</v>
      </c>
      <c r="IQ44" s="375">
        <v>56.5</v>
      </c>
      <c r="IR44" s="375">
        <v>19.100000000000001</v>
      </c>
      <c r="IS44" s="375">
        <v>15.6</v>
      </c>
      <c r="IT44" s="375">
        <v>99.6</v>
      </c>
      <c r="IU44" s="400">
        <v>11273</v>
      </c>
      <c r="IV44" s="375">
        <v>46</v>
      </c>
      <c r="IW44" s="375">
        <v>11.2</v>
      </c>
      <c r="IX44" s="375">
        <v>8.1999999999999993</v>
      </c>
      <c r="IY44" s="375">
        <v>44.1</v>
      </c>
      <c r="IZ44" s="375">
        <v>2619</v>
      </c>
      <c r="JA44" s="375">
        <v>19.7</v>
      </c>
      <c r="JB44" s="375">
        <v>50</v>
      </c>
      <c r="JC44" s="375">
        <v>92.5</v>
      </c>
      <c r="JD44" s="375">
        <v>15.5</v>
      </c>
      <c r="JE44" s="400"/>
      <c r="JF44" s="375"/>
      <c r="JG44" s="375"/>
      <c r="JH44" s="375"/>
      <c r="JI44" s="375"/>
      <c r="JJ44" s="158"/>
      <c r="JK44" s="175"/>
      <c r="JL44" s="176"/>
      <c r="JM44" s="176"/>
      <c r="JN44" s="176"/>
      <c r="JO44" s="176"/>
      <c r="JP44" s="176"/>
      <c r="JQ44" s="176"/>
      <c r="JR44" s="176"/>
      <c r="JS44" s="176"/>
      <c r="JT44" s="176"/>
      <c r="JU44" s="176"/>
      <c r="JV44" s="176"/>
      <c r="JW44" s="176"/>
      <c r="JX44" s="176"/>
      <c r="JY44" s="176"/>
      <c r="JZ44" s="176"/>
      <c r="KA44" s="176"/>
      <c r="KB44" s="176"/>
      <c r="KC44" s="176"/>
      <c r="KD44" s="176"/>
      <c r="KE44" s="176"/>
      <c r="KF44" s="176"/>
      <c r="KG44" s="176"/>
      <c r="KH44" s="176"/>
      <c r="KI44" s="176"/>
      <c r="KJ44" s="176"/>
      <c r="KK44" s="176"/>
      <c r="KL44" s="176"/>
      <c r="KM44" s="176"/>
      <c r="KN44" s="176"/>
      <c r="KO44" s="176"/>
      <c r="KP44" s="176"/>
      <c r="KQ44" s="176"/>
      <c r="KR44" s="176"/>
      <c r="KS44" s="176"/>
      <c r="KT44" s="176"/>
      <c r="KU44" s="176"/>
      <c r="KV44" s="176"/>
      <c r="KW44" s="176"/>
      <c r="KX44" s="176"/>
      <c r="KY44" s="176"/>
      <c r="KZ44" s="176"/>
      <c r="LA44" s="176"/>
      <c r="LB44" s="176"/>
      <c r="LC44" s="176"/>
      <c r="LD44" s="176"/>
      <c r="LE44" s="176"/>
    </row>
    <row r="45" spans="1:317">
      <c r="A45" s="121">
        <v>82</v>
      </c>
      <c r="B45" s="121">
        <f>COUNTIFS($D$3:D45,D45,$F$3:F45,F45)</f>
        <v>1</v>
      </c>
      <c r="C45" s="259">
        <v>12482</v>
      </c>
      <c r="D45" s="258" t="s">
        <v>625</v>
      </c>
      <c r="E45" s="260" t="s">
        <v>626</v>
      </c>
      <c r="F45" s="317">
        <v>8101163521</v>
      </c>
      <c r="G45" s="124">
        <f t="shared" si="35"/>
        <v>39</v>
      </c>
      <c r="H45" s="338" t="s">
        <v>627</v>
      </c>
      <c r="I45" s="263" t="s">
        <v>628</v>
      </c>
      <c r="J45" s="261" t="s">
        <v>476</v>
      </c>
      <c r="K45" s="260" t="s">
        <v>477</v>
      </c>
      <c r="L45" s="262">
        <v>9</v>
      </c>
      <c r="M45" s="318">
        <v>2</v>
      </c>
      <c r="N45" s="318" t="s">
        <v>479</v>
      </c>
      <c r="O45" s="130"/>
      <c r="P45" s="182" t="s">
        <v>574</v>
      </c>
      <c r="Q45" s="381"/>
      <c r="R45" s="380"/>
      <c r="S45" s="127"/>
      <c r="T45" s="184" t="s">
        <v>481</v>
      </c>
      <c r="U45" s="340"/>
      <c r="V45" s="345" t="s">
        <v>575</v>
      </c>
      <c r="W45" s="384"/>
      <c r="X45" s="308"/>
      <c r="Y45" s="308"/>
      <c r="Z45" s="377"/>
      <c r="AA45" s="375" t="s">
        <v>576</v>
      </c>
      <c r="AB45" s="124"/>
      <c r="AC45" s="392">
        <v>341</v>
      </c>
      <c r="AD45" s="392">
        <v>3000</v>
      </c>
      <c r="AE45" s="379"/>
      <c r="AF45" s="379"/>
      <c r="AG45" s="379" t="s">
        <v>496</v>
      </c>
      <c r="AH45" s="392">
        <v>250</v>
      </c>
      <c r="AI45"/>
      <c r="AJ45"/>
      <c r="AM45"/>
      <c r="AO45" s="397">
        <v>41.8</v>
      </c>
      <c r="AP45" s="132">
        <v>48.8</v>
      </c>
      <c r="AQ45" s="133">
        <v>7.42</v>
      </c>
      <c r="AR45" s="134">
        <f t="shared" si="36"/>
        <v>98.02</v>
      </c>
      <c r="AS45" s="135">
        <f t="shared" si="37"/>
        <v>0.85655737704918034</v>
      </c>
      <c r="AT45" s="136">
        <f t="shared" si="38"/>
        <v>6.3556557377049181</v>
      </c>
      <c r="AU45" s="137">
        <f t="shared" si="39"/>
        <v>0.74350764852365703</v>
      </c>
      <c r="AV45" s="138">
        <f t="shared" si="34"/>
        <v>39.456559999999996</v>
      </c>
      <c r="AW45" s="138">
        <f>97-AY45-(CD45*100/AO45)</f>
        <v>94.393684210526317</v>
      </c>
      <c r="AX45" s="139">
        <v>0.86943999999999999</v>
      </c>
      <c r="AY45" s="138">
        <v>2.08</v>
      </c>
      <c r="AZ45" s="121" t="s">
        <v>485</v>
      </c>
      <c r="BA45" s="140">
        <v>50.1</v>
      </c>
      <c r="BB45" s="141" t="s">
        <v>485</v>
      </c>
      <c r="BC45" s="142">
        <v>0.55000000000000004</v>
      </c>
      <c r="BD45" s="142"/>
      <c r="BE45" s="148"/>
      <c r="BF45" s="138"/>
      <c r="BG45" s="123">
        <v>6903</v>
      </c>
      <c r="BH45" s="143">
        <v>371.2</v>
      </c>
      <c r="BI45" s="144">
        <v>0.22</v>
      </c>
      <c r="BJ45" s="138">
        <v>39.5</v>
      </c>
      <c r="BK45" s="121">
        <v>60.5</v>
      </c>
      <c r="BL45" s="145">
        <f t="shared" si="42"/>
        <v>0.65289256198347112</v>
      </c>
      <c r="BM45" s="146">
        <v>0.81</v>
      </c>
      <c r="BN45" s="142">
        <f t="shared" si="43"/>
        <v>1.9377990430622012</v>
      </c>
      <c r="BO45" s="121" t="s">
        <v>485</v>
      </c>
      <c r="BP45" s="121">
        <v>35.799999999999997</v>
      </c>
      <c r="BQ45" s="144">
        <v>61.358999999999988</v>
      </c>
      <c r="BR45" s="193">
        <v>41608.5</v>
      </c>
      <c r="BS45" s="142">
        <f t="shared" si="44"/>
        <v>41.3</v>
      </c>
      <c r="BT45" s="147">
        <v>90.5</v>
      </c>
      <c r="BU45" s="147">
        <v>7656</v>
      </c>
      <c r="BV45" s="142">
        <f t="shared" si="45"/>
        <v>9.5</v>
      </c>
      <c r="BW45" s="399">
        <f t="shared" si="46"/>
        <v>47.775199999999998</v>
      </c>
      <c r="BX45" s="147">
        <v>17.7</v>
      </c>
      <c r="BY45" s="148">
        <f t="shared" si="47"/>
        <v>8.6375999999999991</v>
      </c>
      <c r="BZ45" s="147">
        <v>23.6</v>
      </c>
      <c r="CA45" s="148">
        <f t="shared" si="48"/>
        <v>11.5168</v>
      </c>
      <c r="CB45" s="147">
        <v>56.6</v>
      </c>
      <c r="CC45" s="148">
        <f t="shared" si="49"/>
        <v>27.620799999999999</v>
      </c>
      <c r="CD45" s="148">
        <v>0.22</v>
      </c>
      <c r="CE45" s="149">
        <v>95</v>
      </c>
      <c r="CF45" s="211">
        <v>6342.7</v>
      </c>
      <c r="CG45" s="149">
        <v>86.7</v>
      </c>
      <c r="CH45" s="211">
        <v>4179.2</v>
      </c>
      <c r="CI45" s="149">
        <v>46.7</v>
      </c>
      <c r="CJ45" s="149">
        <v>64.900000000000006</v>
      </c>
      <c r="CK45" s="211">
        <v>3544.5</v>
      </c>
      <c r="CL45" s="138">
        <f t="shared" si="50"/>
        <v>0.74999999999999989</v>
      </c>
      <c r="CM45" s="148"/>
      <c r="CN45" s="148"/>
      <c r="CO45" s="148"/>
      <c r="CP45" s="142"/>
      <c r="CQ45" s="148">
        <v>7.09</v>
      </c>
      <c r="CR45" s="138"/>
      <c r="CS45" s="138"/>
      <c r="CT45" s="148"/>
      <c r="CU45" s="151"/>
      <c r="CV45" s="151"/>
      <c r="CW45" s="148"/>
      <c r="CX45" s="148"/>
      <c r="CZ45" s="148"/>
      <c r="DB45" s="153" t="s">
        <v>486</v>
      </c>
      <c r="DC45" s="154"/>
      <c r="DD45" s="155" t="s">
        <v>629</v>
      </c>
      <c r="DE45" s="124"/>
      <c r="DF45" s="124"/>
      <c r="DG45" s="124"/>
      <c r="DH45" s="236"/>
      <c r="DI45" s="124" t="s">
        <v>488</v>
      </c>
      <c r="DJ45" s="426" t="s">
        <v>496</v>
      </c>
      <c r="DK45" s="156">
        <v>2</v>
      </c>
      <c r="DL45" s="156"/>
      <c r="DM45" s="220" t="s">
        <v>1102</v>
      </c>
      <c r="DN45" s="157">
        <v>0</v>
      </c>
      <c r="DO45" s="156">
        <v>0</v>
      </c>
      <c r="DP45" s="219" t="s">
        <v>681</v>
      </c>
      <c r="DQ45" s="156"/>
      <c r="DR45" s="158" t="s">
        <v>479</v>
      </c>
      <c r="DS45" s="124" t="s">
        <v>479</v>
      </c>
      <c r="DT45" s="124">
        <v>476</v>
      </c>
      <c r="DU45" s="124">
        <v>20.399999999999999</v>
      </c>
      <c r="DV45" s="124">
        <v>79.599999999999994</v>
      </c>
      <c r="DW45" s="124" t="s">
        <v>479</v>
      </c>
      <c r="DX45" s="124" t="s">
        <v>479</v>
      </c>
      <c r="DY45" s="124" t="s">
        <v>479</v>
      </c>
      <c r="DZ45" s="124" t="s">
        <v>479</v>
      </c>
      <c r="EA45" s="124">
        <v>0</v>
      </c>
      <c r="EC45" s="159"/>
      <c r="ED45" s="159"/>
      <c r="EE45" s="156">
        <v>9</v>
      </c>
      <c r="EF45" s="220" t="s">
        <v>499</v>
      </c>
      <c r="EG45" s="156"/>
      <c r="EH45" s="159"/>
      <c r="EI45" s="191">
        <v>172</v>
      </c>
      <c r="EJ45" s="191">
        <v>82</v>
      </c>
      <c r="EK45" s="212">
        <f>EJ45/(EI45*EI45*0.01*0.01)</f>
        <v>27.717685235262298</v>
      </c>
      <c r="EL45" s="156">
        <v>1</v>
      </c>
      <c r="EM45" s="127" t="s">
        <v>499</v>
      </c>
      <c r="EN45" s="156" t="s">
        <v>500</v>
      </c>
      <c r="EO45" s="156">
        <v>2</v>
      </c>
      <c r="EP45" s="156">
        <v>1</v>
      </c>
      <c r="EQ45" s="159" t="s">
        <v>1101</v>
      </c>
      <c r="ER45" s="161">
        <v>44167</v>
      </c>
      <c r="ES45" s="403">
        <v>12482</v>
      </c>
      <c r="ET45" s="404">
        <v>75</v>
      </c>
      <c r="EU45" s="404">
        <v>7376</v>
      </c>
      <c r="EV45" s="404">
        <v>4000</v>
      </c>
      <c r="EW45" s="404">
        <v>40560</v>
      </c>
      <c r="EX45" s="404">
        <v>2375</v>
      </c>
      <c r="EY45" s="335">
        <f t="shared" si="51"/>
        <v>321.10000000000002</v>
      </c>
      <c r="EZ45" s="407">
        <f t="shared" si="33"/>
        <v>2889.9</v>
      </c>
      <c r="FA45" s="390"/>
      <c r="FB45" s="390"/>
      <c r="FC45" s="390"/>
      <c r="FD45" s="390"/>
      <c r="FE45" s="402"/>
      <c r="FF45" s="402"/>
      <c r="FG45" s="402"/>
      <c r="FH45" s="289"/>
      <c r="FI45" s="379"/>
      <c r="FJ45" s="291"/>
      <c r="FK45" s="292"/>
      <c r="FL45" s="395"/>
      <c r="FM45" s="390"/>
      <c r="FN45" s="121"/>
      <c r="FO45" s="168">
        <f t="shared" si="52"/>
        <v>0.34100000000000003</v>
      </c>
      <c r="FQ45" s="136">
        <f t="shared" si="53"/>
        <v>32.199023861171369</v>
      </c>
      <c r="FR45" s="169">
        <f t="shared" si="54"/>
        <v>0.3211</v>
      </c>
      <c r="FS45" s="170">
        <f>DT45/EY45</f>
        <v>1.4824042354406726</v>
      </c>
      <c r="FT45" s="193">
        <v>50</v>
      </c>
      <c r="FU45" s="176" t="s">
        <v>479</v>
      </c>
      <c r="FV45" s="176" t="s">
        <v>630</v>
      </c>
      <c r="FW45" s="176" t="s">
        <v>631</v>
      </c>
      <c r="FX45" s="124">
        <v>0</v>
      </c>
      <c r="FY45" s="127" t="s">
        <v>499</v>
      </c>
      <c r="FZ45" s="124">
        <v>1</v>
      </c>
      <c r="GA45" s="176" t="s">
        <v>525</v>
      </c>
      <c r="GE45" s="124">
        <v>1</v>
      </c>
      <c r="GF45" s="195" t="s">
        <v>632</v>
      </c>
      <c r="GG45" s="176" t="s">
        <v>505</v>
      </c>
      <c r="GH45" s="124">
        <v>0</v>
      </c>
      <c r="GI45" s="213">
        <v>0</v>
      </c>
      <c r="GJ45" s="176" t="s">
        <v>633</v>
      </c>
      <c r="GK45" s="158"/>
      <c r="GL45" s="319">
        <v>43893</v>
      </c>
      <c r="GM45" s="161" t="s">
        <v>583</v>
      </c>
      <c r="GN45" s="173">
        <v>-9</v>
      </c>
      <c r="GO45" s="174" t="s">
        <v>489</v>
      </c>
      <c r="GS45" s="234"/>
      <c r="GT45" s="158"/>
      <c r="GU45" s="158"/>
      <c r="GW45" s="196">
        <v>0</v>
      </c>
      <c r="GX45" s="196">
        <v>0</v>
      </c>
      <c r="GY45" s="196">
        <v>127.01</v>
      </c>
      <c r="GZ45" s="196">
        <v>0</v>
      </c>
      <c r="HA45" s="196">
        <v>0</v>
      </c>
      <c r="HB45" s="196">
        <v>0</v>
      </c>
      <c r="HC45" s="196">
        <v>4622.6000000000004</v>
      </c>
      <c r="HD45" s="196">
        <v>0</v>
      </c>
      <c r="HE45" s="196">
        <v>346</v>
      </c>
      <c r="HF45" s="196">
        <v>121.95</v>
      </c>
      <c r="HG45" s="196">
        <v>0</v>
      </c>
      <c r="HH45" s="196">
        <v>0</v>
      </c>
      <c r="HI45" s="196">
        <v>175.5</v>
      </c>
      <c r="HJ45" s="400">
        <v>1</v>
      </c>
      <c r="HK45" s="398">
        <v>21.5</v>
      </c>
      <c r="HL45" s="398">
        <v>93</v>
      </c>
      <c r="HM45" s="401">
        <v>11429</v>
      </c>
      <c r="HN45" s="398">
        <v>34.1</v>
      </c>
      <c r="HO45" s="398">
        <v>90.1</v>
      </c>
      <c r="HP45" s="401">
        <v>3120</v>
      </c>
      <c r="HQ45" s="401">
        <v>1392</v>
      </c>
      <c r="HR45" s="398">
        <v>7.11</v>
      </c>
      <c r="HS45" s="398">
        <v>13.4</v>
      </c>
      <c r="HT45" s="398">
        <v>1.58</v>
      </c>
      <c r="HU45" s="398">
        <v>68.8</v>
      </c>
      <c r="HV45" s="398">
        <v>94</v>
      </c>
      <c r="HW45" s="401">
        <v>4811</v>
      </c>
      <c r="HX45" s="398">
        <v>37.6</v>
      </c>
      <c r="HY45" s="398">
        <v>77.3</v>
      </c>
      <c r="HZ45" s="398">
        <v>10.8</v>
      </c>
      <c r="IA45" s="398">
        <v>33.200000000000003</v>
      </c>
      <c r="IB45" s="398">
        <v>90.6</v>
      </c>
      <c r="IC45" s="401">
        <v>3201</v>
      </c>
      <c r="ID45" s="398">
        <v>14.7</v>
      </c>
      <c r="IE45" s="398">
        <v>20.5</v>
      </c>
      <c r="IF45" s="398">
        <v>11.7</v>
      </c>
      <c r="IG45" s="398">
        <v>91</v>
      </c>
      <c r="IH45" s="401">
        <v>9751</v>
      </c>
      <c r="II45" s="398">
        <v>54.7</v>
      </c>
      <c r="IJ45" s="398">
        <v>1.52</v>
      </c>
      <c r="IK45" s="398">
        <v>82.4</v>
      </c>
      <c r="IL45" s="401">
        <v>2865</v>
      </c>
      <c r="IM45" s="398">
        <v>2.35</v>
      </c>
      <c r="IN45" s="398">
        <v>71.099999999999994</v>
      </c>
      <c r="IO45" s="401">
        <v>3221</v>
      </c>
      <c r="IP45" s="398">
        <v>20.6</v>
      </c>
      <c r="IQ45" s="398">
        <v>77.8</v>
      </c>
      <c r="IR45" s="398">
        <v>33.700000000000003</v>
      </c>
      <c r="IS45" s="398">
        <v>8.49</v>
      </c>
      <c r="IT45" s="398">
        <v>85.3</v>
      </c>
      <c r="IU45" s="401">
        <v>2934</v>
      </c>
      <c r="IV45" s="398">
        <v>7.12</v>
      </c>
      <c r="IW45" s="398">
        <v>56.2</v>
      </c>
      <c r="IX45" s="398">
        <v>0.31</v>
      </c>
      <c r="IY45" s="398">
        <v>91.1</v>
      </c>
      <c r="IZ45" s="398">
        <v>3761</v>
      </c>
      <c r="JA45" s="398">
        <v>2.66</v>
      </c>
      <c r="JB45" s="398">
        <v>11.3</v>
      </c>
      <c r="JC45" s="398">
        <v>69.7</v>
      </c>
      <c r="JD45" s="398">
        <v>0.16</v>
      </c>
      <c r="JE45" s="401">
        <v>9</v>
      </c>
      <c r="JF45" s="376">
        <v>2</v>
      </c>
      <c r="JG45" s="376">
        <v>1</v>
      </c>
      <c r="JH45" s="379"/>
      <c r="JI45" s="379"/>
      <c r="JJ45" s="197"/>
      <c r="JK45" s="175"/>
      <c r="JL45" s="176"/>
      <c r="JM45" s="176"/>
      <c r="JN45" s="176"/>
      <c r="JO45" s="176"/>
      <c r="JP45" s="176"/>
      <c r="JQ45" s="176"/>
      <c r="JR45" s="176"/>
      <c r="JS45" s="176"/>
      <c r="JT45" s="176"/>
      <c r="JU45" s="176"/>
      <c r="JV45" s="176"/>
      <c r="JW45" s="176"/>
      <c r="JX45" s="176"/>
      <c r="JY45" s="176"/>
      <c r="JZ45" s="176"/>
      <c r="KA45" s="176"/>
      <c r="KB45" s="176"/>
      <c r="KC45" s="176"/>
      <c r="KD45" s="176"/>
      <c r="KE45" s="176"/>
      <c r="KF45" s="176"/>
      <c r="KG45" s="176"/>
      <c r="KH45" s="176"/>
      <c r="KI45" s="176"/>
      <c r="KJ45" s="176"/>
      <c r="KK45" s="176"/>
      <c r="KL45" s="176"/>
      <c r="KM45" s="176"/>
      <c r="KN45" s="176"/>
      <c r="KO45" s="176"/>
      <c r="KP45" s="176"/>
      <c r="KQ45" s="176"/>
      <c r="KR45" s="176"/>
      <c r="KS45" s="176"/>
      <c r="KT45" s="176"/>
      <c r="KU45" s="176"/>
      <c r="KV45" s="176"/>
      <c r="KW45" s="176"/>
      <c r="KX45" s="176"/>
      <c r="KY45" s="176"/>
      <c r="KZ45" s="176"/>
      <c r="LA45" s="176"/>
      <c r="LB45" s="176"/>
      <c r="LC45" s="176"/>
      <c r="LD45" s="176"/>
      <c r="LE45" s="176"/>
    </row>
    <row r="46" spans="1:317">
      <c r="A46" s="121">
        <v>102</v>
      </c>
      <c r="B46" s="121">
        <f>COUNTIFS($D$3:D46,D46,$F$3:F46,F46)</f>
        <v>1</v>
      </c>
      <c r="C46" s="269">
        <v>12545</v>
      </c>
      <c r="D46" s="270" t="s">
        <v>608</v>
      </c>
      <c r="E46" s="178" t="s">
        <v>609</v>
      </c>
      <c r="F46" s="271">
        <v>506014268</v>
      </c>
      <c r="G46" s="124">
        <f t="shared" si="35"/>
        <v>70</v>
      </c>
      <c r="H46" s="245" t="s">
        <v>610</v>
      </c>
      <c r="I46" s="180" t="s">
        <v>611</v>
      </c>
      <c r="J46" s="181" t="s">
        <v>476</v>
      </c>
      <c r="K46" s="127" t="s">
        <v>477</v>
      </c>
      <c r="L46" s="182">
        <v>3.5</v>
      </c>
      <c r="M46" s="178" t="s">
        <v>478</v>
      </c>
      <c r="N46" s="178" t="s">
        <v>479</v>
      </c>
      <c r="O46" s="182"/>
      <c r="P46" s="182" t="s">
        <v>612</v>
      </c>
      <c r="Q46" s="183"/>
      <c r="R46" s="183"/>
      <c r="S46" s="178"/>
      <c r="T46" s="184" t="s">
        <v>481</v>
      </c>
      <c r="U46" s="340"/>
      <c r="V46" s="345" t="s">
        <v>575</v>
      </c>
      <c r="W46" s="186"/>
      <c r="X46" s="308"/>
      <c r="Y46" s="308"/>
      <c r="Z46" s="377"/>
      <c r="AA46" s="375" t="s">
        <v>495</v>
      </c>
      <c r="AB46" s="182"/>
      <c r="AC46" s="392">
        <v>400</v>
      </c>
      <c r="AD46" s="392">
        <v>1400</v>
      </c>
      <c r="AE46" s="379"/>
      <c r="AF46" s="379"/>
      <c r="AG46" s="379" t="s">
        <v>496</v>
      </c>
      <c r="AH46" s="392">
        <v>150</v>
      </c>
      <c r="AI46"/>
      <c r="AJ46"/>
      <c r="AM46"/>
      <c r="AO46" s="397">
        <v>42.9</v>
      </c>
      <c r="AP46" s="132">
        <v>54.6</v>
      </c>
      <c r="AQ46" s="133">
        <v>1.35</v>
      </c>
      <c r="AR46" s="134">
        <f t="shared" si="36"/>
        <v>98.85</v>
      </c>
      <c r="AS46" s="135">
        <f t="shared" si="37"/>
        <v>0.7857142857142857</v>
      </c>
      <c r="AT46" s="136">
        <f t="shared" si="38"/>
        <v>1.0607142857142857</v>
      </c>
      <c r="AU46" s="137">
        <f t="shared" si="39"/>
        <v>0.76675603217158173</v>
      </c>
      <c r="AV46" s="138">
        <f t="shared" si="34"/>
        <v>37.669720000000005</v>
      </c>
      <c r="AW46" s="138">
        <f>97-AY46-(CD46*100/AO46)</f>
        <v>87.808205128205131</v>
      </c>
      <c r="AX46" s="139">
        <v>1.85328</v>
      </c>
      <c r="AY46" s="138">
        <f>AX46*100/AO46</f>
        <v>4.32</v>
      </c>
      <c r="AZ46" s="121" t="s">
        <v>485</v>
      </c>
      <c r="BA46" s="140">
        <v>36.200000000000003</v>
      </c>
      <c r="BB46" s="141" t="s">
        <v>485</v>
      </c>
      <c r="BC46" s="142">
        <v>3.5999999999999997E-2</v>
      </c>
      <c r="BD46" s="142"/>
      <c r="BE46" s="148"/>
      <c r="BF46" s="138"/>
      <c r="BG46" s="123">
        <v>5377</v>
      </c>
      <c r="BH46" s="143">
        <v>242.35000000000002</v>
      </c>
      <c r="BI46" s="144">
        <v>1.52</v>
      </c>
      <c r="BJ46" s="138">
        <v>53.4</v>
      </c>
      <c r="BK46" s="121">
        <v>46.6</v>
      </c>
      <c r="BL46" s="145">
        <f t="shared" si="42"/>
        <v>1.1459227467811157</v>
      </c>
      <c r="BM46" s="146">
        <v>7.9000000000000001E-2</v>
      </c>
      <c r="BN46" s="142">
        <f t="shared" si="43"/>
        <v>0.18414918414918416</v>
      </c>
      <c r="BO46" s="121" t="s">
        <v>485</v>
      </c>
      <c r="BP46" s="121">
        <v>16.7</v>
      </c>
      <c r="BQ46" s="144">
        <v>37.29</v>
      </c>
      <c r="BR46" s="193">
        <v>37627.100000000006</v>
      </c>
      <c r="BS46" s="142">
        <f t="shared" si="44"/>
        <v>37</v>
      </c>
      <c r="BT46" s="147">
        <v>91</v>
      </c>
      <c r="BU46" s="147">
        <v>7679</v>
      </c>
      <c r="BV46" s="142">
        <f t="shared" si="45"/>
        <v>9</v>
      </c>
      <c r="BW46" s="399">
        <f t="shared" si="46"/>
        <v>54.326999999999998</v>
      </c>
      <c r="BX46" s="147">
        <v>21.8</v>
      </c>
      <c r="BY46" s="148">
        <f t="shared" si="47"/>
        <v>11.902799999999999</v>
      </c>
      <c r="BZ46" s="147">
        <v>15.2</v>
      </c>
      <c r="CA46" s="148">
        <f t="shared" si="48"/>
        <v>8.299199999999999</v>
      </c>
      <c r="CB46" s="147">
        <v>62.5</v>
      </c>
      <c r="CC46" s="148">
        <f t="shared" si="49"/>
        <v>34.125</v>
      </c>
      <c r="CD46" s="138">
        <v>2.09</v>
      </c>
      <c r="CE46" s="149">
        <v>97.4</v>
      </c>
      <c r="CF46" s="211">
        <v>7590.5</v>
      </c>
      <c r="CG46" s="149">
        <v>88.8</v>
      </c>
      <c r="CH46" s="211">
        <v>4620.8</v>
      </c>
      <c r="CI46" s="149">
        <v>58.4</v>
      </c>
      <c r="CJ46" s="149">
        <v>71.7</v>
      </c>
      <c r="CK46" s="211">
        <v>3944</v>
      </c>
      <c r="CL46" s="138">
        <f t="shared" si="50"/>
        <v>1.4342105263157896</v>
      </c>
      <c r="CM46" s="148"/>
      <c r="CN46" s="148"/>
      <c r="CO46" s="148"/>
      <c r="CP46" s="142"/>
      <c r="CQ46" s="148">
        <v>13.2</v>
      </c>
      <c r="CR46" s="138"/>
      <c r="CS46" s="138"/>
      <c r="CT46" s="148"/>
      <c r="CU46" s="151"/>
      <c r="CV46" s="151"/>
      <c r="CW46" s="148"/>
      <c r="CX46" s="148"/>
      <c r="CZ46" s="148"/>
      <c r="DA46" s="152">
        <v>3</v>
      </c>
      <c r="DB46" s="153" t="s">
        <v>299</v>
      </c>
      <c r="DC46" s="154"/>
      <c r="DD46" s="155" t="s">
        <v>613</v>
      </c>
      <c r="DE46" s="124"/>
      <c r="DF46" s="124"/>
      <c r="DG46" s="124"/>
      <c r="DH46" s="236"/>
      <c r="DI46" s="124" t="s">
        <v>514</v>
      </c>
      <c r="DJ46" s="426" t="s">
        <v>496</v>
      </c>
      <c r="DK46" s="156">
        <v>2</v>
      </c>
      <c r="DL46" s="156"/>
      <c r="DM46" s="156" t="s">
        <v>611</v>
      </c>
      <c r="DN46" s="157">
        <v>0</v>
      </c>
      <c r="DO46" s="156">
        <v>0</v>
      </c>
      <c r="DP46" s="219" t="s">
        <v>681</v>
      </c>
      <c r="DQ46" s="156"/>
      <c r="DR46" s="158" t="s">
        <v>479</v>
      </c>
      <c r="DS46" s="124" t="s">
        <v>479</v>
      </c>
      <c r="DT46" s="124">
        <v>378</v>
      </c>
      <c r="DU46" s="124">
        <v>10.3</v>
      </c>
      <c r="DV46" s="124">
        <v>89.7</v>
      </c>
      <c r="DW46" s="124" t="s">
        <v>479</v>
      </c>
      <c r="DX46" s="124" t="s">
        <v>479</v>
      </c>
      <c r="DY46" s="124" t="s">
        <v>479</v>
      </c>
      <c r="DZ46" s="124" t="s">
        <v>479</v>
      </c>
      <c r="EA46" s="124">
        <v>0</v>
      </c>
      <c r="EC46" s="159"/>
      <c r="ED46" s="159"/>
      <c r="EE46" s="156">
        <v>3.5</v>
      </c>
      <c r="EF46" s="156">
        <v>9</v>
      </c>
      <c r="EG46" s="156">
        <v>2</v>
      </c>
      <c r="EH46" s="159"/>
      <c r="EI46" s="191">
        <v>165</v>
      </c>
      <c r="EJ46" s="191">
        <v>64</v>
      </c>
      <c r="EK46" s="212">
        <f>EJ46/(EI46*EI46*0.01*0.01)</f>
        <v>23.507805325987142</v>
      </c>
      <c r="EL46" s="156">
        <v>1</v>
      </c>
      <c r="EM46" s="127" t="s">
        <v>499</v>
      </c>
      <c r="EN46" s="156" t="s">
        <v>500</v>
      </c>
      <c r="EO46" s="156">
        <v>2</v>
      </c>
      <c r="EP46" s="156">
        <v>1</v>
      </c>
      <c r="EQ46" s="159" t="s">
        <v>614</v>
      </c>
      <c r="ER46" s="161">
        <v>42951</v>
      </c>
      <c r="ES46" s="355">
        <v>12545</v>
      </c>
      <c r="ET46" s="404">
        <v>75</v>
      </c>
      <c r="EU46" s="404">
        <v>8135</v>
      </c>
      <c r="EV46" s="404">
        <v>4000</v>
      </c>
      <c r="EW46" s="404">
        <v>40560</v>
      </c>
      <c r="EX46" s="404">
        <v>2942</v>
      </c>
      <c r="EY46" s="335">
        <f t="shared" si="51"/>
        <v>397.75839999999999</v>
      </c>
      <c r="EZ46" s="407">
        <f t="shared" si="33"/>
        <v>1392.1543999999999</v>
      </c>
      <c r="FA46" s="390"/>
      <c r="FB46" s="390"/>
      <c r="FC46" s="390"/>
      <c r="FD46" s="390"/>
      <c r="FE46" s="402"/>
      <c r="FF46" s="402"/>
      <c r="FG46" s="402"/>
      <c r="FH46" s="289"/>
      <c r="FI46" s="379"/>
      <c r="FJ46" s="291"/>
      <c r="FK46" s="323"/>
      <c r="FL46" s="395"/>
      <c r="FM46" s="163"/>
      <c r="FN46" s="121"/>
      <c r="FO46" s="168">
        <f t="shared" si="52"/>
        <v>0.4</v>
      </c>
      <c r="FQ46" s="136">
        <f t="shared" si="53"/>
        <v>36.164720344191764</v>
      </c>
      <c r="FR46" s="169">
        <f t="shared" si="54"/>
        <v>0.39775840000000001</v>
      </c>
      <c r="FS46" s="170">
        <f>DT46/EY46</f>
        <v>0.95032562480138694</v>
      </c>
      <c r="FT46" s="193">
        <v>72</v>
      </c>
      <c r="FU46" s="176" t="s">
        <v>615</v>
      </c>
      <c r="FV46" s="176" t="s">
        <v>616</v>
      </c>
      <c r="FW46" s="176" t="s">
        <v>1050</v>
      </c>
      <c r="FX46" s="124">
        <v>0</v>
      </c>
      <c r="FY46" s="127" t="s">
        <v>499</v>
      </c>
      <c r="FZ46" s="124">
        <v>1</v>
      </c>
      <c r="GA46" s="176" t="s">
        <v>618</v>
      </c>
      <c r="GC46" s="215"/>
      <c r="GD46" s="176"/>
      <c r="GE46" s="124">
        <v>1</v>
      </c>
      <c r="GF46" s="215">
        <v>43901</v>
      </c>
      <c r="GG46" s="176" t="s">
        <v>505</v>
      </c>
      <c r="GH46" s="124">
        <v>0</v>
      </c>
      <c r="GI46" s="213">
        <v>0</v>
      </c>
      <c r="GJ46" s="176" t="s">
        <v>528</v>
      </c>
      <c r="GK46" s="158"/>
      <c r="GL46" s="274">
        <v>43901</v>
      </c>
      <c r="GM46" s="161" t="s">
        <v>583</v>
      </c>
      <c r="GN46" s="173">
        <f>DATEDIF(ER46,GL46,"m")</f>
        <v>31</v>
      </c>
      <c r="GO46" s="174" t="s">
        <v>489</v>
      </c>
      <c r="GS46" s="234"/>
      <c r="GT46" s="158"/>
      <c r="GU46" s="158"/>
      <c r="GW46" s="196">
        <v>0</v>
      </c>
      <c r="GX46" s="196">
        <v>0</v>
      </c>
      <c r="GY46" s="196">
        <v>1218.58</v>
      </c>
      <c r="GZ46" s="196">
        <v>0</v>
      </c>
      <c r="HA46" s="196">
        <v>0</v>
      </c>
      <c r="HB46" s="196">
        <v>0</v>
      </c>
      <c r="HC46" s="196">
        <v>7289.2</v>
      </c>
      <c r="HD46" s="196">
        <v>0</v>
      </c>
      <c r="HE46" s="196">
        <v>239.2</v>
      </c>
      <c r="HF46" s="196">
        <v>0</v>
      </c>
      <c r="HG46" s="196">
        <v>0</v>
      </c>
      <c r="HH46" s="196">
        <v>0</v>
      </c>
      <c r="HI46" s="196">
        <v>256.42</v>
      </c>
      <c r="HJ46" s="400">
        <v>3</v>
      </c>
      <c r="HK46" s="398">
        <v>27.2</v>
      </c>
      <c r="HL46" s="398">
        <v>95.5</v>
      </c>
      <c r="HM46" s="401">
        <v>12611</v>
      </c>
      <c r="HN46" s="398">
        <v>19.100000000000001</v>
      </c>
      <c r="HO46" s="398">
        <v>93.4</v>
      </c>
      <c r="HP46" s="401">
        <v>3894</v>
      </c>
      <c r="HQ46" s="401">
        <v>1292</v>
      </c>
      <c r="HR46" s="398">
        <v>16.5</v>
      </c>
      <c r="HS46" s="398">
        <v>5.19</v>
      </c>
      <c r="HT46" s="398">
        <v>2.48</v>
      </c>
      <c r="HU46" s="398">
        <v>91.1</v>
      </c>
      <c r="HV46" s="398">
        <v>93.5</v>
      </c>
      <c r="HW46" s="401">
        <v>5509</v>
      </c>
      <c r="HX46" s="398">
        <v>55.3</v>
      </c>
      <c r="HY46" s="398">
        <v>74.900000000000006</v>
      </c>
      <c r="HZ46" s="398">
        <v>16.600000000000001</v>
      </c>
      <c r="IA46" s="398">
        <v>48</v>
      </c>
      <c r="IB46" s="398">
        <v>96</v>
      </c>
      <c r="IC46" s="401">
        <v>3792</v>
      </c>
      <c r="ID46" s="398">
        <v>26</v>
      </c>
      <c r="IE46" s="398">
        <v>16.7</v>
      </c>
      <c r="IF46" s="398">
        <v>17.2</v>
      </c>
      <c r="IG46" s="398">
        <v>97</v>
      </c>
      <c r="IH46" s="401">
        <v>10530</v>
      </c>
      <c r="II46" s="398">
        <v>49.2</v>
      </c>
      <c r="IJ46" s="398">
        <v>0.76</v>
      </c>
      <c r="IK46" s="398">
        <v>88.3</v>
      </c>
      <c r="IL46" s="401">
        <v>3176</v>
      </c>
      <c r="IM46" s="398">
        <v>1.55</v>
      </c>
      <c r="IN46" s="398">
        <v>63.5</v>
      </c>
      <c r="IO46" s="401">
        <v>2934</v>
      </c>
      <c r="IP46" s="398">
        <v>31.8</v>
      </c>
      <c r="IQ46" s="398">
        <v>84.3</v>
      </c>
      <c r="IR46" s="398">
        <v>37.6</v>
      </c>
      <c r="IS46" s="398">
        <v>8.73</v>
      </c>
      <c r="IT46" s="398">
        <v>92.4</v>
      </c>
      <c r="IU46" s="401">
        <v>3359</v>
      </c>
      <c r="IV46" s="398">
        <v>6.56</v>
      </c>
      <c r="IW46" s="398"/>
      <c r="IX46" s="398"/>
      <c r="IY46" s="398"/>
      <c r="IZ46" s="398"/>
      <c r="JA46" s="398"/>
      <c r="JB46" s="398"/>
      <c r="JC46" s="398"/>
      <c r="JD46" s="398"/>
      <c r="JE46" s="401">
        <v>14</v>
      </c>
      <c r="JF46" s="376">
        <v>1</v>
      </c>
      <c r="JG46" s="376">
        <v>1</v>
      </c>
      <c r="JH46" s="379"/>
      <c r="JI46" s="379"/>
      <c r="JJ46" s="197"/>
      <c r="JK46" s="175"/>
      <c r="JL46" s="176"/>
      <c r="JM46" s="176"/>
      <c r="JN46" s="176"/>
      <c r="JO46" s="176"/>
      <c r="JP46" s="176"/>
      <c r="JQ46" s="176"/>
      <c r="JR46" s="176"/>
      <c r="JS46" s="176"/>
      <c r="JT46" s="176"/>
      <c r="JU46" s="176"/>
      <c r="JV46" s="176"/>
      <c r="JW46" s="176"/>
      <c r="JX46" s="176"/>
      <c r="JY46" s="176"/>
      <c r="JZ46" s="176"/>
      <c r="KA46" s="176"/>
      <c r="KB46" s="176"/>
      <c r="KC46" s="176"/>
      <c r="KD46" s="176"/>
      <c r="KE46" s="176"/>
      <c r="KF46" s="176"/>
      <c r="KG46" s="176"/>
      <c r="KH46" s="176"/>
      <c r="KI46" s="176"/>
      <c r="KJ46" s="176"/>
      <c r="KK46" s="176"/>
      <c r="KL46" s="176"/>
      <c r="KM46" s="176"/>
      <c r="KN46" s="176"/>
      <c r="KO46" s="176"/>
      <c r="KP46" s="176"/>
      <c r="KQ46" s="176"/>
      <c r="KR46" s="176"/>
      <c r="KS46" s="176"/>
      <c r="KT46" s="176"/>
      <c r="KU46" s="176"/>
      <c r="KV46" s="176"/>
      <c r="KW46" s="176"/>
      <c r="KX46" s="176"/>
      <c r="KY46" s="176"/>
      <c r="KZ46" s="176"/>
      <c r="LA46" s="176"/>
      <c r="LB46" s="176"/>
      <c r="LC46" s="176"/>
      <c r="LD46" s="176"/>
      <c r="LE46" s="176"/>
    </row>
    <row r="47" spans="1:317">
      <c r="A47" s="121">
        <v>64</v>
      </c>
      <c r="B47" s="121">
        <f>COUNTIFS($D$3:D47,D47,$F$3:F47,F47)</f>
        <v>1</v>
      </c>
      <c r="C47" s="177">
        <v>12419</v>
      </c>
      <c r="D47" s="231" t="s">
        <v>882</v>
      </c>
      <c r="E47" s="127" t="s">
        <v>883</v>
      </c>
      <c r="F47" s="179">
        <v>9411095650</v>
      </c>
      <c r="G47" s="124">
        <f t="shared" si="35"/>
        <v>26</v>
      </c>
      <c r="H47" s="275" t="s">
        <v>884</v>
      </c>
      <c r="I47" s="194" t="s">
        <v>885</v>
      </c>
      <c r="J47" s="276" t="s">
        <v>476</v>
      </c>
      <c r="K47" s="378" t="s">
        <v>477</v>
      </c>
      <c r="L47" s="124">
        <v>29</v>
      </c>
      <c r="M47" s="127" t="s">
        <v>758</v>
      </c>
      <c r="N47" s="127" t="s">
        <v>479</v>
      </c>
      <c r="O47" s="124"/>
      <c r="P47" s="124" t="s">
        <v>574</v>
      </c>
      <c r="Q47" s="320"/>
      <c r="R47" s="320"/>
      <c r="S47" s="298"/>
      <c r="T47" s="184" t="s">
        <v>481</v>
      </c>
      <c r="U47" s="184"/>
      <c r="V47" s="210" t="s">
        <v>575</v>
      </c>
      <c r="W47" s="349"/>
      <c r="X47" s="308"/>
      <c r="Y47" s="309"/>
      <c r="Z47" s="187"/>
      <c r="AA47" s="244" t="s">
        <v>576</v>
      </c>
      <c r="AB47" s="124"/>
      <c r="AC47" s="310">
        <v>430</v>
      </c>
      <c r="AD47" s="310">
        <v>12500</v>
      </c>
      <c r="AE47" s="175"/>
      <c r="AF47" s="175"/>
      <c r="AG47" s="175" t="s">
        <v>496</v>
      </c>
      <c r="AH47" s="392">
        <v>1000</v>
      </c>
      <c r="AI47"/>
      <c r="AJ47"/>
      <c r="AM47"/>
      <c r="AO47" s="397">
        <v>27.1</v>
      </c>
      <c r="AP47" s="132">
        <v>48.3</v>
      </c>
      <c r="AQ47" s="133">
        <v>23.8</v>
      </c>
      <c r="AR47" s="134">
        <f t="shared" si="36"/>
        <v>99.2</v>
      </c>
      <c r="AS47" s="135">
        <f t="shared" si="37"/>
        <v>0.56107660455486552</v>
      </c>
      <c r="AT47" s="136">
        <f t="shared" si="38"/>
        <v>13.3536231884058</v>
      </c>
      <c r="AU47" s="137">
        <f t="shared" si="39"/>
        <v>0.37586685159500699</v>
      </c>
      <c r="AV47" s="138">
        <f t="shared" si="34"/>
        <v>20.379400000000004</v>
      </c>
      <c r="AW47" s="138">
        <f>97-AY47-(CD47*100/AO47)</f>
        <v>75.200738007380082</v>
      </c>
      <c r="AX47" s="139">
        <v>4.2275999999999998</v>
      </c>
      <c r="AY47" s="138">
        <v>15.6</v>
      </c>
      <c r="AZ47" s="121" t="s">
        <v>485</v>
      </c>
      <c r="BA47" s="140">
        <v>6.58</v>
      </c>
      <c r="BB47" s="141" t="s">
        <v>485</v>
      </c>
      <c r="BC47" s="142">
        <v>1.08</v>
      </c>
      <c r="BD47" s="142"/>
      <c r="BE47" s="148"/>
      <c r="BF47" s="138"/>
      <c r="BG47" s="123">
        <v>6716</v>
      </c>
      <c r="BH47" s="143">
        <v>291.89999999999998</v>
      </c>
      <c r="BI47" s="144">
        <v>0.57999999999999996</v>
      </c>
      <c r="BJ47" s="138">
        <v>56.8</v>
      </c>
      <c r="BK47" s="121">
        <v>43.2</v>
      </c>
      <c r="BL47" s="145">
        <f t="shared" si="42"/>
        <v>1.3148148148148147</v>
      </c>
      <c r="BM47" s="146">
        <v>1.19</v>
      </c>
      <c r="BN47" s="142">
        <f t="shared" si="43"/>
        <v>4.391143911439114</v>
      </c>
      <c r="BO47" s="121" t="s">
        <v>485</v>
      </c>
      <c r="BP47" s="121">
        <v>26.2</v>
      </c>
      <c r="BQ47" s="144">
        <v>32.317999999999998</v>
      </c>
      <c r="BR47" s="193">
        <v>38005.5</v>
      </c>
      <c r="BS47" s="142">
        <f t="shared" si="44"/>
        <v>37.299999999999997</v>
      </c>
      <c r="BT47" s="147">
        <v>80.099999999999994</v>
      </c>
      <c r="BU47" s="147">
        <v>7269</v>
      </c>
      <c r="BV47" s="142">
        <f t="shared" si="45"/>
        <v>19.900000000000006</v>
      </c>
      <c r="BW47" s="399">
        <f t="shared" si="46"/>
        <v>48.1068</v>
      </c>
      <c r="BX47" s="147">
        <v>16.8</v>
      </c>
      <c r="BY47" s="148">
        <f t="shared" si="47"/>
        <v>8.1143999999999998</v>
      </c>
      <c r="BZ47" s="147">
        <v>20.5</v>
      </c>
      <c r="CA47" s="148">
        <f t="shared" si="48"/>
        <v>9.9015000000000004</v>
      </c>
      <c r="CB47" s="147">
        <v>62.3</v>
      </c>
      <c r="CC47" s="148">
        <f t="shared" si="49"/>
        <v>30.090899999999998</v>
      </c>
      <c r="CD47" s="148">
        <v>1.68</v>
      </c>
      <c r="CE47" s="149">
        <v>99.6</v>
      </c>
      <c r="CF47" s="211">
        <v>8633.7999999999993</v>
      </c>
      <c r="CG47" s="149">
        <v>98.9</v>
      </c>
      <c r="CH47" s="211">
        <v>7433.6</v>
      </c>
      <c r="CI47" s="149">
        <v>68.599999999999994</v>
      </c>
      <c r="CJ47" s="149">
        <v>79.8</v>
      </c>
      <c r="CK47" s="211">
        <v>4748.0999999999995</v>
      </c>
      <c r="CL47" s="138">
        <f t="shared" si="50"/>
        <v>0.81951219512195128</v>
      </c>
      <c r="CM47" s="148"/>
      <c r="CN47" s="148"/>
      <c r="CO47" s="148"/>
      <c r="CP47" s="142"/>
      <c r="CQ47" s="148">
        <v>0.32</v>
      </c>
      <c r="CR47" s="138"/>
      <c r="CS47" s="138"/>
      <c r="CT47" s="148"/>
      <c r="CU47" s="151"/>
      <c r="CV47" s="151"/>
      <c r="CW47" s="148"/>
      <c r="CX47" s="148"/>
      <c r="CZ47" s="148"/>
      <c r="DA47" s="233" t="s">
        <v>819</v>
      </c>
      <c r="DB47" s="153" t="s">
        <v>486</v>
      </c>
      <c r="DC47" s="154"/>
      <c r="DD47" s="155" t="s">
        <v>886</v>
      </c>
      <c r="DE47" s="124"/>
      <c r="DF47" s="124"/>
      <c r="DG47" s="124"/>
      <c r="DH47" s="236"/>
      <c r="DI47" s="124" t="s">
        <v>488</v>
      </c>
      <c r="DJ47" s="426" t="s">
        <v>496</v>
      </c>
      <c r="DK47" s="156">
        <v>2</v>
      </c>
      <c r="DL47" s="156"/>
      <c r="DM47" s="220" t="s">
        <v>1103</v>
      </c>
      <c r="DN47" s="157">
        <v>0</v>
      </c>
      <c r="DO47" s="220">
        <v>0</v>
      </c>
      <c r="DP47" s="220" t="s">
        <v>681</v>
      </c>
      <c r="DQ47" s="156"/>
      <c r="DR47" s="158" t="s">
        <v>479</v>
      </c>
      <c r="DS47" s="124" t="s">
        <v>479</v>
      </c>
      <c r="DT47" s="124">
        <v>721</v>
      </c>
      <c r="DU47" s="124">
        <v>18.899999999999999</v>
      </c>
      <c r="DV47" s="124">
        <v>81.099999999999994</v>
      </c>
      <c r="DW47" s="124" t="s">
        <v>479</v>
      </c>
      <c r="DX47" s="124" t="s">
        <v>479</v>
      </c>
      <c r="DY47" s="124" t="s">
        <v>479</v>
      </c>
      <c r="DZ47" s="124" t="s">
        <v>479</v>
      </c>
      <c r="EA47" s="124">
        <v>0</v>
      </c>
      <c r="EC47" s="159"/>
      <c r="ED47" s="159"/>
      <c r="EE47" s="156">
        <v>29</v>
      </c>
      <c r="EF47" s="220">
        <v>30</v>
      </c>
      <c r="EG47" s="160">
        <v>3</v>
      </c>
      <c r="EH47" s="159"/>
      <c r="EI47" s="417">
        <v>190</v>
      </c>
      <c r="EJ47" s="417">
        <v>86</v>
      </c>
      <c r="EK47" s="212">
        <f>EJ47/(EI47*EI47*0.01*0.01)</f>
        <v>23.822714681440445</v>
      </c>
      <c r="EL47" s="417">
        <v>0</v>
      </c>
      <c r="EM47" s="433" t="s">
        <v>499</v>
      </c>
      <c r="EN47" s="159"/>
      <c r="EO47" s="417">
        <v>0</v>
      </c>
      <c r="EP47" s="417">
        <v>0</v>
      </c>
      <c r="EQ47" s="417" t="s">
        <v>1104</v>
      </c>
      <c r="ER47" s="418">
        <v>43839</v>
      </c>
      <c r="ES47" s="311">
        <v>12419</v>
      </c>
      <c r="ET47" s="312">
        <v>75</v>
      </c>
      <c r="EU47" s="312">
        <v>98052</v>
      </c>
      <c r="EV47" s="312">
        <v>4000</v>
      </c>
      <c r="EW47" s="312">
        <v>40560</v>
      </c>
      <c r="EX47" s="313">
        <v>3066</v>
      </c>
      <c r="EY47" s="314">
        <f t="shared" si="51"/>
        <v>414.52319999999997</v>
      </c>
      <c r="EZ47" s="266">
        <f t="shared" si="33"/>
        <v>12021.172799999998</v>
      </c>
      <c r="FA47" s="273"/>
      <c r="FB47" s="273"/>
      <c r="FC47" s="273"/>
      <c r="FD47" s="273"/>
      <c r="FE47" s="302"/>
      <c r="FF47" s="315"/>
      <c r="FG47" s="315"/>
      <c r="FH47" s="278"/>
      <c r="FI47" s="316"/>
      <c r="FJ47" s="291"/>
      <c r="FK47" s="292"/>
      <c r="FL47" s="286"/>
      <c r="FM47" s="390"/>
      <c r="FN47" s="121"/>
      <c r="FO47" s="168">
        <f t="shared" si="52"/>
        <v>0.43</v>
      </c>
      <c r="FQ47" s="136">
        <f t="shared" si="53"/>
        <v>3.1269122506425164</v>
      </c>
      <c r="FR47" s="169">
        <f t="shared" si="54"/>
        <v>0.41452319999999998</v>
      </c>
      <c r="FS47" s="170">
        <f>DT47/EY47</f>
        <v>1.739347761476318</v>
      </c>
      <c r="FT47" s="419"/>
      <c r="FU47" s="224" t="s">
        <v>499</v>
      </c>
      <c r="FV47" s="224" t="s">
        <v>615</v>
      </c>
      <c r="FW47" s="224" t="s">
        <v>1057</v>
      </c>
      <c r="FX47" s="222">
        <v>0</v>
      </c>
      <c r="FY47" s="222"/>
      <c r="FZ47" s="222">
        <v>1</v>
      </c>
      <c r="GA47" s="224" t="s">
        <v>525</v>
      </c>
      <c r="GB47" s="232"/>
      <c r="GC47" s="232"/>
      <c r="GD47" s="232"/>
      <c r="GE47" s="222">
        <v>0</v>
      </c>
      <c r="GF47" s="232">
        <v>0</v>
      </c>
      <c r="GG47" s="232">
        <v>0</v>
      </c>
      <c r="GH47" s="222">
        <v>0</v>
      </c>
      <c r="GI47" s="223">
        <v>0</v>
      </c>
      <c r="GJ47" s="224" t="s">
        <v>824</v>
      </c>
      <c r="GK47" s="158"/>
      <c r="GL47" s="172">
        <v>43885</v>
      </c>
      <c r="GM47" s="172"/>
      <c r="GN47" s="173"/>
      <c r="GO47" s="174" t="s">
        <v>489</v>
      </c>
      <c r="GS47" s="158"/>
      <c r="GT47" s="158"/>
      <c r="GU47" s="158"/>
      <c r="HJ47" s="375"/>
      <c r="HK47" s="398">
        <v>16.7</v>
      </c>
      <c r="HL47" s="398">
        <v>78.599999999999994</v>
      </c>
      <c r="HM47" s="401">
        <v>7237</v>
      </c>
      <c r="HN47" s="398">
        <v>19.600000000000001</v>
      </c>
      <c r="HO47" s="398">
        <v>81.099999999999994</v>
      </c>
      <c r="HP47" s="401">
        <v>3532</v>
      </c>
      <c r="HQ47" s="401">
        <v>10257</v>
      </c>
      <c r="HR47" s="398">
        <v>16.399999999999999</v>
      </c>
      <c r="HS47" s="398">
        <v>30.8</v>
      </c>
      <c r="HT47" s="398">
        <v>4.91</v>
      </c>
      <c r="HU47" s="398">
        <v>70.2</v>
      </c>
      <c r="HV47" s="398">
        <v>99.6</v>
      </c>
      <c r="HW47" s="401">
        <v>7126</v>
      </c>
      <c r="HX47" s="398">
        <v>22.6</v>
      </c>
      <c r="HY47" s="398">
        <v>66.8</v>
      </c>
      <c r="HZ47" s="398">
        <v>5.25</v>
      </c>
      <c r="IA47" s="398">
        <v>22.3</v>
      </c>
      <c r="IB47" s="398">
        <v>75.7</v>
      </c>
      <c r="IC47" s="401">
        <v>3305</v>
      </c>
      <c r="ID47" s="398">
        <v>0.83</v>
      </c>
      <c r="IE47" s="398">
        <v>29.8</v>
      </c>
      <c r="IF47" s="398">
        <v>18.100000000000001</v>
      </c>
      <c r="IG47" s="398">
        <v>97.2</v>
      </c>
      <c r="IH47" s="401">
        <v>7269</v>
      </c>
      <c r="II47" s="398">
        <v>78.7</v>
      </c>
      <c r="IJ47" s="398">
        <v>0.46</v>
      </c>
      <c r="IK47" s="398">
        <v>70.099999999999994</v>
      </c>
      <c r="IL47" s="401">
        <v>3195</v>
      </c>
      <c r="IM47" s="398">
        <v>0.3</v>
      </c>
      <c r="IN47" s="398">
        <v>94.4</v>
      </c>
      <c r="IO47" s="401">
        <v>5018</v>
      </c>
      <c r="IP47" s="398">
        <v>16.3</v>
      </c>
      <c r="IQ47" s="398">
        <v>49.2</v>
      </c>
      <c r="IR47" s="398">
        <v>20</v>
      </c>
      <c r="IS47" s="398">
        <v>6.83</v>
      </c>
      <c r="IT47" s="398">
        <v>65.7</v>
      </c>
      <c r="IU47" s="401">
        <v>2854</v>
      </c>
      <c r="IV47" s="398">
        <v>1.1399999999999999</v>
      </c>
      <c r="IW47" s="398">
        <v>51.1</v>
      </c>
      <c r="IX47" s="398">
        <v>2.8</v>
      </c>
      <c r="IY47" s="398">
        <v>95.6</v>
      </c>
      <c r="IZ47" s="398">
        <v>3201</v>
      </c>
      <c r="JA47" s="398">
        <v>5.51</v>
      </c>
      <c r="JB47" s="398">
        <v>19.100000000000001</v>
      </c>
      <c r="JC47" s="398">
        <v>74.8</v>
      </c>
      <c r="JD47" s="398">
        <v>0.03</v>
      </c>
      <c r="JE47" s="401"/>
      <c r="JF47" s="379"/>
      <c r="JG47" s="379"/>
      <c r="JH47" s="379"/>
      <c r="JI47" s="379"/>
      <c r="JJ47" s="158"/>
      <c r="JK47" s="175"/>
      <c r="JL47" s="176"/>
      <c r="JM47" s="176"/>
      <c r="JN47" s="176"/>
      <c r="JO47" s="176"/>
      <c r="JP47" s="176"/>
      <c r="JQ47" s="176"/>
      <c r="JR47" s="176"/>
      <c r="JS47" s="176"/>
      <c r="JT47" s="176"/>
      <c r="JU47" s="176"/>
      <c r="JV47" s="176"/>
      <c r="JW47" s="176"/>
      <c r="JX47" s="176"/>
      <c r="JY47" s="176"/>
      <c r="JZ47" s="176"/>
      <c r="KA47" s="176"/>
      <c r="KB47" s="176"/>
      <c r="KC47" s="176"/>
      <c r="KD47" s="176"/>
      <c r="KE47" s="176"/>
      <c r="KF47" s="176"/>
      <c r="KG47" s="176"/>
      <c r="KH47" s="176"/>
      <c r="KI47" s="176"/>
      <c r="KJ47" s="176"/>
      <c r="KK47" s="176"/>
      <c r="KL47" s="176"/>
      <c r="KM47" s="176"/>
      <c r="KN47" s="176"/>
      <c r="KO47" s="176"/>
      <c r="KP47" s="176"/>
      <c r="KQ47" s="176"/>
      <c r="KR47" s="176"/>
      <c r="KS47" s="176"/>
      <c r="KT47" s="176"/>
      <c r="KU47" s="176"/>
      <c r="KV47" s="176"/>
      <c r="KW47" s="176"/>
      <c r="KX47" s="176"/>
      <c r="KY47" s="176"/>
      <c r="KZ47" s="176"/>
      <c r="LA47" s="176"/>
      <c r="LB47" s="176"/>
      <c r="LC47" s="176"/>
      <c r="LD47" s="176"/>
      <c r="LE47" s="176"/>
    </row>
    <row r="48" spans="1:317">
      <c r="A48" s="121">
        <v>137</v>
      </c>
      <c r="B48" s="121">
        <f>COUNTIFS($D$3:D48,D48,$F$3:F48,F48)</f>
        <v>1</v>
      </c>
      <c r="C48" s="177">
        <v>12798</v>
      </c>
      <c r="D48" s="231" t="s">
        <v>825</v>
      </c>
      <c r="E48" s="127" t="s">
        <v>826</v>
      </c>
      <c r="F48" s="179">
        <v>7702083488</v>
      </c>
      <c r="G48" s="124">
        <f t="shared" si="35"/>
        <v>43</v>
      </c>
      <c r="H48" s="275" t="s">
        <v>827</v>
      </c>
      <c r="I48" s="194" t="s">
        <v>475</v>
      </c>
      <c r="J48" s="276" t="s">
        <v>476</v>
      </c>
      <c r="K48" s="127" t="s">
        <v>477</v>
      </c>
      <c r="L48" s="124">
        <v>10</v>
      </c>
      <c r="M48" s="127" t="s">
        <v>584</v>
      </c>
      <c r="N48" s="127" t="s">
        <v>479</v>
      </c>
      <c r="O48" s="124"/>
      <c r="P48" s="124" t="s">
        <v>603</v>
      </c>
      <c r="Q48" s="320"/>
      <c r="R48" s="320"/>
      <c r="S48" s="127"/>
      <c r="T48" s="340" t="s">
        <v>481</v>
      </c>
      <c r="U48" s="340"/>
      <c r="V48" s="350" t="s">
        <v>521</v>
      </c>
      <c r="W48" s="307"/>
      <c r="X48" s="386"/>
      <c r="Y48" s="386"/>
      <c r="Z48" s="295"/>
      <c r="AA48" s="124" t="s">
        <v>495</v>
      </c>
      <c r="AB48" s="124"/>
      <c r="AC48" s="359">
        <v>185</v>
      </c>
      <c r="AD48" s="359">
        <v>1800</v>
      </c>
      <c r="AE48" s="176"/>
      <c r="AF48" s="176"/>
      <c r="AG48" s="176" t="s">
        <v>496</v>
      </c>
      <c r="AH48" s="392">
        <v>150</v>
      </c>
      <c r="AI48"/>
      <c r="AJ48"/>
      <c r="AM48"/>
      <c r="AO48" s="397">
        <v>37.5</v>
      </c>
      <c r="AP48" s="132">
        <v>52.8</v>
      </c>
      <c r="AQ48" s="133">
        <v>9.6999999999999993</v>
      </c>
      <c r="AR48" s="134">
        <f t="shared" si="36"/>
        <v>100</v>
      </c>
      <c r="AS48" s="135">
        <f t="shared" si="37"/>
        <v>0.71022727272727282</v>
      </c>
      <c r="AT48" s="136">
        <f t="shared" si="38"/>
        <v>6.8892045454545459</v>
      </c>
      <c r="AU48" s="137">
        <f t="shared" si="39"/>
        <v>0.6</v>
      </c>
      <c r="AV48" s="138">
        <f t="shared" si="34"/>
        <v>30.93</v>
      </c>
      <c r="AW48" s="138">
        <f>98-AY48-(CD48*100/AO48)</f>
        <v>82.48</v>
      </c>
      <c r="AX48" s="139">
        <v>5.64</v>
      </c>
      <c r="AY48" s="138">
        <f>AX48*100/AO48</f>
        <v>15.04</v>
      </c>
      <c r="AZ48" s="121" t="s">
        <v>485</v>
      </c>
      <c r="BA48" s="140">
        <v>30.8</v>
      </c>
      <c r="BB48" s="141" t="s">
        <v>485</v>
      </c>
      <c r="BC48" s="142">
        <v>6.7000000000000004E-2</v>
      </c>
      <c r="BD48" s="142"/>
      <c r="BE48" s="138"/>
      <c r="BF48" s="138"/>
      <c r="BG48" s="143">
        <v>4756.8</v>
      </c>
      <c r="BH48" s="143">
        <v>256.5</v>
      </c>
      <c r="BI48" s="144">
        <v>0.74</v>
      </c>
      <c r="BJ48" s="138">
        <v>40.1</v>
      </c>
      <c r="BK48" s="138">
        <f>100-BJ48</f>
        <v>59.9</v>
      </c>
      <c r="BL48" s="145">
        <f t="shared" si="42"/>
        <v>0.669449081803005</v>
      </c>
      <c r="BM48" s="146">
        <v>0.26</v>
      </c>
      <c r="BN48" s="142">
        <f t="shared" si="43"/>
        <v>0.69333333333333336</v>
      </c>
      <c r="BO48" s="121" t="s">
        <v>485</v>
      </c>
      <c r="BP48" s="138">
        <v>19.3</v>
      </c>
      <c r="BQ48" s="144">
        <v>25.759999999999998</v>
      </c>
      <c r="BR48" s="147">
        <v>33436</v>
      </c>
      <c r="BS48" s="142">
        <f t="shared" si="44"/>
        <v>47.400000000000006</v>
      </c>
      <c r="BT48" s="147">
        <v>82.8</v>
      </c>
      <c r="BU48" s="147">
        <v>7030</v>
      </c>
      <c r="BV48" s="142">
        <f t="shared" si="45"/>
        <v>17.200000000000003</v>
      </c>
      <c r="BW48" s="399">
        <f t="shared" si="46"/>
        <v>52.324800000000003</v>
      </c>
      <c r="BX48" s="123">
        <v>20.100000000000001</v>
      </c>
      <c r="BY48" s="148">
        <f t="shared" si="47"/>
        <v>10.6128</v>
      </c>
      <c r="BZ48" s="147">
        <v>27.3</v>
      </c>
      <c r="CA48" s="148">
        <f t="shared" si="48"/>
        <v>14.414400000000001</v>
      </c>
      <c r="CB48" s="147">
        <v>51.7</v>
      </c>
      <c r="CC48" s="148">
        <f t="shared" si="49"/>
        <v>27.297600000000003</v>
      </c>
      <c r="CD48" s="148">
        <v>0.18</v>
      </c>
      <c r="CE48" s="149">
        <v>92.6</v>
      </c>
      <c r="CF48" s="211">
        <v>5108.5</v>
      </c>
      <c r="CG48" s="149">
        <v>83.5</v>
      </c>
      <c r="CH48" s="211">
        <v>3896</v>
      </c>
      <c r="CI48" s="149">
        <v>37.9</v>
      </c>
      <c r="CJ48" s="149">
        <v>61.8</v>
      </c>
      <c r="CK48" s="211">
        <v>3699.2</v>
      </c>
      <c r="CL48" s="138">
        <f t="shared" si="50"/>
        <v>0.73626373626373631</v>
      </c>
      <c r="CM48" s="148"/>
      <c r="CN48" s="148"/>
      <c r="CO48" s="148"/>
      <c r="CP48" s="142">
        <v>5.59</v>
      </c>
      <c r="CQ48" s="138"/>
      <c r="CR48" s="138"/>
      <c r="CS48" s="138"/>
      <c r="CT48" s="148"/>
      <c r="CU48" s="151"/>
      <c r="CV48" s="151"/>
      <c r="CW48" s="148"/>
      <c r="CX48" s="148"/>
      <c r="CZ48" s="148"/>
      <c r="DA48" s="152">
        <v>3</v>
      </c>
      <c r="DB48" s="153" t="s">
        <v>486</v>
      </c>
      <c r="DC48" s="154"/>
      <c r="DD48" s="155" t="s">
        <v>828</v>
      </c>
      <c r="DE48" s="124"/>
      <c r="DF48" s="124"/>
      <c r="DG48" s="124"/>
      <c r="DH48" s="236"/>
      <c r="DI48" s="124" t="s">
        <v>488</v>
      </c>
      <c r="DJ48" s="426" t="s">
        <v>496</v>
      </c>
      <c r="DK48" s="156">
        <v>2</v>
      </c>
      <c r="DL48" s="156"/>
      <c r="DM48" s="156" t="s">
        <v>679</v>
      </c>
      <c r="DN48" s="157">
        <v>0</v>
      </c>
      <c r="DO48" s="156">
        <v>0</v>
      </c>
      <c r="DP48" s="219" t="s">
        <v>681</v>
      </c>
      <c r="DQ48" s="156"/>
      <c r="DR48" s="158" t="s">
        <v>479</v>
      </c>
      <c r="DS48" s="124" t="s">
        <v>479</v>
      </c>
      <c r="DT48" s="200">
        <v>286</v>
      </c>
      <c r="DU48" s="200">
        <v>17.8</v>
      </c>
      <c r="DV48" s="200">
        <v>82.2</v>
      </c>
      <c r="DW48" s="124" t="s">
        <v>479</v>
      </c>
      <c r="DX48" s="124" t="s">
        <v>479</v>
      </c>
      <c r="DY48" s="124" t="s">
        <v>479</v>
      </c>
      <c r="DZ48" s="124" t="s">
        <v>479</v>
      </c>
      <c r="EA48" s="124">
        <v>0</v>
      </c>
      <c r="EB48" s="123"/>
      <c r="EC48" s="159"/>
      <c r="ED48" s="159"/>
      <c r="EE48" s="156">
        <v>10</v>
      </c>
      <c r="EF48" s="156">
        <v>35</v>
      </c>
      <c r="EG48" s="156">
        <v>3</v>
      </c>
      <c r="EH48" s="159"/>
      <c r="EI48" s="191" t="s">
        <v>499</v>
      </c>
      <c r="EJ48" s="191" t="s">
        <v>499</v>
      </c>
      <c r="EK48" s="212" t="s">
        <v>499</v>
      </c>
      <c r="EL48" s="156">
        <v>2</v>
      </c>
      <c r="EM48" s="127" t="s">
        <v>499</v>
      </c>
      <c r="EN48" s="156" t="s">
        <v>785</v>
      </c>
      <c r="EO48" s="156">
        <v>1</v>
      </c>
      <c r="EP48" s="156">
        <v>2</v>
      </c>
      <c r="EQ48" s="159" t="s">
        <v>1105</v>
      </c>
      <c r="ER48" s="161">
        <v>44223</v>
      </c>
      <c r="ES48" s="311">
        <v>12798</v>
      </c>
      <c r="ET48" s="352">
        <v>75</v>
      </c>
      <c r="EU48" s="352">
        <v>19783</v>
      </c>
      <c r="EV48" s="352">
        <v>8000</v>
      </c>
      <c r="EW48" s="352">
        <v>40560</v>
      </c>
      <c r="EX48" s="353">
        <v>2660</v>
      </c>
      <c r="EY48" s="354">
        <f t="shared" si="51"/>
        <v>179.816</v>
      </c>
      <c r="EZ48" s="279">
        <f t="shared" si="33"/>
        <v>1798.16</v>
      </c>
      <c r="FA48" s="268"/>
      <c r="FB48" s="171"/>
      <c r="FC48" s="171"/>
      <c r="FD48" s="171"/>
      <c r="FE48" s="284"/>
      <c r="FF48" s="294"/>
      <c r="FG48" s="294"/>
      <c r="FH48" s="280"/>
      <c r="FI48" s="325"/>
      <c r="FJ48" s="291"/>
      <c r="FK48" s="292"/>
      <c r="FL48" s="287"/>
      <c r="FM48" s="390"/>
      <c r="FN48" s="121"/>
      <c r="FO48" s="168">
        <f t="shared" si="52"/>
        <v>0.185</v>
      </c>
      <c r="FQ48" s="136">
        <f t="shared" si="53"/>
        <v>13.44588788353637</v>
      </c>
      <c r="FR48" s="169">
        <f t="shared" si="54"/>
        <v>0.179816</v>
      </c>
      <c r="FS48" s="170">
        <f>DT48/EY48</f>
        <v>1.5905147484094853</v>
      </c>
      <c r="FT48" s="193">
        <v>6</v>
      </c>
      <c r="FU48" s="176" t="s">
        <v>479</v>
      </c>
      <c r="FV48" s="176" t="s">
        <v>501</v>
      </c>
      <c r="FW48" s="176" t="s">
        <v>527</v>
      </c>
      <c r="FX48" s="124">
        <v>0</v>
      </c>
      <c r="FY48" s="127" t="s">
        <v>499</v>
      </c>
      <c r="FZ48" s="124">
        <v>1</v>
      </c>
      <c r="GA48" s="176" t="s">
        <v>829</v>
      </c>
      <c r="GE48" s="124">
        <v>1</v>
      </c>
      <c r="GF48" s="195" t="s">
        <v>830</v>
      </c>
      <c r="GG48" s="176" t="s">
        <v>527</v>
      </c>
      <c r="GH48" s="124">
        <v>0</v>
      </c>
      <c r="GI48" s="213">
        <v>0</v>
      </c>
      <c r="GJ48" s="176" t="s">
        <v>506</v>
      </c>
      <c r="GK48" s="158"/>
      <c r="GL48" s="172">
        <v>43973</v>
      </c>
      <c r="GM48" s="172"/>
      <c r="GN48" s="173"/>
      <c r="GO48" s="174" t="s">
        <v>489</v>
      </c>
      <c r="GS48" s="234"/>
      <c r="GT48" s="124"/>
      <c r="GU48" s="236"/>
      <c r="GW48" s="196">
        <v>0</v>
      </c>
      <c r="GX48" s="196">
        <v>0</v>
      </c>
      <c r="GY48" s="196">
        <v>85.02</v>
      </c>
      <c r="GZ48" s="196">
        <v>0</v>
      </c>
      <c r="HA48" s="196">
        <v>0</v>
      </c>
      <c r="HB48" s="196">
        <v>0</v>
      </c>
      <c r="HC48" s="196">
        <v>6985.4</v>
      </c>
      <c r="HD48" s="196">
        <v>0</v>
      </c>
      <c r="HE48" s="196">
        <v>699.6</v>
      </c>
      <c r="HF48" s="196">
        <v>111.77</v>
      </c>
      <c r="HG48" s="196">
        <v>9.81</v>
      </c>
      <c r="HH48" s="196">
        <v>0</v>
      </c>
      <c r="HI48" s="196">
        <v>267.75</v>
      </c>
      <c r="HJ48" s="400">
        <v>1</v>
      </c>
      <c r="HK48" s="398">
        <v>35.6</v>
      </c>
      <c r="HL48" s="398">
        <v>84.3</v>
      </c>
      <c r="HM48" s="401">
        <v>12353</v>
      </c>
      <c r="HN48" s="398">
        <v>32.4</v>
      </c>
      <c r="HO48" s="398">
        <v>91.3</v>
      </c>
      <c r="HP48" s="401">
        <v>4290</v>
      </c>
      <c r="HQ48" s="401">
        <v>5071</v>
      </c>
      <c r="HR48" s="398">
        <v>22</v>
      </c>
      <c r="HS48" s="398">
        <v>9.86</v>
      </c>
      <c r="HT48" s="398">
        <v>3.51</v>
      </c>
      <c r="HU48" s="398">
        <v>95</v>
      </c>
      <c r="HV48" s="398">
        <v>99.1</v>
      </c>
      <c r="HW48" s="401">
        <v>6516</v>
      </c>
      <c r="HX48" s="398">
        <v>69.900000000000006</v>
      </c>
      <c r="HY48" s="398">
        <v>78.2</v>
      </c>
      <c r="HZ48" s="398">
        <v>17</v>
      </c>
      <c r="IA48" s="398">
        <v>67.900000000000006</v>
      </c>
      <c r="IB48" s="398">
        <v>97.9</v>
      </c>
      <c r="IC48" s="401">
        <v>4228</v>
      </c>
      <c r="ID48" s="398">
        <v>30.5</v>
      </c>
      <c r="IE48" s="398">
        <v>41.5</v>
      </c>
      <c r="IF48" s="398">
        <v>36.700000000000003</v>
      </c>
      <c r="IG48" s="398">
        <v>94</v>
      </c>
      <c r="IH48" s="401">
        <v>9773</v>
      </c>
      <c r="II48" s="398">
        <v>45.8</v>
      </c>
      <c r="IJ48" s="398">
        <v>4.32</v>
      </c>
      <c r="IK48" s="398">
        <v>93.9</v>
      </c>
      <c r="IL48" s="401">
        <v>3863</v>
      </c>
      <c r="IM48" s="398">
        <v>2.35</v>
      </c>
      <c r="IN48" s="398">
        <v>91.3</v>
      </c>
      <c r="IO48" s="401">
        <v>4185</v>
      </c>
      <c r="IP48" s="398">
        <v>49</v>
      </c>
      <c r="IQ48" s="398">
        <v>73.099999999999994</v>
      </c>
      <c r="IR48" s="398">
        <v>19.7</v>
      </c>
      <c r="IS48" s="398">
        <v>36.200000000000003</v>
      </c>
      <c r="IT48" s="398">
        <v>93.5</v>
      </c>
      <c r="IU48" s="401">
        <v>3379</v>
      </c>
      <c r="IV48" s="398">
        <v>16.899999999999999</v>
      </c>
      <c r="IW48" s="398">
        <v>58.4</v>
      </c>
      <c r="IX48" s="398">
        <v>6.11</v>
      </c>
      <c r="IY48" s="398">
        <v>97.7</v>
      </c>
      <c r="IZ48" s="398">
        <v>3504</v>
      </c>
      <c r="JA48" s="398">
        <v>11.7</v>
      </c>
      <c r="JB48" s="398">
        <v>35.5</v>
      </c>
      <c r="JC48" s="398">
        <v>80.900000000000006</v>
      </c>
      <c r="JD48" s="398">
        <v>0.99</v>
      </c>
      <c r="JE48" s="401">
        <v>24</v>
      </c>
      <c r="JF48" s="376">
        <v>2</v>
      </c>
      <c r="JG48" s="376">
        <v>1</v>
      </c>
      <c r="JH48" s="379"/>
      <c r="JI48" s="379"/>
      <c r="JJ48" s="197"/>
      <c r="JK48" s="175"/>
      <c r="JL48" s="176"/>
      <c r="JM48" s="176"/>
      <c r="JN48" s="176"/>
      <c r="JO48" s="176"/>
      <c r="JP48" s="176"/>
      <c r="JQ48" s="176"/>
      <c r="JR48" s="176"/>
      <c r="JS48" s="176"/>
      <c r="JT48" s="176"/>
      <c r="JU48" s="176"/>
      <c r="JV48" s="176"/>
      <c r="JW48" s="176"/>
      <c r="JX48" s="176"/>
      <c r="JY48" s="176"/>
      <c r="JZ48" s="176"/>
      <c r="KA48" s="176"/>
      <c r="KB48" s="176"/>
      <c r="KC48" s="176"/>
      <c r="KD48" s="176"/>
      <c r="KE48" s="176"/>
      <c r="KF48" s="176"/>
      <c r="KG48" s="176"/>
      <c r="KH48" s="176"/>
      <c r="KI48" s="176"/>
      <c r="KJ48" s="176"/>
      <c r="KK48" s="176"/>
      <c r="KL48" s="176"/>
      <c r="KM48" s="176"/>
      <c r="KN48" s="176"/>
      <c r="KO48" s="176"/>
      <c r="KP48" s="176"/>
      <c r="KQ48" s="176"/>
      <c r="KR48" s="176"/>
      <c r="KS48" s="176"/>
      <c r="KT48" s="176"/>
      <c r="KU48" s="176"/>
      <c r="KV48" s="176"/>
      <c r="KW48" s="176"/>
      <c r="KX48" s="176"/>
      <c r="KY48" s="176"/>
      <c r="KZ48" s="176"/>
      <c r="LA48" s="176"/>
      <c r="LB48" s="176"/>
      <c r="LC48" s="176"/>
      <c r="LD48" s="176"/>
      <c r="LE48" s="176"/>
    </row>
    <row r="49" spans="1:317">
      <c r="A49" s="121">
        <v>229</v>
      </c>
      <c r="B49" s="121">
        <f>COUNTIFS($D$3:D49,D49,$F$3:F49,F49)</f>
        <v>1</v>
      </c>
      <c r="C49" s="177">
        <v>13530</v>
      </c>
      <c r="D49" s="231" t="s">
        <v>972</v>
      </c>
      <c r="E49" s="127" t="s">
        <v>601</v>
      </c>
      <c r="F49" s="179">
        <v>370218455</v>
      </c>
      <c r="G49" s="124">
        <f t="shared" si="35"/>
        <v>83</v>
      </c>
      <c r="H49" s="275" t="s">
        <v>973</v>
      </c>
      <c r="I49" s="194" t="s">
        <v>974</v>
      </c>
      <c r="J49" s="276" t="s">
        <v>476</v>
      </c>
      <c r="K49" s="127" t="s">
        <v>477</v>
      </c>
      <c r="L49" s="124">
        <v>17</v>
      </c>
      <c r="M49" s="127" t="s">
        <v>493</v>
      </c>
      <c r="N49" s="127" t="s">
        <v>479</v>
      </c>
      <c r="O49" s="124"/>
      <c r="P49" s="124" t="s">
        <v>480</v>
      </c>
      <c r="Q49" s="320"/>
      <c r="R49" s="320"/>
      <c r="S49" s="127"/>
      <c r="T49" s="340" t="s">
        <v>481</v>
      </c>
      <c r="U49" s="340"/>
      <c r="V49" s="341" t="s">
        <v>482</v>
      </c>
      <c r="W49" s="307"/>
      <c r="X49" s="362"/>
      <c r="Y49" s="362"/>
      <c r="Z49" s="194" t="s">
        <v>494</v>
      </c>
      <c r="AA49" s="124" t="s">
        <v>495</v>
      </c>
      <c r="AB49" s="124"/>
      <c r="AC49" s="359">
        <v>21273</v>
      </c>
      <c r="AD49" s="359">
        <v>361000</v>
      </c>
      <c r="AE49" s="176"/>
      <c r="AF49" s="176"/>
      <c r="AG49" s="176" t="s">
        <v>496</v>
      </c>
      <c r="AH49" s="131">
        <v>10000</v>
      </c>
      <c r="AI49"/>
      <c r="AJ49"/>
      <c r="AM49"/>
      <c r="AO49" s="397">
        <v>1.3</v>
      </c>
      <c r="AP49" s="132">
        <v>1.2</v>
      </c>
      <c r="AQ49" s="133">
        <v>96.7</v>
      </c>
      <c r="AR49" s="134">
        <f t="shared" si="36"/>
        <v>99.2</v>
      </c>
      <c r="AS49" s="135">
        <f t="shared" si="37"/>
        <v>1.0833333333333335</v>
      </c>
      <c r="AT49" s="136">
        <f t="shared" si="38"/>
        <v>104.75833333333335</v>
      </c>
      <c r="AU49" s="137">
        <f t="shared" si="39"/>
        <v>1.3278855975485188E-2</v>
      </c>
      <c r="AV49" s="138">
        <f t="shared" si="34"/>
        <v>1.1720000000000002</v>
      </c>
      <c r="AW49" s="138">
        <f>98-AY49-(CD49*100/AO49)</f>
        <v>90.15384615384616</v>
      </c>
      <c r="AX49" s="139">
        <v>6.9000000000000006E-2</v>
      </c>
      <c r="AY49" s="138">
        <f>AX49*100/AO49</f>
        <v>5.3076923076923075</v>
      </c>
      <c r="AZ49" s="121" t="s">
        <v>485</v>
      </c>
      <c r="BA49" s="140">
        <v>3.28</v>
      </c>
      <c r="BB49" s="141" t="s">
        <v>485</v>
      </c>
      <c r="BC49" s="142">
        <v>7.18</v>
      </c>
      <c r="BD49" s="142"/>
      <c r="BE49" s="138"/>
      <c r="BF49" s="138"/>
      <c r="BG49" s="143">
        <v>5871.538461538461</v>
      </c>
      <c r="BH49" s="143">
        <v>305.88235294117646</v>
      </c>
      <c r="BI49" s="144">
        <v>0.36</v>
      </c>
      <c r="BJ49" s="138">
        <v>79.400000000000006</v>
      </c>
      <c r="BK49" s="121">
        <v>20.6</v>
      </c>
      <c r="BL49" s="199">
        <f t="shared" si="42"/>
        <v>3.854368932038835</v>
      </c>
      <c r="BM49" s="146">
        <v>0.1</v>
      </c>
      <c r="BN49" s="142">
        <f t="shared" si="43"/>
        <v>7.6923076923076916</v>
      </c>
      <c r="BO49" s="121" t="s">
        <v>485</v>
      </c>
      <c r="BP49" s="138">
        <v>33.799999999999997</v>
      </c>
      <c r="BQ49" s="144">
        <v>17.849999999999998</v>
      </c>
      <c r="BR49" s="147">
        <v>19347</v>
      </c>
      <c r="BS49" s="142">
        <f t="shared" si="44"/>
        <v>57.099999999999994</v>
      </c>
      <c r="BT49" s="147">
        <v>92.1</v>
      </c>
      <c r="BU49" s="147">
        <v>8943</v>
      </c>
      <c r="BV49" s="142">
        <f t="shared" si="45"/>
        <v>7.9000000000000057</v>
      </c>
      <c r="BW49" s="237">
        <f t="shared" si="46"/>
        <v>1.1892</v>
      </c>
      <c r="BX49" s="123">
        <v>22.3</v>
      </c>
      <c r="BY49" s="148">
        <f t="shared" si="47"/>
        <v>0.2676</v>
      </c>
      <c r="BZ49" s="147">
        <v>34.799999999999997</v>
      </c>
      <c r="CA49" s="148">
        <f t="shared" si="48"/>
        <v>0.41759999999999997</v>
      </c>
      <c r="CB49" s="142">
        <v>42</v>
      </c>
      <c r="CC49" s="148">
        <f t="shared" si="49"/>
        <v>0.504</v>
      </c>
      <c r="CD49" s="148">
        <v>3.3000000000000002E-2</v>
      </c>
      <c r="CE49" s="149">
        <v>100</v>
      </c>
      <c r="CF49" s="149">
        <v>12090</v>
      </c>
      <c r="CG49" s="149">
        <v>99.4</v>
      </c>
      <c r="CH49" s="149">
        <v>7540</v>
      </c>
      <c r="CI49" s="149">
        <v>91</v>
      </c>
      <c r="CJ49" s="149">
        <v>95.9</v>
      </c>
      <c r="CK49" s="149">
        <v>6262</v>
      </c>
      <c r="CL49" s="138">
        <f t="shared" si="50"/>
        <v>0.6408045977011495</v>
      </c>
      <c r="CM49" s="148"/>
      <c r="CN49" s="148"/>
      <c r="CO49" s="148"/>
      <c r="CP49" s="142"/>
      <c r="CQ49" s="138"/>
      <c r="CR49" s="138">
        <v>54.5</v>
      </c>
      <c r="CS49" s="150">
        <v>3078</v>
      </c>
      <c r="CT49" s="148"/>
      <c r="CU49" s="151"/>
      <c r="CV49" s="151"/>
      <c r="CW49" s="148"/>
      <c r="CX49" s="148"/>
      <c r="CZ49" s="148"/>
      <c r="DA49" s="152"/>
      <c r="DB49" s="153" t="s">
        <v>497</v>
      </c>
      <c r="DC49" s="154"/>
      <c r="DD49" s="155" t="s">
        <v>513</v>
      </c>
      <c r="DE49" s="124"/>
      <c r="DF49" s="124"/>
      <c r="DG49" s="124"/>
      <c r="DH49" s="236"/>
      <c r="DI49" s="190" t="s">
        <v>488</v>
      </c>
      <c r="DJ49" s="426" t="s">
        <v>496</v>
      </c>
      <c r="DK49" s="156">
        <v>2</v>
      </c>
      <c r="DL49" s="156"/>
      <c r="DM49" s="220" t="s">
        <v>974</v>
      </c>
      <c r="DN49" s="157">
        <v>1</v>
      </c>
      <c r="DO49" s="220">
        <v>0</v>
      </c>
      <c r="DP49" s="220" t="s">
        <v>681</v>
      </c>
      <c r="DQ49" s="156"/>
      <c r="DR49" s="158">
        <v>103.1</v>
      </c>
      <c r="DS49" s="124">
        <v>33.6</v>
      </c>
      <c r="DT49" s="124">
        <v>31944</v>
      </c>
      <c r="DU49" s="124">
        <v>95.3</v>
      </c>
      <c r="DV49" s="124">
        <v>4.7</v>
      </c>
      <c r="DW49" s="124" t="s">
        <v>479</v>
      </c>
      <c r="DX49" s="124" t="s">
        <v>479</v>
      </c>
      <c r="DY49" s="124" t="s">
        <v>479</v>
      </c>
      <c r="DZ49" s="124" t="s">
        <v>479</v>
      </c>
      <c r="EA49" s="124">
        <v>0</v>
      </c>
      <c r="EC49" s="159"/>
      <c r="ED49" s="159"/>
      <c r="EE49" s="156">
        <v>17</v>
      </c>
      <c r="EF49" s="220">
        <v>55</v>
      </c>
      <c r="EG49" s="156"/>
      <c r="EH49" s="159"/>
      <c r="EI49" s="417">
        <v>178</v>
      </c>
      <c r="EJ49" s="417">
        <v>85</v>
      </c>
      <c r="EK49" s="212">
        <f>EJ49/(EI49*EI49*0.01*0.01)</f>
        <v>26.827420780204516</v>
      </c>
      <c r="EL49" s="417">
        <v>1</v>
      </c>
      <c r="EM49" s="222">
        <v>3</v>
      </c>
      <c r="EN49" s="159"/>
      <c r="EO49" s="417">
        <v>3</v>
      </c>
      <c r="EP49" s="417">
        <v>2</v>
      </c>
      <c r="EQ49" s="417" t="s">
        <v>681</v>
      </c>
      <c r="ER49" s="418" t="s">
        <v>681</v>
      </c>
      <c r="ES49" s="311">
        <v>13530</v>
      </c>
      <c r="ET49" s="352">
        <v>75</v>
      </c>
      <c r="EU49" s="352">
        <v>175830</v>
      </c>
      <c r="EV49" s="352">
        <v>4000</v>
      </c>
      <c r="EW49" s="352">
        <v>39780</v>
      </c>
      <c r="EX49" s="353">
        <v>160394</v>
      </c>
      <c r="EY49" s="354">
        <f t="shared" si="51"/>
        <v>21268.2444</v>
      </c>
      <c r="EZ49" s="279">
        <f t="shared" si="33"/>
        <v>361560.15480000002</v>
      </c>
      <c r="FA49" s="268"/>
      <c r="FB49" s="171"/>
      <c r="FC49" s="171"/>
      <c r="FD49" s="171"/>
      <c r="FE49" s="284"/>
      <c r="FF49" s="294"/>
      <c r="FG49" s="294"/>
      <c r="FH49" s="280"/>
      <c r="FI49" s="285"/>
      <c r="FJ49" s="291"/>
      <c r="FK49" s="292"/>
      <c r="FL49" s="287"/>
      <c r="FM49" s="163"/>
      <c r="FN49" s="121"/>
      <c r="FO49" s="168">
        <f t="shared" si="52"/>
        <v>21.273</v>
      </c>
      <c r="FQ49" s="136">
        <f t="shared" si="53"/>
        <v>91.221065802195298</v>
      </c>
      <c r="FR49" s="169">
        <f t="shared" si="54"/>
        <v>21.2682444</v>
      </c>
      <c r="FS49" s="170"/>
      <c r="FT49" s="419"/>
      <c r="FU49" s="224" t="s">
        <v>499</v>
      </c>
      <c r="FV49" s="224" t="s">
        <v>1091</v>
      </c>
      <c r="FW49" s="224" t="s">
        <v>669</v>
      </c>
      <c r="FX49" s="421">
        <v>1</v>
      </c>
      <c r="FY49" s="222"/>
      <c r="FZ49" s="222">
        <v>1</v>
      </c>
      <c r="GA49" s="224" t="s">
        <v>1106</v>
      </c>
      <c r="GB49" s="232"/>
      <c r="GC49" s="232"/>
      <c r="GD49" s="232"/>
      <c r="GE49" s="222">
        <v>1</v>
      </c>
      <c r="GF49" s="224" t="s">
        <v>1107</v>
      </c>
      <c r="GG49" s="224" t="s">
        <v>1108</v>
      </c>
      <c r="GH49" s="222">
        <v>1</v>
      </c>
      <c r="GI49" s="436" t="s">
        <v>1109</v>
      </c>
      <c r="GJ49" s="224" t="s">
        <v>1116</v>
      </c>
      <c r="GK49" s="158"/>
      <c r="GL49" s="172">
        <v>44111</v>
      </c>
      <c r="GM49" s="172"/>
      <c r="GN49" s="173"/>
      <c r="GO49" s="174" t="s">
        <v>489</v>
      </c>
      <c r="GS49" s="158"/>
      <c r="GT49" s="158"/>
      <c r="GU49" s="158"/>
      <c r="HJ49" s="375"/>
      <c r="HK49" s="121">
        <v>17.899999999999999</v>
      </c>
      <c r="HL49" s="121">
        <v>88.1</v>
      </c>
      <c r="HM49" s="121">
        <v>9343</v>
      </c>
      <c r="HN49" s="121">
        <v>67.599999999999994</v>
      </c>
      <c r="HO49" s="121">
        <v>93.9</v>
      </c>
      <c r="HP49" s="150">
        <v>5874</v>
      </c>
      <c r="HW49" s="150"/>
      <c r="IW49" s="121">
        <v>26.5</v>
      </c>
      <c r="IX49" s="121">
        <v>17.899999999999999</v>
      </c>
      <c r="IY49" s="121">
        <v>97.7</v>
      </c>
      <c r="IZ49" s="121">
        <v>2922</v>
      </c>
      <c r="JA49" s="121">
        <v>25.6</v>
      </c>
      <c r="JB49" s="121">
        <v>42.5</v>
      </c>
      <c r="JC49" s="121">
        <v>75.8</v>
      </c>
      <c r="JD49" s="121">
        <v>10.9</v>
      </c>
      <c r="JJ49" s="158"/>
      <c r="JK49" s="175"/>
      <c r="JL49" s="176"/>
      <c r="JM49" s="176"/>
      <c r="JN49" s="176"/>
      <c r="JO49" s="176"/>
      <c r="JP49" s="176"/>
      <c r="JQ49" s="176"/>
      <c r="JR49" s="176"/>
      <c r="JS49" s="176"/>
      <c r="JT49" s="176"/>
      <c r="JU49" s="176"/>
      <c r="JV49" s="176"/>
      <c r="JW49" s="176"/>
      <c r="JX49" s="176"/>
      <c r="JY49" s="176"/>
      <c r="JZ49" s="176"/>
      <c r="KA49" s="176"/>
      <c r="KB49" s="176"/>
      <c r="KC49" s="176"/>
      <c r="KD49" s="176"/>
      <c r="KE49" s="176"/>
      <c r="KF49" s="176"/>
      <c r="KG49" s="176"/>
      <c r="KH49" s="176"/>
      <c r="KI49" s="176"/>
      <c r="KJ49" s="176"/>
      <c r="KK49" s="176"/>
      <c r="KL49" s="176"/>
      <c r="KM49" s="176"/>
      <c r="KN49" s="176"/>
      <c r="KO49" s="176"/>
      <c r="KP49" s="176"/>
      <c r="KQ49" s="176"/>
      <c r="KR49" s="176"/>
      <c r="KS49" s="176"/>
      <c r="KT49" s="176"/>
      <c r="KU49" s="176"/>
      <c r="KV49" s="176"/>
      <c r="KW49" s="176"/>
      <c r="KX49" s="176"/>
      <c r="KY49" s="176"/>
      <c r="KZ49" s="176"/>
      <c r="LA49" s="176"/>
      <c r="LB49" s="176"/>
      <c r="LC49" s="176"/>
      <c r="LD49" s="176"/>
      <c r="LE49" s="176"/>
    </row>
    <row r="50" spans="1:317">
      <c r="A50" s="121">
        <v>169</v>
      </c>
      <c r="B50" s="121">
        <f>COUNTIFS($D$3:D50,D50,$F$3:F50,F50)</f>
        <v>1</v>
      </c>
      <c r="C50" s="177">
        <v>12976</v>
      </c>
      <c r="D50" s="231" t="s">
        <v>847</v>
      </c>
      <c r="E50" s="127" t="s">
        <v>848</v>
      </c>
      <c r="F50" s="127">
        <v>5503252018</v>
      </c>
      <c r="G50" s="124">
        <f t="shared" si="35"/>
        <v>65</v>
      </c>
      <c r="H50" s="275" t="s">
        <v>849</v>
      </c>
      <c r="I50" s="194" t="s">
        <v>850</v>
      </c>
      <c r="J50" s="276" t="s">
        <v>476</v>
      </c>
      <c r="K50" s="127" t="s">
        <v>477</v>
      </c>
      <c r="L50" s="124">
        <v>20</v>
      </c>
      <c r="M50" s="127">
        <v>1</v>
      </c>
      <c r="N50" s="127" t="s">
        <v>479</v>
      </c>
      <c r="O50" s="124"/>
      <c r="P50" s="124" t="s">
        <v>520</v>
      </c>
      <c r="Q50" s="320"/>
      <c r="R50" s="320"/>
      <c r="S50" s="127"/>
      <c r="T50" s="340" t="s">
        <v>481</v>
      </c>
      <c r="U50" s="340"/>
      <c r="V50" s="350" t="s">
        <v>521</v>
      </c>
      <c r="W50" s="307"/>
      <c r="X50" s="386"/>
      <c r="Y50" s="386"/>
      <c r="Z50" s="295"/>
      <c r="AA50" s="124" t="s">
        <v>495</v>
      </c>
      <c r="AB50" s="124"/>
      <c r="AC50" s="359">
        <v>117</v>
      </c>
      <c r="AD50" s="359">
        <v>2300</v>
      </c>
      <c r="AE50" s="176"/>
      <c r="AF50" s="176"/>
      <c r="AG50" s="176" t="s">
        <v>484</v>
      </c>
      <c r="AH50" s="392">
        <v>150</v>
      </c>
      <c r="AI50"/>
      <c r="AJ50"/>
      <c r="AM50"/>
      <c r="AO50" s="397">
        <v>36.299999999999997</v>
      </c>
      <c r="AP50" s="132">
        <v>36.299999999999997</v>
      </c>
      <c r="AQ50" s="133">
        <v>25.9</v>
      </c>
      <c r="AR50" s="134">
        <f t="shared" si="36"/>
        <v>98.5</v>
      </c>
      <c r="AS50" s="135">
        <f t="shared" si="37"/>
        <v>1</v>
      </c>
      <c r="AT50" s="136">
        <f t="shared" si="38"/>
        <v>25.9</v>
      </c>
      <c r="AU50" s="137">
        <f t="shared" si="39"/>
        <v>0.58360128617363338</v>
      </c>
      <c r="AV50" s="138">
        <f t="shared" si="34"/>
        <v>31.683999999999997</v>
      </c>
      <c r="AW50" s="138">
        <f>98-AY50-(CD50*100/AO50)</f>
        <v>87.28374655647383</v>
      </c>
      <c r="AX50" s="139">
        <v>3.4</v>
      </c>
      <c r="AY50" s="138">
        <f>AX50*100/AO50</f>
        <v>9.3663911845730041</v>
      </c>
      <c r="AZ50" s="121" t="s">
        <v>485</v>
      </c>
      <c r="BA50" s="140">
        <v>28.9</v>
      </c>
      <c r="BB50" s="141" t="s">
        <v>485</v>
      </c>
      <c r="BC50" s="142">
        <v>0.57999999999999996</v>
      </c>
      <c r="BD50" s="142"/>
      <c r="BE50" s="138"/>
      <c r="BF50" s="138"/>
      <c r="BG50" s="143">
        <v>8644.6153846153848</v>
      </c>
      <c r="BH50" s="143">
        <v>304</v>
      </c>
      <c r="BI50" s="144">
        <v>0.32</v>
      </c>
      <c r="BJ50" s="138">
        <v>39.299999999999997</v>
      </c>
      <c r="BK50" s="138">
        <f>100-BJ50</f>
        <v>60.7</v>
      </c>
      <c r="BL50" s="145">
        <f t="shared" si="42"/>
        <v>0.64744645799011524</v>
      </c>
      <c r="BM50" s="146">
        <v>0.71</v>
      </c>
      <c r="BN50" s="142">
        <f t="shared" si="43"/>
        <v>1.9559228650137743</v>
      </c>
      <c r="BO50" s="121" t="s">
        <v>485</v>
      </c>
      <c r="BP50" s="138">
        <v>75.900000000000006</v>
      </c>
      <c r="BQ50" s="144">
        <v>66.009999999999991</v>
      </c>
      <c r="BR50" s="147">
        <v>85353</v>
      </c>
      <c r="BS50" s="142">
        <f t="shared" si="44"/>
        <v>43.599999999999994</v>
      </c>
      <c r="BT50" s="147">
        <v>91.2</v>
      </c>
      <c r="BU50" s="147">
        <v>10101</v>
      </c>
      <c r="BV50" s="142">
        <f t="shared" si="45"/>
        <v>8.7999999999999972</v>
      </c>
      <c r="BW50" s="399">
        <f t="shared" si="46"/>
        <v>35.936999999999998</v>
      </c>
      <c r="BX50" s="123">
        <v>11.7</v>
      </c>
      <c r="BY50" s="148">
        <f t="shared" si="47"/>
        <v>4.2470999999999997</v>
      </c>
      <c r="BZ50" s="147">
        <v>31.9</v>
      </c>
      <c r="CA50" s="148">
        <f t="shared" si="48"/>
        <v>11.579699999999997</v>
      </c>
      <c r="CB50" s="147">
        <v>55.4</v>
      </c>
      <c r="CC50" s="148">
        <f t="shared" si="49"/>
        <v>20.110199999999999</v>
      </c>
      <c r="CD50" s="148">
        <v>0.49</v>
      </c>
      <c r="CE50" s="149">
        <v>94.9</v>
      </c>
      <c r="CF50" s="149">
        <v>6446</v>
      </c>
      <c r="CG50" s="149">
        <v>89</v>
      </c>
      <c r="CH50" s="149">
        <v>4711</v>
      </c>
      <c r="CI50" s="149">
        <v>54</v>
      </c>
      <c r="CJ50" s="149">
        <v>70.3</v>
      </c>
      <c r="CK50" s="149">
        <v>3731</v>
      </c>
      <c r="CL50" s="138">
        <f t="shared" si="50"/>
        <v>0.36677115987460812</v>
      </c>
      <c r="CM50" s="148"/>
      <c r="CN50" s="148"/>
      <c r="CO50" s="148"/>
      <c r="CP50" s="142">
        <v>2.1</v>
      </c>
      <c r="CQ50" s="138"/>
      <c r="CR50" s="138"/>
      <c r="CS50" s="138"/>
      <c r="CT50" s="148"/>
      <c r="CU50" s="151"/>
      <c r="CV50" s="151"/>
      <c r="CW50" s="148"/>
      <c r="CX50" s="148"/>
      <c r="CZ50" s="148"/>
      <c r="DA50" s="152"/>
      <c r="DB50" s="153" t="s">
        <v>486</v>
      </c>
      <c r="DC50" s="154"/>
      <c r="DD50" s="155" t="s">
        <v>851</v>
      </c>
      <c r="DE50" s="124"/>
      <c r="DF50" s="124"/>
      <c r="DG50" s="124"/>
      <c r="DH50" s="236"/>
      <c r="DI50" s="124" t="s">
        <v>488</v>
      </c>
      <c r="DJ50" s="427" t="s">
        <v>484</v>
      </c>
      <c r="DK50" s="156">
        <v>2</v>
      </c>
      <c r="DL50" s="156"/>
      <c r="DM50" s="220" t="s">
        <v>611</v>
      </c>
      <c r="DN50" s="157">
        <v>0</v>
      </c>
      <c r="DO50" s="156">
        <v>0</v>
      </c>
      <c r="DP50" s="219" t="s">
        <v>681</v>
      </c>
      <c r="DQ50" s="156"/>
      <c r="DR50" s="203">
        <v>5.0999999999999996</v>
      </c>
      <c r="DS50" s="200">
        <v>3.4</v>
      </c>
      <c r="DT50" s="200">
        <v>216</v>
      </c>
      <c r="DU50" s="200">
        <v>13</v>
      </c>
      <c r="DV50" s="200">
        <v>87</v>
      </c>
      <c r="DW50" s="200" t="s">
        <v>479</v>
      </c>
      <c r="DX50" s="200" t="s">
        <v>479</v>
      </c>
      <c r="DY50" s="200" t="s">
        <v>479</v>
      </c>
      <c r="DZ50" s="200" t="s">
        <v>479</v>
      </c>
      <c r="EA50" s="127">
        <v>0</v>
      </c>
      <c r="EB50" s="123"/>
      <c r="EC50" s="159"/>
      <c r="ED50" s="159"/>
      <c r="EE50" s="156">
        <v>20</v>
      </c>
      <c r="EF50" s="220">
        <v>70</v>
      </c>
      <c r="EG50" s="156"/>
      <c r="EH50" s="159"/>
      <c r="EI50" s="191">
        <v>182</v>
      </c>
      <c r="EJ50" s="191">
        <v>98</v>
      </c>
      <c r="EK50" s="212">
        <f>EJ50/(EI50*EI50*0.01*0.01)</f>
        <v>29.585798816568044</v>
      </c>
      <c r="EL50" s="156">
        <v>3</v>
      </c>
      <c r="EM50" s="127">
        <v>2</v>
      </c>
      <c r="EN50" s="156"/>
      <c r="EO50" s="156">
        <v>3</v>
      </c>
      <c r="EP50" s="156">
        <v>2</v>
      </c>
      <c r="EQ50" s="417" t="s">
        <v>1111</v>
      </c>
      <c r="ER50" s="434" t="s">
        <v>1110</v>
      </c>
      <c r="ES50" s="311">
        <v>12976</v>
      </c>
      <c r="ET50" s="352">
        <v>75</v>
      </c>
      <c r="EU50" s="352">
        <v>10082</v>
      </c>
      <c r="EV50" s="352">
        <v>10000</v>
      </c>
      <c r="EW50" s="352">
        <v>40560</v>
      </c>
      <c r="EX50" s="353">
        <v>1542</v>
      </c>
      <c r="EY50" s="354">
        <f t="shared" si="51"/>
        <v>83.391359999999992</v>
      </c>
      <c r="EZ50" s="279">
        <f t="shared" si="33"/>
        <v>1667.8271999999997</v>
      </c>
      <c r="FA50" s="268"/>
      <c r="FB50" s="171"/>
      <c r="FC50" s="171"/>
      <c r="FD50" s="171"/>
      <c r="FE50" s="284"/>
      <c r="FF50" s="294"/>
      <c r="FG50" s="294"/>
      <c r="FH50" s="280"/>
      <c r="FI50" s="325"/>
      <c r="FJ50" s="291"/>
      <c r="FK50" s="292"/>
      <c r="FL50" s="287"/>
      <c r="FM50" s="163"/>
      <c r="FN50" s="121"/>
      <c r="FO50" s="168">
        <f t="shared" si="52"/>
        <v>0.11700000000000001</v>
      </c>
      <c r="FQ50" s="136">
        <f t="shared" si="53"/>
        <v>15.294584407855584</v>
      </c>
      <c r="FR50" s="169">
        <f t="shared" si="54"/>
        <v>8.3391359999999998E-2</v>
      </c>
      <c r="FS50" s="170">
        <f t="shared" ref="FS50:FS55" si="56">DT50/EY50</f>
        <v>2.5901963944466191</v>
      </c>
      <c r="FT50" s="193">
        <v>50</v>
      </c>
      <c r="FU50" s="176" t="s">
        <v>630</v>
      </c>
      <c r="FV50" s="176" t="s">
        <v>499</v>
      </c>
      <c r="FW50" s="176" t="s">
        <v>852</v>
      </c>
      <c r="FX50" s="124">
        <v>0</v>
      </c>
      <c r="FY50" s="127">
        <v>2</v>
      </c>
      <c r="FZ50" s="124">
        <v>1</v>
      </c>
      <c r="GA50" s="176" t="s">
        <v>853</v>
      </c>
      <c r="GE50" s="124">
        <v>1</v>
      </c>
      <c r="GF50" s="195" t="s">
        <v>853</v>
      </c>
      <c r="GG50" s="176" t="s">
        <v>854</v>
      </c>
      <c r="GH50" s="124">
        <v>0</v>
      </c>
      <c r="GI50" s="213">
        <v>0</v>
      </c>
      <c r="GJ50" s="176" t="s">
        <v>855</v>
      </c>
      <c r="GK50" s="158"/>
      <c r="GL50" s="172">
        <v>44000</v>
      </c>
      <c r="GM50" s="172"/>
      <c r="GN50" s="173"/>
      <c r="GO50" s="174" t="s">
        <v>489</v>
      </c>
      <c r="GQ50" s="200">
        <v>0.9</v>
      </c>
      <c r="GS50" s="234"/>
      <c r="GT50" s="198">
        <v>0.70399999999999996</v>
      </c>
      <c r="GU50" s="158"/>
      <c r="GW50" s="196">
        <v>0</v>
      </c>
      <c r="GX50" s="196">
        <v>0</v>
      </c>
      <c r="GY50" s="196">
        <v>127.79</v>
      </c>
      <c r="GZ50" s="196">
        <v>0</v>
      </c>
      <c r="HA50" s="196">
        <v>0</v>
      </c>
      <c r="HB50" s="196">
        <v>0</v>
      </c>
      <c r="HC50" s="196">
        <v>0</v>
      </c>
      <c r="HD50" s="196">
        <v>0</v>
      </c>
      <c r="HE50" s="196">
        <v>0</v>
      </c>
      <c r="HF50" s="196">
        <v>0</v>
      </c>
      <c r="HG50" s="196">
        <v>0</v>
      </c>
      <c r="HH50" s="196">
        <v>0</v>
      </c>
      <c r="HI50" s="196">
        <v>131.25</v>
      </c>
      <c r="HJ50" s="400">
        <v>4</v>
      </c>
      <c r="HK50" s="398">
        <v>42.3</v>
      </c>
      <c r="HL50" s="398">
        <v>87.8</v>
      </c>
      <c r="HM50" s="401">
        <v>8373</v>
      </c>
      <c r="HN50" s="398">
        <v>44.2</v>
      </c>
      <c r="HO50" s="398">
        <v>97</v>
      </c>
      <c r="HP50" s="401">
        <v>7904</v>
      </c>
      <c r="HQ50" s="401">
        <v>263</v>
      </c>
      <c r="HR50" s="398">
        <v>24</v>
      </c>
      <c r="HS50" s="398">
        <v>6.46</v>
      </c>
      <c r="HT50" s="398">
        <v>3.42</v>
      </c>
      <c r="HU50" s="398">
        <v>91.3</v>
      </c>
      <c r="HV50" s="398">
        <v>99.3</v>
      </c>
      <c r="HW50" s="401">
        <v>7479</v>
      </c>
      <c r="HX50" s="398">
        <v>70.400000000000006</v>
      </c>
      <c r="HY50" s="398">
        <v>71.5</v>
      </c>
      <c r="HZ50" s="398">
        <v>19.399999999999999</v>
      </c>
      <c r="IA50" s="398">
        <v>59.7</v>
      </c>
      <c r="IB50" s="398">
        <v>99.4</v>
      </c>
      <c r="IC50" s="401">
        <v>4604</v>
      </c>
      <c r="ID50" s="398">
        <v>36.200000000000003</v>
      </c>
      <c r="IE50" s="398">
        <v>43.2</v>
      </c>
      <c r="IF50" s="398">
        <v>36.9</v>
      </c>
      <c r="IG50" s="398">
        <v>87.5</v>
      </c>
      <c r="IH50" s="401">
        <v>5874</v>
      </c>
      <c r="II50" s="398">
        <v>45.9</v>
      </c>
      <c r="IJ50" s="398">
        <v>2.97</v>
      </c>
      <c r="IK50" s="398">
        <v>94.8</v>
      </c>
      <c r="IL50" s="401">
        <v>3716</v>
      </c>
      <c r="IM50" s="398">
        <v>6.44</v>
      </c>
      <c r="IN50" s="398">
        <v>90.9</v>
      </c>
      <c r="IO50" s="401">
        <v>4211</v>
      </c>
      <c r="IP50" s="398">
        <v>52.2</v>
      </c>
      <c r="IQ50" s="398">
        <v>61</v>
      </c>
      <c r="IR50" s="398">
        <v>30</v>
      </c>
      <c r="IS50" s="398">
        <v>32.299999999999997</v>
      </c>
      <c r="IT50" s="398">
        <v>98.1</v>
      </c>
      <c r="IU50" s="401">
        <v>3701</v>
      </c>
      <c r="IV50" s="398">
        <v>22.8</v>
      </c>
      <c r="IW50" s="398">
        <v>22.3</v>
      </c>
      <c r="IX50" s="398">
        <v>0.91</v>
      </c>
      <c r="IY50" s="398">
        <v>99.3</v>
      </c>
      <c r="IZ50" s="398">
        <v>7782</v>
      </c>
      <c r="JA50" s="398">
        <v>6.83</v>
      </c>
      <c r="JB50" s="398">
        <v>29.4</v>
      </c>
      <c r="JC50" s="398">
        <v>93.9</v>
      </c>
      <c r="JD50" s="398">
        <v>0.33</v>
      </c>
      <c r="JE50" s="401">
        <v>30</v>
      </c>
      <c r="JF50" s="376">
        <v>2</v>
      </c>
      <c r="JG50" s="376">
        <v>2</v>
      </c>
      <c r="JH50" s="379"/>
      <c r="JI50" s="379"/>
      <c r="JJ50" s="197"/>
      <c r="JK50" s="175"/>
      <c r="JL50" s="176"/>
      <c r="JM50" s="176"/>
      <c r="JN50" s="176"/>
      <c r="JO50" s="176"/>
      <c r="JP50" s="176"/>
      <c r="JQ50" s="176"/>
      <c r="JR50" s="176"/>
      <c r="JS50" s="176"/>
      <c r="JT50" s="176"/>
      <c r="JU50" s="176"/>
      <c r="JV50" s="176"/>
      <c r="JW50" s="176"/>
      <c r="JX50" s="176"/>
      <c r="JY50" s="176"/>
      <c r="JZ50" s="176"/>
      <c r="KA50" s="176"/>
      <c r="KB50" s="176"/>
      <c r="KC50" s="176"/>
      <c r="KD50" s="176"/>
      <c r="KE50" s="176"/>
      <c r="KF50" s="176"/>
      <c r="KG50" s="176"/>
      <c r="KH50" s="176"/>
      <c r="KI50" s="176"/>
      <c r="KJ50" s="176"/>
      <c r="KK50" s="176"/>
      <c r="KL50" s="176"/>
      <c r="KM50" s="176"/>
      <c r="KN50" s="176"/>
      <c r="KO50" s="176"/>
      <c r="KP50" s="176"/>
      <c r="KQ50" s="176"/>
      <c r="KR50" s="176"/>
      <c r="KS50" s="176"/>
      <c r="KT50" s="176"/>
      <c r="KU50" s="176"/>
      <c r="KV50" s="176"/>
      <c r="KW50" s="176"/>
      <c r="KX50" s="176"/>
      <c r="KY50" s="176"/>
      <c r="KZ50" s="176"/>
      <c r="LA50" s="176"/>
      <c r="LB50" s="176"/>
      <c r="LC50" s="176"/>
      <c r="LD50" s="176"/>
      <c r="LE50" s="176"/>
    </row>
    <row r="51" spans="1:317">
      <c r="A51" s="121">
        <v>86</v>
      </c>
      <c r="B51" s="121">
        <f>COUNTIFS($D$3:D51,D51,$F$3:F51,F51)</f>
        <v>1</v>
      </c>
      <c r="C51" s="177">
        <v>12494</v>
      </c>
      <c r="D51" s="231" t="s">
        <v>940</v>
      </c>
      <c r="E51" s="127" t="s">
        <v>626</v>
      </c>
      <c r="F51" s="127">
        <v>7302284407</v>
      </c>
      <c r="G51" s="124">
        <f t="shared" si="35"/>
        <v>47</v>
      </c>
      <c r="H51" s="275" t="s">
        <v>893</v>
      </c>
      <c r="I51" s="194" t="s">
        <v>941</v>
      </c>
      <c r="J51" s="276" t="s">
        <v>476</v>
      </c>
      <c r="K51" s="127" t="s">
        <v>477</v>
      </c>
      <c r="L51" s="124">
        <v>19</v>
      </c>
      <c r="M51" s="127" t="s">
        <v>584</v>
      </c>
      <c r="N51" s="127" t="s">
        <v>479</v>
      </c>
      <c r="O51" s="124"/>
      <c r="P51" s="124" t="s">
        <v>735</v>
      </c>
      <c r="Q51" s="320"/>
      <c r="R51" s="183"/>
      <c r="S51" s="127"/>
      <c r="T51" s="340" t="s">
        <v>481</v>
      </c>
      <c r="U51" s="340"/>
      <c r="V51" s="345" t="s">
        <v>575</v>
      </c>
      <c r="W51" s="307"/>
      <c r="X51" s="362"/>
      <c r="Y51" s="362"/>
      <c r="Z51" s="377" t="s">
        <v>656</v>
      </c>
      <c r="AA51" s="375" t="s">
        <v>576</v>
      </c>
      <c r="AB51" s="182"/>
      <c r="AC51" s="392">
        <v>1771</v>
      </c>
      <c r="AD51" s="392">
        <v>34000</v>
      </c>
      <c r="AE51" s="379"/>
      <c r="AF51" s="379"/>
      <c r="AG51" s="379" t="s">
        <v>496</v>
      </c>
      <c r="AH51" s="131">
        <v>4000</v>
      </c>
      <c r="AI51"/>
      <c r="AJ51"/>
      <c r="AM51"/>
      <c r="AO51" s="397">
        <v>13.1</v>
      </c>
      <c r="AP51" s="132">
        <v>27.9</v>
      </c>
      <c r="AQ51" s="133">
        <v>57.1</v>
      </c>
      <c r="AR51" s="134">
        <f t="shared" si="36"/>
        <v>98.1</v>
      </c>
      <c r="AS51" s="135">
        <f t="shared" si="37"/>
        <v>0.46953405017921146</v>
      </c>
      <c r="AT51" s="136">
        <f t="shared" si="38"/>
        <v>26.810394265232976</v>
      </c>
      <c r="AU51" s="137">
        <f t="shared" si="39"/>
        <v>0.15411764705882353</v>
      </c>
      <c r="AV51" s="138">
        <f t="shared" si="34"/>
        <v>8.4685000000000006</v>
      </c>
      <c r="AW51" s="138">
        <f>97-AY51-(CD51*100/AO51)</f>
        <v>64.645038167938935</v>
      </c>
      <c r="AX51" s="139">
        <v>0.45850000000000002</v>
      </c>
      <c r="AY51" s="138">
        <v>3.5</v>
      </c>
      <c r="AZ51" s="121" t="s">
        <v>485</v>
      </c>
      <c r="BA51" s="140">
        <v>42.6</v>
      </c>
      <c r="BB51" s="141" t="s">
        <v>485</v>
      </c>
      <c r="BC51" s="142">
        <v>9.82</v>
      </c>
      <c r="BD51" s="142"/>
      <c r="BE51" s="148"/>
      <c r="BF51" s="138"/>
      <c r="BG51" s="123">
        <v>8414</v>
      </c>
      <c r="BH51" s="143">
        <v>861.3</v>
      </c>
      <c r="BI51" s="144">
        <v>2.2200000000000002</v>
      </c>
      <c r="BJ51" s="138">
        <v>77.099999999999994</v>
      </c>
      <c r="BK51" s="121">
        <v>22.9</v>
      </c>
      <c r="BL51" s="199">
        <f t="shared" si="42"/>
        <v>3.3668122270742358</v>
      </c>
      <c r="BM51" s="146">
        <v>0.8</v>
      </c>
      <c r="BN51" s="142">
        <f t="shared" si="43"/>
        <v>6.106870229007634</v>
      </c>
      <c r="BO51" s="121" t="s">
        <v>485</v>
      </c>
      <c r="BP51" s="121">
        <v>70.5</v>
      </c>
      <c r="BQ51" s="144">
        <v>40.566999999999993</v>
      </c>
      <c r="BR51" s="193">
        <v>84346.5</v>
      </c>
      <c r="BS51" s="142">
        <f t="shared" si="44"/>
        <v>33.099999999999994</v>
      </c>
      <c r="BT51" s="147">
        <v>92.9</v>
      </c>
      <c r="BU51" s="147">
        <v>8287</v>
      </c>
      <c r="BV51" s="142">
        <f t="shared" si="45"/>
        <v>7.0999999999999943</v>
      </c>
      <c r="BW51" s="399">
        <f t="shared" si="46"/>
        <v>27.648899999999998</v>
      </c>
      <c r="BX51" s="147">
        <v>11.7</v>
      </c>
      <c r="BY51" s="148">
        <f t="shared" si="47"/>
        <v>3.2642999999999995</v>
      </c>
      <c r="BZ51" s="147">
        <v>21.4</v>
      </c>
      <c r="CA51" s="148">
        <f t="shared" si="48"/>
        <v>5.9705999999999992</v>
      </c>
      <c r="CB51" s="147">
        <v>66</v>
      </c>
      <c r="CC51" s="148">
        <f t="shared" si="49"/>
        <v>18.413999999999998</v>
      </c>
      <c r="CD51" s="235">
        <v>3.78</v>
      </c>
      <c r="CE51" s="149">
        <v>99.8</v>
      </c>
      <c r="CF51" s="211">
        <v>22111.899999999998</v>
      </c>
      <c r="CG51" s="149">
        <v>99.8</v>
      </c>
      <c r="CH51" s="211">
        <v>16014.400000000001</v>
      </c>
      <c r="CI51" s="149">
        <v>99.1</v>
      </c>
      <c r="CJ51" s="149">
        <v>98.7</v>
      </c>
      <c r="CK51" s="211">
        <v>11313.5</v>
      </c>
      <c r="CL51" s="138">
        <f t="shared" si="50"/>
        <v>0.54672897196261683</v>
      </c>
      <c r="CM51" s="148"/>
      <c r="CN51" s="148"/>
      <c r="CO51" s="148"/>
      <c r="CP51" s="142"/>
      <c r="CQ51" s="148">
        <v>9.24</v>
      </c>
      <c r="CR51" s="138"/>
      <c r="CS51" s="138"/>
      <c r="CT51" s="148"/>
      <c r="CU51" s="151"/>
      <c r="CV51" s="151"/>
      <c r="CW51" s="148"/>
      <c r="CX51" s="148"/>
      <c r="CZ51" s="148"/>
      <c r="DB51" s="153" t="s">
        <v>585</v>
      </c>
      <c r="DC51" s="154"/>
      <c r="DD51" s="155" t="s">
        <v>942</v>
      </c>
      <c r="DE51" s="124"/>
      <c r="DF51" s="124"/>
      <c r="DG51" s="124"/>
      <c r="DH51" s="236"/>
      <c r="DI51" s="204" t="s">
        <v>488</v>
      </c>
      <c r="DJ51" s="426" t="s">
        <v>496</v>
      </c>
      <c r="DK51" s="156">
        <v>2</v>
      </c>
      <c r="DL51" s="156"/>
      <c r="DM51" s="156" t="s">
        <v>475</v>
      </c>
      <c r="DN51" s="157" t="s">
        <v>599</v>
      </c>
      <c r="DO51" s="156">
        <v>0</v>
      </c>
      <c r="DP51" s="219" t="s">
        <v>681</v>
      </c>
      <c r="DQ51" s="156"/>
      <c r="DR51" s="158" t="s">
        <v>479</v>
      </c>
      <c r="DS51" s="124" t="s">
        <v>479</v>
      </c>
      <c r="DT51" s="124">
        <v>2788</v>
      </c>
      <c r="DU51" s="124">
        <v>57.9</v>
      </c>
      <c r="DV51" s="124">
        <v>42.1</v>
      </c>
      <c r="DW51" s="124" t="s">
        <v>479</v>
      </c>
      <c r="DX51" s="124" t="s">
        <v>479</v>
      </c>
      <c r="DY51" s="124" t="s">
        <v>479</v>
      </c>
      <c r="DZ51" s="124" t="s">
        <v>479</v>
      </c>
      <c r="EA51" s="124">
        <v>0</v>
      </c>
      <c r="EC51" s="159"/>
      <c r="ED51" s="159"/>
      <c r="EE51" s="156">
        <v>19</v>
      </c>
      <c r="EF51" s="160">
        <v>8</v>
      </c>
      <c r="EG51" s="160">
        <v>2</v>
      </c>
      <c r="EH51" s="159"/>
      <c r="EI51" s="191" t="s">
        <v>499</v>
      </c>
      <c r="EJ51" s="191" t="s">
        <v>499</v>
      </c>
      <c r="EK51" s="212" t="s">
        <v>499</v>
      </c>
      <c r="EL51" s="156">
        <v>2</v>
      </c>
      <c r="EM51" s="127" t="s">
        <v>499</v>
      </c>
      <c r="EN51" s="156" t="s">
        <v>500</v>
      </c>
      <c r="EO51" s="156">
        <v>2</v>
      </c>
      <c r="EP51" s="156">
        <v>3</v>
      </c>
      <c r="EQ51" s="159" t="s">
        <v>614</v>
      </c>
      <c r="ER51" s="242">
        <v>36678</v>
      </c>
      <c r="ES51" s="311">
        <v>12494</v>
      </c>
      <c r="ET51" s="404">
        <v>75</v>
      </c>
      <c r="EU51" s="404">
        <v>17523</v>
      </c>
      <c r="EV51" s="404">
        <v>4000</v>
      </c>
      <c r="EW51" s="404">
        <v>40560</v>
      </c>
      <c r="EX51" s="404">
        <v>12633</v>
      </c>
      <c r="EY51" s="335">
        <f t="shared" si="51"/>
        <v>1707.9815999999998</v>
      </c>
      <c r="EZ51" s="407">
        <f t="shared" si="33"/>
        <v>32451.650399999999</v>
      </c>
      <c r="FA51" s="390"/>
      <c r="FB51" s="390"/>
      <c r="FC51" s="390"/>
      <c r="FD51" s="390"/>
      <c r="FE51" s="402"/>
      <c r="FF51" s="402"/>
      <c r="FG51" s="402"/>
      <c r="FH51" s="289"/>
      <c r="FI51" s="379"/>
      <c r="FJ51" s="291"/>
      <c r="FK51" s="323"/>
      <c r="FL51" s="395"/>
      <c r="FM51" s="163"/>
      <c r="FN51" s="121"/>
      <c r="FO51" s="168">
        <f t="shared" si="52"/>
        <v>1.7709999999999999</v>
      </c>
      <c r="FQ51" s="136">
        <f t="shared" si="53"/>
        <v>72.093819551446671</v>
      </c>
      <c r="FR51" s="169">
        <f t="shared" si="54"/>
        <v>1.7079815999999999</v>
      </c>
      <c r="FS51" s="170">
        <f t="shared" si="56"/>
        <v>1.6323360860561966</v>
      </c>
      <c r="FT51" s="193">
        <v>20</v>
      </c>
      <c r="FU51" s="176" t="s">
        <v>479</v>
      </c>
      <c r="FV51" s="176" t="s">
        <v>660</v>
      </c>
      <c r="FW51" s="176" t="s">
        <v>691</v>
      </c>
      <c r="FX51" s="124">
        <v>0</v>
      </c>
      <c r="FY51" s="127" t="s">
        <v>499</v>
      </c>
      <c r="FZ51" s="124">
        <v>0</v>
      </c>
      <c r="GA51" s="176" t="s">
        <v>943</v>
      </c>
      <c r="GE51" s="124">
        <v>1</v>
      </c>
      <c r="GF51" s="195" t="s">
        <v>837</v>
      </c>
      <c r="GG51" s="176" t="s">
        <v>505</v>
      </c>
      <c r="GH51" s="124">
        <v>0</v>
      </c>
      <c r="GI51" s="213">
        <v>0</v>
      </c>
      <c r="GJ51" s="176" t="s">
        <v>528</v>
      </c>
      <c r="GK51" s="158"/>
      <c r="GL51" s="172">
        <v>43894</v>
      </c>
      <c r="GM51" s="218" t="s">
        <v>583</v>
      </c>
      <c r="GN51" s="173">
        <f>DATEDIF(ER51,GL51,"m")</f>
        <v>237</v>
      </c>
      <c r="GO51" s="322" t="s">
        <v>489</v>
      </c>
      <c r="GS51" s="414"/>
      <c r="GT51" s="244"/>
      <c r="GU51" s="244"/>
      <c r="GW51" s="196">
        <v>0</v>
      </c>
      <c r="GX51" s="196">
        <v>0</v>
      </c>
      <c r="GY51" s="196">
        <v>3426.62</v>
      </c>
      <c r="GZ51" s="196">
        <v>0</v>
      </c>
      <c r="HA51" s="196">
        <v>4.45</v>
      </c>
      <c r="HB51" s="196">
        <v>0</v>
      </c>
      <c r="HC51" s="196">
        <v>50714.2</v>
      </c>
      <c r="HD51" s="196">
        <v>0</v>
      </c>
      <c r="HE51" s="196">
        <v>1744.7</v>
      </c>
      <c r="HF51" s="196">
        <v>0</v>
      </c>
      <c r="HG51" s="196">
        <v>0</v>
      </c>
      <c r="HH51" s="196">
        <v>0</v>
      </c>
      <c r="HI51" s="196">
        <v>366.18</v>
      </c>
      <c r="HJ51" s="400"/>
      <c r="HK51" s="398">
        <v>57.7</v>
      </c>
      <c r="HL51" s="398">
        <v>81.3</v>
      </c>
      <c r="HM51" s="401">
        <v>6806</v>
      </c>
      <c r="HN51" s="398">
        <v>63.7</v>
      </c>
      <c r="HO51" s="398">
        <v>78</v>
      </c>
      <c r="HP51" s="401">
        <v>4509</v>
      </c>
      <c r="HQ51" s="401">
        <v>556</v>
      </c>
      <c r="HR51" s="398">
        <v>52.7</v>
      </c>
      <c r="HS51" s="398">
        <v>48.6</v>
      </c>
      <c r="HT51" s="398">
        <v>36.5</v>
      </c>
      <c r="HU51" s="398">
        <v>65.3</v>
      </c>
      <c r="HV51" s="398">
        <v>99.9</v>
      </c>
      <c r="HW51" s="401">
        <v>10796</v>
      </c>
      <c r="HX51" s="398">
        <v>81.8</v>
      </c>
      <c r="HY51" s="398">
        <v>97.3</v>
      </c>
      <c r="HZ51" s="398">
        <v>65.400000000000006</v>
      </c>
      <c r="IA51" s="398">
        <v>91.7</v>
      </c>
      <c r="IB51" s="398">
        <v>93.6</v>
      </c>
      <c r="IC51" s="401">
        <v>11481</v>
      </c>
      <c r="ID51" s="398">
        <v>61.4</v>
      </c>
      <c r="IE51" s="398">
        <v>79.2</v>
      </c>
      <c r="IF51" s="398">
        <v>61.1</v>
      </c>
      <c r="IG51" s="398">
        <v>92.9</v>
      </c>
      <c r="IH51" s="401">
        <v>15419</v>
      </c>
      <c r="II51" s="398">
        <v>79.400000000000006</v>
      </c>
      <c r="IJ51" s="398">
        <v>49.9</v>
      </c>
      <c r="IK51" s="398">
        <v>80.5</v>
      </c>
      <c r="IL51" s="401">
        <v>6602</v>
      </c>
      <c r="IM51" s="398">
        <v>43.5</v>
      </c>
      <c r="IN51" s="398">
        <v>99.6</v>
      </c>
      <c r="IO51" s="401">
        <v>7333</v>
      </c>
      <c r="IP51" s="398">
        <v>71.400000000000006</v>
      </c>
      <c r="IQ51" s="398">
        <v>88.1</v>
      </c>
      <c r="IR51" s="398">
        <v>58.2</v>
      </c>
      <c r="IS51" s="398">
        <v>79</v>
      </c>
      <c r="IT51" s="398">
        <v>89.7</v>
      </c>
      <c r="IU51" s="401">
        <v>8524</v>
      </c>
      <c r="IV51" s="398">
        <v>48.7</v>
      </c>
      <c r="IW51" s="398">
        <v>85.8</v>
      </c>
      <c r="IX51" s="398">
        <v>33.799999999999997</v>
      </c>
      <c r="IY51" s="398">
        <v>99.7</v>
      </c>
      <c r="IZ51" s="398">
        <v>9343</v>
      </c>
      <c r="JA51" s="398">
        <v>44.7</v>
      </c>
      <c r="JB51" s="398">
        <v>57.1</v>
      </c>
      <c r="JC51" s="398">
        <v>77.599999999999994</v>
      </c>
      <c r="JD51" s="398">
        <v>5.0999999999999996</v>
      </c>
      <c r="JE51" s="401">
        <v>10</v>
      </c>
      <c r="JF51" s="376">
        <v>4</v>
      </c>
      <c r="JG51" s="376">
        <v>3</v>
      </c>
      <c r="JH51" s="379"/>
      <c r="JI51" s="379"/>
      <c r="JJ51" s="248"/>
      <c r="JK51" s="205"/>
      <c r="JL51" s="189"/>
      <c r="JM51" s="189"/>
      <c r="JN51" s="189"/>
      <c r="JO51" s="189"/>
      <c r="JP51" s="189"/>
      <c r="JQ51" s="189"/>
      <c r="JR51" s="189"/>
      <c r="JS51" s="189"/>
      <c r="JT51" s="189"/>
      <c r="JU51" s="189"/>
      <c r="JV51" s="189"/>
      <c r="JW51" s="189"/>
      <c r="JX51" s="189"/>
      <c r="JY51" s="189"/>
      <c r="JZ51" s="189"/>
      <c r="KA51" s="189"/>
      <c r="KB51" s="189"/>
      <c r="KC51" s="189"/>
      <c r="KD51" s="189"/>
      <c r="KE51" s="189"/>
      <c r="KF51" s="189"/>
      <c r="KG51" s="189"/>
      <c r="KH51" s="189"/>
      <c r="KI51" s="189"/>
      <c r="KJ51" s="189"/>
      <c r="KK51" s="189"/>
      <c r="KL51" s="189"/>
      <c r="KM51" s="189"/>
      <c r="KN51" s="189"/>
      <c r="KO51" s="189"/>
      <c r="KP51" s="189"/>
      <c r="KQ51" s="189"/>
      <c r="KR51" s="189"/>
      <c r="KS51" s="189"/>
      <c r="KT51" s="189"/>
      <c r="KU51" s="189"/>
      <c r="KV51" s="189"/>
      <c r="KW51" s="189"/>
      <c r="KX51" s="189"/>
      <c r="KY51" s="189"/>
      <c r="KZ51" s="189"/>
      <c r="LA51" s="189"/>
      <c r="LB51" s="189"/>
      <c r="LC51" s="189"/>
      <c r="LD51" s="189"/>
      <c r="LE51" s="189"/>
    </row>
    <row r="52" spans="1:317">
      <c r="A52" s="121">
        <v>182</v>
      </c>
      <c r="B52" s="121">
        <f>COUNTIFS($D$3:D52,D52,$F$3:F52,F52)</f>
        <v>1</v>
      </c>
      <c r="C52" s="177">
        <v>13110</v>
      </c>
      <c r="D52" s="231" t="s">
        <v>765</v>
      </c>
      <c r="E52" s="127" t="s">
        <v>565</v>
      </c>
      <c r="F52" s="179">
        <v>6609081358</v>
      </c>
      <c r="G52" s="124">
        <f t="shared" si="35"/>
        <v>54</v>
      </c>
      <c r="H52" s="275" t="s">
        <v>766</v>
      </c>
      <c r="I52" s="194" t="s">
        <v>767</v>
      </c>
      <c r="J52" s="276" t="s">
        <v>476</v>
      </c>
      <c r="K52" s="127" t="s">
        <v>477</v>
      </c>
      <c r="L52" s="124">
        <v>24</v>
      </c>
      <c r="M52" s="127" t="s">
        <v>478</v>
      </c>
      <c r="N52" s="127" t="s">
        <v>479</v>
      </c>
      <c r="O52" s="124"/>
      <c r="P52" s="124" t="s">
        <v>520</v>
      </c>
      <c r="Q52" s="320"/>
      <c r="R52" s="183"/>
      <c r="S52" s="127"/>
      <c r="T52" s="340" t="s">
        <v>481</v>
      </c>
      <c r="U52" s="340"/>
      <c r="V52" s="350" t="s">
        <v>521</v>
      </c>
      <c r="W52" s="307"/>
      <c r="X52" s="308"/>
      <c r="Y52" s="308"/>
      <c r="Z52" s="194"/>
      <c r="AA52" s="124" t="s">
        <v>495</v>
      </c>
      <c r="AB52" s="182"/>
      <c r="AC52" s="188">
        <v>152</v>
      </c>
      <c r="AD52" s="188">
        <v>3600</v>
      </c>
      <c r="AE52" s="189"/>
      <c r="AF52" s="189"/>
      <c r="AG52" s="176" t="s">
        <v>496</v>
      </c>
      <c r="AH52" s="392">
        <v>250</v>
      </c>
      <c r="AI52"/>
      <c r="AJ52"/>
      <c r="AM52"/>
      <c r="AO52" s="397">
        <v>21.3</v>
      </c>
      <c r="AP52" s="132">
        <v>45.8</v>
      </c>
      <c r="AQ52" s="133">
        <v>30.5</v>
      </c>
      <c r="AR52" s="134">
        <f t="shared" si="36"/>
        <v>97.6</v>
      </c>
      <c r="AS52" s="135">
        <f t="shared" si="37"/>
        <v>0.46506550218340614</v>
      </c>
      <c r="AT52" s="136">
        <f t="shared" si="38"/>
        <v>14.184497816593888</v>
      </c>
      <c r="AU52" s="137">
        <f t="shared" si="39"/>
        <v>0.27916120576671039</v>
      </c>
      <c r="AV52" s="138">
        <f t="shared" si="34"/>
        <v>20.204000000000001</v>
      </c>
      <c r="AW52" s="138">
        <f>98-AY52-(CD52*100/AO52)</f>
        <v>94.854460093896719</v>
      </c>
      <c r="AX52" s="139">
        <v>0.17</v>
      </c>
      <c r="AY52" s="138">
        <f>AX52*100/AO52</f>
        <v>0.7981220657276995</v>
      </c>
      <c r="AZ52" s="121" t="s">
        <v>485</v>
      </c>
      <c r="BA52" s="140">
        <v>7.4</v>
      </c>
      <c r="BB52" s="141" t="s">
        <v>485</v>
      </c>
      <c r="BC52" s="142">
        <v>0.49</v>
      </c>
      <c r="BD52" s="142"/>
      <c r="BE52" s="138"/>
      <c r="BF52" s="138"/>
      <c r="BG52" s="123">
        <v>11944</v>
      </c>
      <c r="BH52" s="143">
        <v>307.8</v>
      </c>
      <c r="BI52" s="144">
        <v>1.08</v>
      </c>
      <c r="BJ52" s="138">
        <v>29</v>
      </c>
      <c r="BK52" s="121">
        <f>100-BJ52</f>
        <v>71</v>
      </c>
      <c r="BL52" s="199">
        <f t="shared" si="42"/>
        <v>0.40845070422535212</v>
      </c>
      <c r="BM52" s="146">
        <v>0.16</v>
      </c>
      <c r="BN52" s="142">
        <f t="shared" si="43"/>
        <v>0.75117370892018775</v>
      </c>
      <c r="BO52" s="121" t="s">
        <v>485</v>
      </c>
      <c r="BP52" s="138">
        <v>48.4</v>
      </c>
      <c r="BQ52" s="144">
        <v>59.224999999999994</v>
      </c>
      <c r="BR52" s="147">
        <v>79118</v>
      </c>
      <c r="BS52" s="142">
        <f t="shared" si="44"/>
        <v>47.099999999999994</v>
      </c>
      <c r="BT52" s="147">
        <v>93.6</v>
      </c>
      <c r="BU52" s="147">
        <v>11238</v>
      </c>
      <c r="BV52" s="142">
        <f t="shared" si="45"/>
        <v>6.4000000000000057</v>
      </c>
      <c r="BW52" s="142">
        <f t="shared" si="46"/>
        <v>45.433599999999998</v>
      </c>
      <c r="BX52" s="123">
        <v>21.9</v>
      </c>
      <c r="BY52" s="148">
        <f t="shared" si="47"/>
        <v>10.030199999999999</v>
      </c>
      <c r="BZ52" s="147">
        <v>25.2</v>
      </c>
      <c r="CA52" s="148">
        <f t="shared" si="48"/>
        <v>11.541599999999999</v>
      </c>
      <c r="CB52" s="147">
        <v>52.1</v>
      </c>
      <c r="CC52" s="148">
        <f t="shared" si="49"/>
        <v>23.861799999999999</v>
      </c>
      <c r="CD52" s="148">
        <v>0.5</v>
      </c>
      <c r="CE52" s="149">
        <v>98.3</v>
      </c>
      <c r="CF52" s="149">
        <v>4952</v>
      </c>
      <c r="CG52" s="149">
        <v>98.3</v>
      </c>
      <c r="CH52" s="149">
        <v>7116</v>
      </c>
      <c r="CI52" s="149">
        <v>52.1</v>
      </c>
      <c r="CJ52" s="149">
        <v>93.5</v>
      </c>
      <c r="CK52" s="149">
        <v>11238</v>
      </c>
      <c r="CL52" s="138">
        <f t="shared" si="50"/>
        <v>0.86904761904761907</v>
      </c>
      <c r="CM52" s="148"/>
      <c r="CN52" s="148"/>
      <c r="CO52" s="148"/>
      <c r="CP52" s="142">
        <v>1.26</v>
      </c>
      <c r="CQ52" s="138"/>
      <c r="CR52" s="138"/>
      <c r="CS52" s="138"/>
      <c r="CT52" s="148"/>
      <c r="CU52" s="151"/>
      <c r="CV52" s="151"/>
      <c r="CW52" s="148"/>
      <c r="CX52" s="148"/>
      <c r="CZ52" s="148"/>
      <c r="DA52" s="152"/>
      <c r="DB52" s="153" t="s">
        <v>585</v>
      </c>
      <c r="DC52" s="154"/>
      <c r="DD52" s="155" t="s">
        <v>768</v>
      </c>
      <c r="DE52" s="124"/>
      <c r="DF52" s="124"/>
      <c r="DG52" s="124"/>
      <c r="DH52" s="236"/>
      <c r="DI52" s="124" t="s">
        <v>488</v>
      </c>
      <c r="DJ52" s="426" t="s">
        <v>496</v>
      </c>
      <c r="DK52" s="156">
        <v>2</v>
      </c>
      <c r="DL52" s="156"/>
      <c r="DM52" s="156" t="s">
        <v>475</v>
      </c>
      <c r="DN52" s="157">
        <v>0</v>
      </c>
      <c r="DO52" s="156">
        <v>0</v>
      </c>
      <c r="DP52" s="219" t="s">
        <v>681</v>
      </c>
      <c r="DQ52" s="156"/>
      <c r="DR52" s="203" t="s">
        <v>479</v>
      </c>
      <c r="DS52" s="200" t="s">
        <v>479</v>
      </c>
      <c r="DT52" s="200">
        <v>121</v>
      </c>
      <c r="DU52" s="200">
        <v>10.7</v>
      </c>
      <c r="DV52" s="200">
        <v>89.3</v>
      </c>
      <c r="DW52" s="200" t="s">
        <v>479</v>
      </c>
      <c r="DX52" s="200" t="s">
        <v>479</v>
      </c>
      <c r="DY52" s="200" t="s">
        <v>479</v>
      </c>
      <c r="DZ52" s="200" t="s">
        <v>479</v>
      </c>
      <c r="EA52" s="127">
        <v>0</v>
      </c>
      <c r="EB52" s="123"/>
      <c r="EC52" s="159"/>
      <c r="ED52" s="159"/>
      <c r="EE52" s="156">
        <v>24</v>
      </c>
      <c r="EF52" s="156">
        <v>35</v>
      </c>
      <c r="EG52" s="156">
        <v>3</v>
      </c>
      <c r="EH52" s="159"/>
      <c r="EI52" s="159">
        <v>193</v>
      </c>
      <c r="EJ52" s="159">
        <v>103</v>
      </c>
      <c r="EK52" s="192">
        <f>EJ52/(EI52*EI52*0.01*0.01)</f>
        <v>27.651749040242688</v>
      </c>
      <c r="EL52" s="156">
        <v>1</v>
      </c>
      <c r="EM52" s="127" t="s">
        <v>499</v>
      </c>
      <c r="EN52" s="156" t="s">
        <v>500</v>
      </c>
      <c r="EO52" s="156">
        <v>2</v>
      </c>
      <c r="EP52" s="156">
        <v>1</v>
      </c>
      <c r="EQ52" s="159"/>
      <c r="ER52" s="161"/>
      <c r="ES52" s="311">
        <v>13110</v>
      </c>
      <c r="ET52" s="356">
        <v>75</v>
      </c>
      <c r="EU52" s="356">
        <v>35073</v>
      </c>
      <c r="EV52" s="356">
        <v>8000</v>
      </c>
      <c r="EW52" s="356">
        <v>40560</v>
      </c>
      <c r="EX52" s="357">
        <v>2442</v>
      </c>
      <c r="EY52" s="358">
        <f t="shared" si="51"/>
        <v>165.07920000000001</v>
      </c>
      <c r="EZ52" s="266">
        <f t="shared" si="33"/>
        <v>3961.9008000000003</v>
      </c>
      <c r="FA52" s="273"/>
      <c r="FB52" s="254"/>
      <c r="FC52" s="254"/>
      <c r="FD52" s="254"/>
      <c r="FE52" s="281"/>
      <c r="FF52" s="303"/>
      <c r="FG52" s="303"/>
      <c r="FH52" s="267"/>
      <c r="FI52" s="316"/>
      <c r="FJ52" s="291"/>
      <c r="FK52" s="323"/>
      <c r="FL52" s="287"/>
      <c r="FM52" s="163"/>
      <c r="FN52" s="121"/>
      <c r="FO52" s="168">
        <f t="shared" si="52"/>
        <v>0.152</v>
      </c>
      <c r="FQ52" s="136">
        <f t="shared" si="53"/>
        <v>6.9626208194337522</v>
      </c>
      <c r="FR52" s="169">
        <f t="shared" si="54"/>
        <v>0.16507920000000001</v>
      </c>
      <c r="FS52" s="170">
        <f t="shared" si="56"/>
        <v>0.73298150221227143</v>
      </c>
      <c r="FT52" s="193">
        <v>2</v>
      </c>
      <c r="FU52" s="176" t="s">
        <v>479</v>
      </c>
      <c r="FV52" s="176" t="s">
        <v>593</v>
      </c>
      <c r="FW52" s="176" t="s">
        <v>527</v>
      </c>
      <c r="FX52" s="124">
        <v>0</v>
      </c>
      <c r="FY52" s="127" t="s">
        <v>499</v>
      </c>
      <c r="FZ52" s="124">
        <v>1</v>
      </c>
      <c r="GA52" s="176" t="s">
        <v>503</v>
      </c>
      <c r="GE52" s="124">
        <v>1</v>
      </c>
      <c r="GF52" s="195" t="s">
        <v>769</v>
      </c>
      <c r="GG52" s="176" t="s">
        <v>527</v>
      </c>
      <c r="GH52" s="124">
        <v>0</v>
      </c>
      <c r="GI52" s="213">
        <v>0</v>
      </c>
      <c r="GJ52" s="176" t="s">
        <v>770</v>
      </c>
      <c r="GK52" s="158"/>
      <c r="GL52" s="172">
        <v>44022</v>
      </c>
      <c r="GM52" s="172"/>
      <c r="GN52" s="173"/>
      <c r="GO52" s="324" t="s">
        <v>489</v>
      </c>
      <c r="GS52" s="415"/>
      <c r="GT52" s="225"/>
      <c r="GU52" s="225"/>
      <c r="GW52" s="196">
        <v>0</v>
      </c>
      <c r="GX52" s="196">
        <v>0</v>
      </c>
      <c r="GY52" s="196">
        <v>1246.25</v>
      </c>
      <c r="GZ52" s="196">
        <v>0</v>
      </c>
      <c r="HA52" s="196">
        <v>0</v>
      </c>
      <c r="HB52" s="196">
        <v>0</v>
      </c>
      <c r="HC52" s="196">
        <v>0</v>
      </c>
      <c r="HD52" s="196">
        <v>0</v>
      </c>
      <c r="HE52" s="196">
        <v>0</v>
      </c>
      <c r="HF52" s="196">
        <v>0</v>
      </c>
      <c r="HG52" s="196">
        <v>0</v>
      </c>
      <c r="HH52" s="196">
        <v>0</v>
      </c>
      <c r="HI52" s="196">
        <v>148.15</v>
      </c>
      <c r="HJ52" s="400">
        <v>4</v>
      </c>
      <c r="HK52" s="398">
        <v>39.200000000000003</v>
      </c>
      <c r="HL52" s="398">
        <v>70.2</v>
      </c>
      <c r="HM52" s="401">
        <v>6926</v>
      </c>
      <c r="HN52" s="398">
        <v>35.799999999999997</v>
      </c>
      <c r="HO52" s="398">
        <v>86.1</v>
      </c>
      <c r="HP52" s="401">
        <v>4721</v>
      </c>
      <c r="HQ52" s="401">
        <v>175</v>
      </c>
      <c r="HR52" s="398">
        <v>22.3</v>
      </c>
      <c r="HS52" s="398">
        <v>25.1</v>
      </c>
      <c r="HT52" s="398">
        <v>2.86</v>
      </c>
      <c r="HU52" s="398">
        <v>80</v>
      </c>
      <c r="HV52" s="398">
        <v>98.5</v>
      </c>
      <c r="HW52" s="401">
        <v>7205</v>
      </c>
      <c r="HX52" s="398">
        <v>61.4</v>
      </c>
      <c r="HY52" s="398">
        <v>67.900000000000006</v>
      </c>
      <c r="HZ52" s="398">
        <v>23</v>
      </c>
      <c r="IA52" s="398">
        <v>74.900000000000006</v>
      </c>
      <c r="IB52" s="398">
        <v>94.7</v>
      </c>
      <c r="IC52" s="401">
        <v>3070</v>
      </c>
      <c r="ID52" s="398">
        <v>51.1</v>
      </c>
      <c r="IE52" s="398">
        <v>42</v>
      </c>
      <c r="IF52" s="398">
        <v>35.1</v>
      </c>
      <c r="IG52" s="398">
        <v>92.5</v>
      </c>
      <c r="IH52" s="401">
        <v>6972</v>
      </c>
      <c r="II52" s="398">
        <v>82.9</v>
      </c>
      <c r="IJ52" s="398">
        <v>7.41</v>
      </c>
      <c r="IK52" s="398">
        <v>91.1</v>
      </c>
      <c r="IL52" s="401">
        <v>3999</v>
      </c>
      <c r="IM52" s="398">
        <v>21.8</v>
      </c>
      <c r="IN52" s="398">
        <v>83.8</v>
      </c>
      <c r="IO52" s="401">
        <v>4167</v>
      </c>
      <c r="IP52" s="398">
        <v>47</v>
      </c>
      <c r="IQ52" s="398">
        <v>61</v>
      </c>
      <c r="IR52" s="398">
        <v>51.9</v>
      </c>
      <c r="IS52" s="398">
        <v>52.2</v>
      </c>
      <c r="IT52" s="398">
        <v>88</v>
      </c>
      <c r="IU52" s="401">
        <v>3022</v>
      </c>
      <c r="IV52" s="398">
        <v>55.3</v>
      </c>
      <c r="IW52" s="398">
        <v>55.1</v>
      </c>
      <c r="IX52" s="398">
        <v>6.65</v>
      </c>
      <c r="IY52" s="398">
        <v>99.2</v>
      </c>
      <c r="IZ52" s="398">
        <v>6460</v>
      </c>
      <c r="JA52" s="398">
        <v>16.899999999999999</v>
      </c>
      <c r="JB52" s="398">
        <v>43.8</v>
      </c>
      <c r="JC52" s="398">
        <v>77.099999999999994</v>
      </c>
      <c r="JD52" s="398">
        <v>1.22</v>
      </c>
      <c r="JE52" s="401">
        <v>36</v>
      </c>
      <c r="JF52" s="376">
        <v>1</v>
      </c>
      <c r="JG52" s="376">
        <v>2</v>
      </c>
      <c r="JH52" s="379"/>
      <c r="JI52" s="379"/>
      <c r="JJ52" s="241"/>
      <c r="JK52" s="325"/>
      <c r="JL52" s="325"/>
      <c r="JM52" s="325"/>
      <c r="JN52" s="325"/>
      <c r="JO52" s="325"/>
      <c r="JP52" s="325"/>
      <c r="JQ52" s="325"/>
      <c r="JR52" s="325"/>
      <c r="JS52" s="325"/>
      <c r="JT52" s="325"/>
      <c r="JU52" s="325"/>
      <c r="JV52" s="325"/>
      <c r="JW52" s="325"/>
      <c r="JX52" s="325"/>
      <c r="JY52" s="325"/>
      <c r="JZ52" s="325"/>
      <c r="KA52" s="325"/>
      <c r="KB52" s="325"/>
      <c r="KC52" s="325"/>
      <c r="KD52" s="325"/>
      <c r="KE52" s="325"/>
      <c r="KF52" s="325"/>
      <c r="KG52" s="325"/>
      <c r="KH52" s="325"/>
      <c r="KI52" s="325"/>
      <c r="KJ52" s="325"/>
      <c r="KK52" s="325"/>
      <c r="KL52" s="325"/>
      <c r="KM52" s="325"/>
      <c r="KN52" s="325"/>
      <c r="KO52" s="325"/>
      <c r="KP52" s="325"/>
      <c r="KQ52" s="325"/>
      <c r="KR52" s="325"/>
      <c r="KS52" s="325"/>
      <c r="KT52" s="325"/>
      <c r="KU52" s="325"/>
      <c r="KV52" s="325"/>
      <c r="KW52" s="325"/>
      <c r="KX52" s="325"/>
      <c r="KY52" s="325"/>
      <c r="KZ52" s="325"/>
      <c r="LA52" s="325"/>
      <c r="LB52" s="325"/>
      <c r="LC52" s="325"/>
      <c r="LD52" s="325"/>
      <c r="LE52" s="325"/>
    </row>
    <row r="53" spans="1:317">
      <c r="A53" s="121">
        <v>176</v>
      </c>
      <c r="B53" s="121">
        <f>COUNTIFS($D$3:D53,D53,$F$3:F53,F53)</f>
        <v>1</v>
      </c>
      <c r="C53" s="177">
        <v>13060</v>
      </c>
      <c r="D53" s="231" t="s">
        <v>838</v>
      </c>
      <c r="E53" s="127" t="s">
        <v>705</v>
      </c>
      <c r="F53" s="179">
        <v>6506080625</v>
      </c>
      <c r="G53" s="124">
        <f t="shared" si="35"/>
        <v>55</v>
      </c>
      <c r="H53" s="275" t="s">
        <v>839</v>
      </c>
      <c r="I53" s="194" t="s">
        <v>840</v>
      </c>
      <c r="J53" s="276" t="s">
        <v>476</v>
      </c>
      <c r="K53" s="127" t="s">
        <v>477</v>
      </c>
      <c r="L53" s="124">
        <v>24</v>
      </c>
      <c r="M53" s="127" t="s">
        <v>478</v>
      </c>
      <c r="N53" s="127" t="s">
        <v>479</v>
      </c>
      <c r="O53" s="124"/>
      <c r="P53" s="124" t="s">
        <v>520</v>
      </c>
      <c r="Q53" s="320"/>
      <c r="R53" s="183"/>
      <c r="S53" s="127"/>
      <c r="T53" s="340" t="s">
        <v>481</v>
      </c>
      <c r="U53" s="340"/>
      <c r="V53" s="350" t="s">
        <v>521</v>
      </c>
      <c r="W53" s="307"/>
      <c r="X53" s="308"/>
      <c r="Y53" s="308"/>
      <c r="Z53" s="194"/>
      <c r="AA53" s="124" t="s">
        <v>495</v>
      </c>
      <c r="AB53" s="182"/>
      <c r="AC53" s="188">
        <v>73</v>
      </c>
      <c r="AD53" s="188">
        <v>1700</v>
      </c>
      <c r="AE53" s="189"/>
      <c r="AF53" s="189"/>
      <c r="AG53" s="176" t="s">
        <v>484</v>
      </c>
      <c r="AH53" s="131">
        <v>150</v>
      </c>
      <c r="AI53"/>
      <c r="AJ53"/>
      <c r="AM53"/>
      <c r="AO53" s="397">
        <v>38.700000000000003</v>
      </c>
      <c r="AP53" s="132">
        <v>53.4</v>
      </c>
      <c r="AQ53" s="133">
        <v>5.86</v>
      </c>
      <c r="AR53" s="134">
        <f t="shared" si="36"/>
        <v>97.96</v>
      </c>
      <c r="AS53" s="135">
        <f t="shared" si="37"/>
        <v>0.72471910112359561</v>
      </c>
      <c r="AT53" s="136">
        <f t="shared" si="38"/>
        <v>4.2468539325842709</v>
      </c>
      <c r="AU53" s="137">
        <f t="shared" si="39"/>
        <v>0.65305433682078984</v>
      </c>
      <c r="AV53" s="138">
        <f t="shared" si="34"/>
        <v>36.006</v>
      </c>
      <c r="AW53" s="138">
        <f>98-AY53-(CD53*100/AO53)</f>
        <v>93.038759689922486</v>
      </c>
      <c r="AX53" s="139">
        <v>1.63</v>
      </c>
      <c r="AY53" s="138">
        <f>AX53*100/AO53</f>
        <v>4.2118863049095605</v>
      </c>
      <c r="AZ53" s="121" t="s">
        <v>485</v>
      </c>
      <c r="BA53" s="140">
        <v>30.4</v>
      </c>
      <c r="BB53" s="141" t="s">
        <v>485</v>
      </c>
      <c r="BC53" s="142">
        <v>8.1000000000000003E-2</v>
      </c>
      <c r="BD53" s="142"/>
      <c r="BE53" s="138"/>
      <c r="BF53" s="138"/>
      <c r="BG53" s="123">
        <v>4465</v>
      </c>
      <c r="BH53" s="143">
        <v>397.09999999999997</v>
      </c>
      <c r="BI53" s="144">
        <v>1.51</v>
      </c>
      <c r="BJ53" s="138">
        <v>48</v>
      </c>
      <c r="BK53" s="138">
        <f>100-BJ53</f>
        <v>52</v>
      </c>
      <c r="BL53" s="145">
        <f t="shared" si="42"/>
        <v>0.92307692307692313</v>
      </c>
      <c r="BM53" s="146">
        <v>0.82</v>
      </c>
      <c r="BN53" s="142">
        <f t="shared" si="43"/>
        <v>2.1188630490956073</v>
      </c>
      <c r="BO53" s="121" t="s">
        <v>485</v>
      </c>
      <c r="BP53" s="138">
        <v>25</v>
      </c>
      <c r="BQ53" s="144">
        <v>32.199999999999996</v>
      </c>
      <c r="BR53" s="147">
        <v>19622</v>
      </c>
      <c r="BS53" s="142">
        <f t="shared" si="44"/>
        <v>78</v>
      </c>
      <c r="BT53" s="147">
        <v>91.3</v>
      </c>
      <c r="BU53" s="147">
        <v>13615</v>
      </c>
      <c r="BV53" s="142">
        <f t="shared" si="45"/>
        <v>8.7000000000000028</v>
      </c>
      <c r="BW53" s="142">
        <f t="shared" si="46"/>
        <v>53.346599999999995</v>
      </c>
      <c r="BX53" s="123">
        <v>37.5</v>
      </c>
      <c r="BY53" s="148">
        <f t="shared" si="47"/>
        <v>20.024999999999999</v>
      </c>
      <c r="BZ53" s="147">
        <v>40.5</v>
      </c>
      <c r="CA53" s="148">
        <f t="shared" si="48"/>
        <v>21.626999999999999</v>
      </c>
      <c r="CB53" s="147">
        <v>21.9</v>
      </c>
      <c r="CC53" s="148">
        <f t="shared" si="49"/>
        <v>11.694599999999998</v>
      </c>
      <c r="CD53" s="148">
        <v>0.28999999999999998</v>
      </c>
      <c r="CE53" s="149">
        <v>99</v>
      </c>
      <c r="CF53" s="149">
        <v>5594</v>
      </c>
      <c r="CG53" s="149">
        <v>95.4</v>
      </c>
      <c r="CH53" s="149">
        <v>4279</v>
      </c>
      <c r="CI53" s="149">
        <v>56.2</v>
      </c>
      <c r="CJ53" s="149">
        <v>88.1</v>
      </c>
      <c r="CK53" s="149">
        <v>4520</v>
      </c>
      <c r="CL53" s="138">
        <f t="shared" si="50"/>
        <v>0.92592592592592593</v>
      </c>
      <c r="CM53" s="148"/>
      <c r="CN53" s="148"/>
      <c r="CO53" s="148"/>
      <c r="CP53" s="142">
        <v>1</v>
      </c>
      <c r="CQ53" s="138"/>
      <c r="CR53" s="138"/>
      <c r="CS53" s="138"/>
      <c r="CT53" s="148"/>
      <c r="CU53" s="151"/>
      <c r="CV53" s="151"/>
      <c r="CW53" s="148"/>
      <c r="CX53" s="148"/>
      <c r="CZ53" s="148"/>
      <c r="DA53" s="152"/>
      <c r="DB53" s="153" t="s">
        <v>486</v>
      </c>
      <c r="DC53" s="154"/>
      <c r="DD53" s="155" t="s">
        <v>841</v>
      </c>
      <c r="DE53" s="124"/>
      <c r="DF53" s="124"/>
      <c r="DG53" s="124"/>
      <c r="DH53" s="236"/>
      <c r="DI53" s="124" t="s">
        <v>488</v>
      </c>
      <c r="DJ53" s="427" t="s">
        <v>484</v>
      </c>
      <c r="DK53" s="156">
        <v>2</v>
      </c>
      <c r="DL53" s="156"/>
      <c r="DM53" s="220" t="s">
        <v>1112</v>
      </c>
      <c r="DN53" s="157">
        <v>0</v>
      </c>
      <c r="DO53" s="220">
        <v>0</v>
      </c>
      <c r="DP53" s="220" t="s">
        <v>681</v>
      </c>
      <c r="DQ53" s="156"/>
      <c r="DR53" s="203" t="s">
        <v>479</v>
      </c>
      <c r="DS53" s="200" t="s">
        <v>479</v>
      </c>
      <c r="DT53" s="200">
        <v>196</v>
      </c>
      <c r="DU53" s="200">
        <v>20.9</v>
      </c>
      <c r="DV53" s="200">
        <v>79.099999999999994</v>
      </c>
      <c r="DW53" s="200" t="s">
        <v>479</v>
      </c>
      <c r="DX53" s="200" t="s">
        <v>479</v>
      </c>
      <c r="DY53" s="200" t="s">
        <v>479</v>
      </c>
      <c r="DZ53" s="200" t="s">
        <v>479</v>
      </c>
      <c r="EA53" s="127">
        <v>0</v>
      </c>
      <c r="EB53" s="123"/>
      <c r="EC53" s="159"/>
      <c r="ED53" s="159"/>
      <c r="EE53" s="156">
        <v>24</v>
      </c>
      <c r="EF53" s="220" t="s">
        <v>499</v>
      </c>
      <c r="EG53" s="156"/>
      <c r="EH53" s="159"/>
      <c r="EI53" s="417">
        <v>188</v>
      </c>
      <c r="EJ53" s="417">
        <v>108</v>
      </c>
      <c r="EK53" s="192">
        <f>EJ53/(EI53*EI53*0.01*0.01)</f>
        <v>30.556813037573562</v>
      </c>
      <c r="EL53" s="417">
        <v>0</v>
      </c>
      <c r="EM53" s="433" t="s">
        <v>499</v>
      </c>
      <c r="EN53" s="159"/>
      <c r="EO53" s="417" t="s">
        <v>499</v>
      </c>
      <c r="EP53" s="417" t="s">
        <v>499</v>
      </c>
      <c r="EQ53" s="417" t="s">
        <v>1113</v>
      </c>
      <c r="ER53" s="418">
        <v>43946</v>
      </c>
      <c r="ES53" s="311">
        <v>13060</v>
      </c>
      <c r="ET53" s="356">
        <v>75</v>
      </c>
      <c r="EU53" s="356">
        <v>20246</v>
      </c>
      <c r="EV53" s="356">
        <v>16000</v>
      </c>
      <c r="EW53" s="356">
        <v>40560</v>
      </c>
      <c r="EX53" s="357">
        <v>2017</v>
      </c>
      <c r="EY53" s="358">
        <f t="shared" si="51"/>
        <v>68.174599999999998</v>
      </c>
      <c r="EZ53" s="266">
        <f t="shared" si="33"/>
        <v>1636.1904</v>
      </c>
      <c r="FA53" s="273"/>
      <c r="FB53" s="254"/>
      <c r="FC53" s="254"/>
      <c r="FD53" s="254"/>
      <c r="FE53" s="281"/>
      <c r="FF53" s="303"/>
      <c r="FG53" s="303"/>
      <c r="FH53" s="267"/>
      <c r="FI53" s="316"/>
      <c r="FJ53" s="291"/>
      <c r="FK53" s="323"/>
      <c r="FL53" s="287"/>
      <c r="FM53" s="163"/>
      <c r="FN53" s="121"/>
      <c r="FO53" s="168">
        <f t="shared" si="52"/>
        <v>7.2999999999999995E-2</v>
      </c>
      <c r="FQ53" s="136">
        <f t="shared" si="53"/>
        <v>9.9624617208337458</v>
      </c>
      <c r="FR53" s="169">
        <f t="shared" si="54"/>
        <v>6.8174600000000002E-2</v>
      </c>
      <c r="FS53" s="170">
        <f t="shared" si="56"/>
        <v>2.8749710302664044</v>
      </c>
      <c r="FT53" s="419"/>
      <c r="FU53" s="224" t="s">
        <v>499</v>
      </c>
      <c r="FV53" s="224" t="s">
        <v>499</v>
      </c>
      <c r="FW53" s="224" t="s">
        <v>583</v>
      </c>
      <c r="FX53" s="222">
        <v>0</v>
      </c>
      <c r="FY53" s="222"/>
      <c r="FZ53" s="222">
        <v>1</v>
      </c>
      <c r="GA53" s="224" t="s">
        <v>525</v>
      </c>
      <c r="GB53" s="232"/>
      <c r="GC53" s="232"/>
      <c r="GD53" s="232"/>
      <c r="GE53" s="222">
        <v>1</v>
      </c>
      <c r="GF53" s="224" t="s">
        <v>1114</v>
      </c>
      <c r="GG53" s="224" t="s">
        <v>1115</v>
      </c>
      <c r="GH53" s="222">
        <v>0</v>
      </c>
      <c r="GI53" s="223">
        <v>0</v>
      </c>
      <c r="GJ53" s="176" t="s">
        <v>528</v>
      </c>
      <c r="GK53" s="375"/>
      <c r="GL53" s="172">
        <v>44012</v>
      </c>
      <c r="GM53" s="172"/>
      <c r="GN53" s="173"/>
      <c r="GO53" s="412" t="s">
        <v>489</v>
      </c>
      <c r="GS53" s="375"/>
      <c r="GT53" s="375"/>
      <c r="GU53" s="375"/>
      <c r="HJ53" s="375"/>
      <c r="HK53" s="398">
        <v>24</v>
      </c>
      <c r="HL53" s="398">
        <v>91.6</v>
      </c>
      <c r="HM53" s="401">
        <v>14316</v>
      </c>
      <c r="HN53" s="398">
        <v>35.1</v>
      </c>
      <c r="HO53" s="398">
        <v>94.3</v>
      </c>
      <c r="HP53" s="401">
        <v>5774</v>
      </c>
      <c r="HQ53" s="401">
        <v>841</v>
      </c>
      <c r="HR53" s="398">
        <v>10.7</v>
      </c>
      <c r="HS53" s="398">
        <v>11.1</v>
      </c>
      <c r="HT53" s="398">
        <v>4.76</v>
      </c>
      <c r="HU53" s="398">
        <v>93.8</v>
      </c>
      <c r="HV53" s="398">
        <v>99.2</v>
      </c>
      <c r="HW53" s="401">
        <v>6821</v>
      </c>
      <c r="HX53" s="398">
        <v>20.399999999999999</v>
      </c>
      <c r="HY53" s="398">
        <v>85.4</v>
      </c>
      <c r="HZ53" s="398">
        <v>3.65</v>
      </c>
      <c r="IA53" s="398">
        <v>50.8</v>
      </c>
      <c r="IB53" s="398">
        <v>98</v>
      </c>
      <c r="IC53" s="401">
        <v>3101</v>
      </c>
      <c r="ID53" s="398">
        <v>24.9</v>
      </c>
      <c r="IE53" s="398">
        <v>20.5</v>
      </c>
      <c r="IF53" s="398">
        <v>7.1</v>
      </c>
      <c r="IG53" s="398">
        <v>95.9</v>
      </c>
      <c r="IH53" s="401">
        <v>11248</v>
      </c>
      <c r="II53" s="398">
        <v>53.7</v>
      </c>
      <c r="IJ53" s="398">
        <v>0.55000000000000004</v>
      </c>
      <c r="IK53" s="398">
        <v>94.1</v>
      </c>
      <c r="IL53" s="401">
        <v>4944</v>
      </c>
      <c r="IM53" s="398">
        <v>14.9</v>
      </c>
      <c r="IN53" s="398">
        <v>86.1</v>
      </c>
      <c r="IO53" s="401">
        <v>4903</v>
      </c>
      <c r="IP53" s="398">
        <v>11.1</v>
      </c>
      <c r="IQ53" s="398">
        <v>63.5</v>
      </c>
      <c r="IR53" s="398">
        <v>16.399999999999999</v>
      </c>
      <c r="IS53" s="398">
        <v>18.100000000000001</v>
      </c>
      <c r="IT53" s="398">
        <v>93</v>
      </c>
      <c r="IU53" s="401">
        <v>2815</v>
      </c>
      <c r="IV53" s="398">
        <v>14.1</v>
      </c>
      <c r="IW53" s="398"/>
      <c r="IX53" s="398"/>
      <c r="IY53" s="398"/>
      <c r="IZ53" s="398"/>
      <c r="JA53" s="398"/>
      <c r="JB53" s="398"/>
      <c r="JC53" s="398"/>
      <c r="JD53" s="398"/>
      <c r="JE53" s="401"/>
      <c r="JF53" s="379"/>
      <c r="JG53" s="379"/>
      <c r="JH53" s="379"/>
      <c r="JI53" s="379"/>
      <c r="JJ53" s="375"/>
      <c r="JK53" s="379"/>
      <c r="JL53" s="379"/>
      <c r="JM53" s="379"/>
      <c r="JN53" s="379"/>
      <c r="JO53" s="379"/>
      <c r="JP53" s="379"/>
      <c r="JQ53" s="379"/>
      <c r="JR53" s="379"/>
      <c r="JS53" s="379"/>
      <c r="JT53" s="379"/>
      <c r="JU53" s="379"/>
      <c r="JV53" s="379"/>
      <c r="JW53" s="379"/>
      <c r="JX53" s="379"/>
      <c r="JY53" s="379"/>
      <c r="JZ53" s="379"/>
      <c r="KA53" s="379"/>
      <c r="KB53" s="379"/>
      <c r="KC53" s="379"/>
      <c r="KD53" s="379"/>
      <c r="KE53" s="379"/>
      <c r="KF53" s="379"/>
      <c r="KG53" s="379"/>
      <c r="KH53" s="379"/>
      <c r="KI53" s="379"/>
      <c r="KJ53" s="379"/>
      <c r="KK53" s="379"/>
      <c r="KL53" s="379"/>
      <c r="KM53" s="379"/>
      <c r="KN53" s="379"/>
      <c r="KO53" s="379"/>
      <c r="KP53" s="379"/>
      <c r="KQ53" s="379"/>
      <c r="KR53" s="379"/>
      <c r="KS53" s="379"/>
      <c r="KT53" s="379"/>
      <c r="KU53" s="379"/>
      <c r="KV53" s="379"/>
      <c r="KW53" s="379"/>
      <c r="KX53" s="379"/>
      <c r="KY53" s="379"/>
      <c r="KZ53" s="379"/>
      <c r="LA53" s="379"/>
      <c r="LB53" s="379"/>
      <c r="LC53" s="379"/>
      <c r="LD53" s="379"/>
      <c r="LE53" s="379"/>
    </row>
    <row r="54" spans="1:317">
      <c r="A54" s="121">
        <v>66</v>
      </c>
      <c r="B54" s="121">
        <f>COUNTIFS($D$3:D54,D54,$F$3:F54,F54)</f>
        <v>1</v>
      </c>
      <c r="C54" s="177">
        <v>12429</v>
      </c>
      <c r="D54" s="231" t="s">
        <v>640</v>
      </c>
      <c r="E54" s="127" t="s">
        <v>641</v>
      </c>
      <c r="F54" s="179">
        <v>5402260226</v>
      </c>
      <c r="G54" s="124">
        <f t="shared" si="35"/>
        <v>66</v>
      </c>
      <c r="H54" s="275" t="s">
        <v>642</v>
      </c>
      <c r="I54" s="194" t="s">
        <v>643</v>
      </c>
      <c r="J54" s="276" t="s">
        <v>476</v>
      </c>
      <c r="K54" s="127" t="s">
        <v>477</v>
      </c>
      <c r="L54" s="124">
        <v>6</v>
      </c>
      <c r="M54" s="127">
        <v>2</v>
      </c>
      <c r="N54" s="127" t="s">
        <v>479</v>
      </c>
      <c r="O54" s="124"/>
      <c r="P54" s="124" t="s">
        <v>574</v>
      </c>
      <c r="Q54" s="320"/>
      <c r="R54" s="183"/>
      <c r="S54" s="127"/>
      <c r="T54" s="340" t="s">
        <v>481</v>
      </c>
      <c r="U54" s="340"/>
      <c r="V54" s="345" t="s">
        <v>575</v>
      </c>
      <c r="W54" s="307"/>
      <c r="X54" s="308"/>
      <c r="Y54" s="308"/>
      <c r="Z54" s="377"/>
      <c r="AA54" s="375" t="s">
        <v>576</v>
      </c>
      <c r="AB54" s="124"/>
      <c r="AC54" s="392">
        <v>170</v>
      </c>
      <c r="AD54" s="392">
        <v>1000</v>
      </c>
      <c r="AE54" s="379"/>
      <c r="AF54" s="379"/>
      <c r="AG54" s="379" t="s">
        <v>496</v>
      </c>
      <c r="AH54" s="392">
        <v>150</v>
      </c>
      <c r="AI54"/>
      <c r="AJ54"/>
      <c r="AM54"/>
      <c r="AO54" s="397">
        <v>57.6</v>
      </c>
      <c r="AP54" s="132">
        <v>35</v>
      </c>
      <c r="AQ54" s="133">
        <v>5.92</v>
      </c>
      <c r="AR54" s="134">
        <f t="shared" si="36"/>
        <v>98.52</v>
      </c>
      <c r="AS54" s="135">
        <f t="shared" si="37"/>
        <v>1.6457142857142857</v>
      </c>
      <c r="AT54" s="136">
        <f t="shared" si="38"/>
        <v>9.7426285714285719</v>
      </c>
      <c r="AU54" s="137">
        <f t="shared" si="39"/>
        <v>1.4076246334310851</v>
      </c>
      <c r="AV54" s="138">
        <f t="shared" si="34"/>
        <v>53.095680000000002</v>
      </c>
      <c r="AW54" s="138">
        <f>97-AY54-(CD54*100/AO54)</f>
        <v>92.18</v>
      </c>
      <c r="AX54" s="139">
        <v>2.0563199999999999</v>
      </c>
      <c r="AY54" s="138">
        <v>3.57</v>
      </c>
      <c r="AZ54" s="121" t="s">
        <v>485</v>
      </c>
      <c r="BA54" s="140">
        <v>22.9</v>
      </c>
      <c r="BB54" s="141" t="s">
        <v>485</v>
      </c>
      <c r="BC54" s="142">
        <v>3.9100000000000003E-3</v>
      </c>
      <c r="BD54" s="142"/>
      <c r="BE54" s="148"/>
      <c r="BF54" s="138"/>
      <c r="BG54" s="123">
        <v>5856</v>
      </c>
      <c r="BH54" s="143">
        <v>420</v>
      </c>
      <c r="BI54" s="144">
        <v>0.39</v>
      </c>
      <c r="BJ54" s="138">
        <v>46.9</v>
      </c>
      <c r="BK54" s="121">
        <v>53.1</v>
      </c>
      <c r="BL54" s="145">
        <f t="shared" si="42"/>
        <v>0.8832391713747646</v>
      </c>
      <c r="BM54" s="146">
        <v>1.65</v>
      </c>
      <c r="BN54" s="142">
        <f t="shared" si="43"/>
        <v>2.8645833333333335</v>
      </c>
      <c r="BO54" s="121" t="s">
        <v>485</v>
      </c>
      <c r="BP54" s="121">
        <v>26</v>
      </c>
      <c r="BQ54" s="144">
        <v>46.103999999999992</v>
      </c>
      <c r="BR54" s="193">
        <v>56838</v>
      </c>
      <c r="BS54" s="142">
        <f t="shared" si="44"/>
        <v>46.1</v>
      </c>
      <c r="BT54" s="147">
        <v>83.2</v>
      </c>
      <c r="BU54" s="147">
        <v>8063</v>
      </c>
      <c r="BV54" s="142">
        <f t="shared" si="45"/>
        <v>16.799999999999997</v>
      </c>
      <c r="BW54" s="399">
        <f t="shared" si="46"/>
        <v>34.545000000000002</v>
      </c>
      <c r="BX54" s="147">
        <v>26.3</v>
      </c>
      <c r="BY54" s="148">
        <f t="shared" si="47"/>
        <v>9.2050000000000001</v>
      </c>
      <c r="BZ54" s="147">
        <v>19.8</v>
      </c>
      <c r="CA54" s="148">
        <f t="shared" si="48"/>
        <v>6.93</v>
      </c>
      <c r="CB54" s="147">
        <v>52.6</v>
      </c>
      <c r="CC54" s="148">
        <f t="shared" si="49"/>
        <v>18.41</v>
      </c>
      <c r="CD54" s="148">
        <v>0.72</v>
      </c>
      <c r="CE54" s="149">
        <v>99.4</v>
      </c>
      <c r="CF54" s="211">
        <v>7459.2</v>
      </c>
      <c r="CG54" s="149">
        <v>94.8</v>
      </c>
      <c r="CH54" s="211">
        <v>5268.8</v>
      </c>
      <c r="CI54" s="149">
        <v>73</v>
      </c>
      <c r="CJ54" s="149">
        <v>85.7</v>
      </c>
      <c r="CK54" s="211">
        <v>4807.5999999999995</v>
      </c>
      <c r="CL54" s="138">
        <f t="shared" si="50"/>
        <v>1.3282828282828283</v>
      </c>
      <c r="CM54" s="148"/>
      <c r="CN54" s="148"/>
      <c r="CO54" s="148"/>
      <c r="CP54" s="142"/>
      <c r="CQ54" s="148">
        <v>15.3</v>
      </c>
      <c r="CR54" s="138"/>
      <c r="CS54" s="138"/>
      <c r="CT54" s="148"/>
      <c r="CU54" s="151"/>
      <c r="CV54" s="151"/>
      <c r="CW54" s="148"/>
      <c r="CX54" s="148"/>
      <c r="CZ54" s="148"/>
      <c r="DB54" s="153" t="s">
        <v>539</v>
      </c>
      <c r="DC54" s="154"/>
      <c r="DD54" s="155" t="s">
        <v>644</v>
      </c>
      <c r="DE54" s="124"/>
      <c r="DF54" s="124"/>
      <c r="DG54" s="124"/>
      <c r="DH54" s="236"/>
      <c r="DI54" s="124" t="s">
        <v>488</v>
      </c>
      <c r="DJ54" s="426" t="s">
        <v>496</v>
      </c>
      <c r="DK54" s="156">
        <v>2</v>
      </c>
      <c r="DL54" s="156"/>
      <c r="DM54" s="156"/>
      <c r="DN54" s="157">
        <v>0</v>
      </c>
      <c r="DO54" s="156">
        <v>0</v>
      </c>
      <c r="DP54" s="219" t="s">
        <v>681</v>
      </c>
      <c r="DQ54" s="156"/>
      <c r="DR54" s="158" t="s">
        <v>479</v>
      </c>
      <c r="DS54" s="124" t="s">
        <v>479</v>
      </c>
      <c r="DT54" s="124">
        <v>335</v>
      </c>
      <c r="DU54" s="124">
        <v>33.1</v>
      </c>
      <c r="DV54" s="124">
        <v>66.900000000000006</v>
      </c>
      <c r="DW54" s="124" t="s">
        <v>479</v>
      </c>
      <c r="DX54" s="124" t="s">
        <v>479</v>
      </c>
      <c r="DY54" s="124" t="s">
        <v>479</v>
      </c>
      <c r="DZ54" s="124" t="s">
        <v>479</v>
      </c>
      <c r="EA54" s="124">
        <v>0</v>
      </c>
      <c r="EC54" s="159"/>
      <c r="ED54" s="159"/>
      <c r="EE54" s="156">
        <v>6</v>
      </c>
      <c r="EF54" s="156">
        <v>15</v>
      </c>
      <c r="EG54" s="156">
        <v>2</v>
      </c>
      <c r="EH54" s="159"/>
      <c r="EI54" s="191">
        <v>174</v>
      </c>
      <c r="EJ54" s="191">
        <v>93</v>
      </c>
      <c r="EK54" s="212">
        <f>EJ54/(EI54*EI54*0.01*0.01)</f>
        <v>30.717399920729289</v>
      </c>
      <c r="EL54" s="156">
        <v>3</v>
      </c>
      <c r="EM54" s="127" t="s">
        <v>499</v>
      </c>
      <c r="EN54" s="156" t="s">
        <v>500</v>
      </c>
      <c r="EO54" s="156">
        <v>3</v>
      </c>
      <c r="EP54" s="156">
        <v>1</v>
      </c>
      <c r="EQ54" s="159" t="s">
        <v>645</v>
      </c>
      <c r="ER54" s="161" t="s">
        <v>646</v>
      </c>
      <c r="ES54" s="311">
        <v>12429</v>
      </c>
      <c r="ET54" s="404">
        <v>75</v>
      </c>
      <c r="EU54" s="404">
        <v>9097</v>
      </c>
      <c r="EV54" s="404">
        <v>8000</v>
      </c>
      <c r="EW54" s="404">
        <v>40560</v>
      </c>
      <c r="EX54" s="404">
        <v>2474</v>
      </c>
      <c r="EY54" s="335">
        <f t="shared" si="51"/>
        <v>167.2424</v>
      </c>
      <c r="EZ54" s="407">
        <f t="shared" ref="EZ54:EZ79" si="57">L54*EY54</f>
        <v>1003.4544000000001</v>
      </c>
      <c r="FA54" s="390"/>
      <c r="FB54" s="390"/>
      <c r="FC54" s="390"/>
      <c r="FD54" s="390"/>
      <c r="FE54" s="402"/>
      <c r="FF54" s="402"/>
      <c r="FG54" s="402"/>
      <c r="FH54" s="289"/>
      <c r="FI54" s="379"/>
      <c r="FJ54" s="291"/>
      <c r="FK54" s="292"/>
      <c r="FL54" s="395"/>
      <c r="FM54" s="390"/>
      <c r="FN54" s="121"/>
      <c r="FO54" s="168">
        <f t="shared" si="52"/>
        <v>0.17</v>
      </c>
      <c r="FQ54" s="136">
        <f t="shared" si="53"/>
        <v>27.195778828185116</v>
      </c>
      <c r="FR54" s="169">
        <f t="shared" si="54"/>
        <v>0.16724240000000001</v>
      </c>
      <c r="FS54" s="170">
        <f t="shared" si="56"/>
        <v>2.0030805585186533</v>
      </c>
      <c r="FT54" s="193">
        <v>100</v>
      </c>
      <c r="FU54" s="176" t="s">
        <v>501</v>
      </c>
      <c r="FV54" s="176" t="s">
        <v>622</v>
      </c>
      <c r="FW54" s="176" t="s">
        <v>647</v>
      </c>
      <c r="FX54" s="124">
        <v>0</v>
      </c>
      <c r="FY54" s="127" t="s">
        <v>499</v>
      </c>
      <c r="FZ54" s="124">
        <v>1</v>
      </c>
      <c r="GA54" s="176" t="s">
        <v>503</v>
      </c>
      <c r="GE54" s="124">
        <v>1</v>
      </c>
      <c r="GF54" s="215">
        <v>43886</v>
      </c>
      <c r="GG54" s="176" t="s">
        <v>527</v>
      </c>
      <c r="GH54" s="124">
        <v>0</v>
      </c>
      <c r="GI54" s="213">
        <v>0</v>
      </c>
      <c r="GJ54" s="176" t="s">
        <v>528</v>
      </c>
      <c r="GK54" s="375"/>
      <c r="GL54" s="172">
        <v>43886</v>
      </c>
      <c r="GM54" s="161" t="s">
        <v>583</v>
      </c>
      <c r="GN54" s="173">
        <v>48</v>
      </c>
      <c r="GO54" s="412" t="s">
        <v>489</v>
      </c>
      <c r="GS54" s="413"/>
      <c r="GT54" s="375"/>
      <c r="GU54" s="375"/>
      <c r="GW54" s="196">
        <v>0</v>
      </c>
      <c r="GX54" s="196">
        <v>0</v>
      </c>
      <c r="GY54" s="196">
        <v>1003.2</v>
      </c>
      <c r="GZ54" s="196">
        <v>0</v>
      </c>
      <c r="HA54" s="196">
        <v>0</v>
      </c>
      <c r="HB54" s="196">
        <v>0</v>
      </c>
      <c r="HC54" s="196">
        <v>5556.9</v>
      </c>
      <c r="HD54" s="196">
        <v>196.27</v>
      </c>
      <c r="HE54" s="196">
        <v>352.5</v>
      </c>
      <c r="HF54" s="196">
        <v>379.28</v>
      </c>
      <c r="HG54" s="196">
        <v>0</v>
      </c>
      <c r="HH54" s="196">
        <v>0</v>
      </c>
      <c r="HI54" s="196">
        <v>531.36</v>
      </c>
      <c r="HJ54" s="400">
        <v>1</v>
      </c>
      <c r="HK54" s="398">
        <v>26.2</v>
      </c>
      <c r="HL54" s="398">
        <v>91.4</v>
      </c>
      <c r="HM54" s="401">
        <v>11455</v>
      </c>
      <c r="HN54" s="398">
        <v>24.8</v>
      </c>
      <c r="HO54" s="398">
        <v>93.4</v>
      </c>
      <c r="HP54" s="401">
        <v>5486</v>
      </c>
      <c r="HQ54" s="401">
        <v>794</v>
      </c>
      <c r="HR54" s="398">
        <v>5.67</v>
      </c>
      <c r="HS54" s="398">
        <v>7.93</v>
      </c>
      <c r="HT54" s="398">
        <v>2.39</v>
      </c>
      <c r="HU54" s="398">
        <v>62.7</v>
      </c>
      <c r="HV54" s="398">
        <v>94.5</v>
      </c>
      <c r="HW54" s="401">
        <v>5416</v>
      </c>
      <c r="HX54" s="398">
        <v>22.9</v>
      </c>
      <c r="HY54" s="398">
        <v>68.599999999999994</v>
      </c>
      <c r="HZ54" s="398">
        <v>6.42</v>
      </c>
      <c r="IA54" s="398">
        <v>46.6</v>
      </c>
      <c r="IB54" s="398">
        <v>83</v>
      </c>
      <c r="IC54" s="401">
        <v>3345</v>
      </c>
      <c r="ID54" s="398">
        <v>20.399999999999999</v>
      </c>
      <c r="IE54" s="398">
        <v>17.399999999999999</v>
      </c>
      <c r="IF54" s="398">
        <v>6.58</v>
      </c>
      <c r="IG54" s="398">
        <v>91</v>
      </c>
      <c r="IH54" s="401">
        <v>8486</v>
      </c>
      <c r="II54" s="398">
        <v>52.3</v>
      </c>
      <c r="IJ54" s="398">
        <v>1.56</v>
      </c>
      <c r="IK54" s="398">
        <v>76.8</v>
      </c>
      <c r="IL54" s="401">
        <v>3132</v>
      </c>
      <c r="IM54" s="398">
        <v>2.0099999999999998</v>
      </c>
      <c r="IN54" s="398">
        <v>72.3</v>
      </c>
      <c r="IO54" s="401">
        <v>3372</v>
      </c>
      <c r="IP54" s="398">
        <v>9.83</v>
      </c>
      <c r="IQ54" s="398">
        <v>55.5</v>
      </c>
      <c r="IR54" s="398">
        <v>22.5</v>
      </c>
      <c r="IS54" s="398">
        <v>16.8</v>
      </c>
      <c r="IT54" s="398">
        <v>76.2</v>
      </c>
      <c r="IU54" s="401">
        <v>2837</v>
      </c>
      <c r="IV54" s="398">
        <v>9.6</v>
      </c>
      <c r="IW54" s="398">
        <v>44.3</v>
      </c>
      <c r="IX54" s="398">
        <v>0.25</v>
      </c>
      <c r="IY54" s="398">
        <v>99.7</v>
      </c>
      <c r="IZ54" s="398">
        <v>3816</v>
      </c>
      <c r="JA54" s="398">
        <v>1.64</v>
      </c>
      <c r="JB54" s="398">
        <v>7.05</v>
      </c>
      <c r="JC54" s="398">
        <v>64.599999999999994</v>
      </c>
      <c r="JD54" s="398">
        <v>8.2000000000000003E-2</v>
      </c>
      <c r="JE54" s="401">
        <v>7</v>
      </c>
      <c r="JF54" s="376">
        <v>1</v>
      </c>
      <c r="JG54" s="376">
        <v>1</v>
      </c>
      <c r="JH54" s="379"/>
      <c r="JI54" s="379"/>
      <c r="JJ54" s="400"/>
      <c r="JK54" s="379"/>
      <c r="JL54" s="379"/>
      <c r="JM54" s="379"/>
      <c r="JN54" s="379"/>
      <c r="JO54" s="379"/>
      <c r="JP54" s="379"/>
      <c r="JQ54" s="379"/>
      <c r="JR54" s="379"/>
      <c r="JS54" s="379"/>
      <c r="JT54" s="379"/>
      <c r="JU54" s="379"/>
      <c r="JV54" s="379"/>
      <c r="JW54" s="379"/>
      <c r="JX54" s="379"/>
      <c r="JY54" s="379"/>
      <c r="JZ54" s="379"/>
      <c r="KA54" s="379"/>
      <c r="KB54" s="379"/>
      <c r="KC54" s="379"/>
      <c r="KD54" s="379"/>
      <c r="KE54" s="379"/>
      <c r="KF54" s="379"/>
      <c r="KG54" s="379"/>
      <c r="KH54" s="379"/>
      <c r="KI54" s="379"/>
      <c r="KJ54" s="379"/>
      <c r="KK54" s="379"/>
      <c r="KL54" s="379"/>
      <c r="KM54" s="379"/>
      <c r="KN54" s="379"/>
      <c r="KO54" s="379"/>
      <c r="KP54" s="379"/>
      <c r="KQ54" s="379"/>
      <c r="KR54" s="379"/>
      <c r="KS54" s="379"/>
      <c r="KT54" s="379"/>
      <c r="KU54" s="379"/>
      <c r="KV54" s="379"/>
      <c r="KW54" s="379"/>
      <c r="KX54" s="379"/>
      <c r="KY54" s="379"/>
      <c r="KZ54" s="379"/>
      <c r="LA54" s="379"/>
      <c r="LB54" s="379"/>
      <c r="LC54" s="379"/>
      <c r="LD54" s="379"/>
      <c r="LE54" s="379"/>
    </row>
    <row r="55" spans="1:317">
      <c r="A55" s="121">
        <v>97</v>
      </c>
      <c r="B55" s="121">
        <f>COUNTIFS($D$3:D55,D55,$F$3:F55,F55)</f>
        <v>1</v>
      </c>
      <c r="C55" s="177">
        <v>12524</v>
      </c>
      <c r="D55" s="231" t="s">
        <v>733</v>
      </c>
      <c r="E55" s="127" t="s">
        <v>530</v>
      </c>
      <c r="F55" s="179">
        <v>6107230591</v>
      </c>
      <c r="G55" s="124">
        <f t="shared" si="35"/>
        <v>59</v>
      </c>
      <c r="H55" s="275" t="s">
        <v>734</v>
      </c>
      <c r="I55" s="194" t="s">
        <v>475</v>
      </c>
      <c r="J55" s="276" t="s">
        <v>476</v>
      </c>
      <c r="K55" s="127" t="s">
        <v>477</v>
      </c>
      <c r="L55" s="124">
        <v>42</v>
      </c>
      <c r="M55" s="127">
        <v>2</v>
      </c>
      <c r="N55" s="127" t="s">
        <v>479</v>
      </c>
      <c r="O55" s="124"/>
      <c r="P55" s="124" t="s">
        <v>735</v>
      </c>
      <c r="Q55" s="320"/>
      <c r="R55" s="183"/>
      <c r="S55" s="127"/>
      <c r="T55" s="340" t="s">
        <v>481</v>
      </c>
      <c r="U55" s="340"/>
      <c r="V55" s="345" t="s">
        <v>575</v>
      </c>
      <c r="W55" s="307"/>
      <c r="X55" s="308"/>
      <c r="Y55" s="308"/>
      <c r="Z55" s="377" t="s">
        <v>656</v>
      </c>
      <c r="AA55" s="375" t="s">
        <v>483</v>
      </c>
      <c r="AB55" s="124"/>
      <c r="AC55" s="392">
        <v>317</v>
      </c>
      <c r="AD55" s="392">
        <v>13000</v>
      </c>
      <c r="AE55" s="379"/>
      <c r="AF55" s="379"/>
      <c r="AG55" s="379" t="s">
        <v>496</v>
      </c>
      <c r="AH55" s="131">
        <v>1000</v>
      </c>
      <c r="AI55"/>
      <c r="AJ55"/>
      <c r="AM55"/>
      <c r="AO55" s="397">
        <v>32.700000000000003</v>
      </c>
      <c r="AP55" s="132">
        <v>58</v>
      </c>
      <c r="AQ55" s="133">
        <v>8.2899999999999991</v>
      </c>
      <c r="AR55" s="134">
        <f t="shared" si="36"/>
        <v>98.990000000000009</v>
      </c>
      <c r="AS55" s="135">
        <f t="shared" si="37"/>
        <v>0.56379310344827593</v>
      </c>
      <c r="AT55" s="136">
        <f t="shared" si="38"/>
        <v>4.6738448275862075</v>
      </c>
      <c r="AU55" s="137">
        <f t="shared" si="39"/>
        <v>0.49328707195655463</v>
      </c>
      <c r="AV55" s="138">
        <f t="shared" si="34"/>
        <v>28.360410000000002</v>
      </c>
      <c r="AW55" s="138">
        <f>97-AY55-(CD55*100/AO55)</f>
        <v>86.729082568807343</v>
      </c>
      <c r="AX55" s="139">
        <v>2.9985900000000005</v>
      </c>
      <c r="AY55" s="138">
        <v>9.17</v>
      </c>
      <c r="AZ55" s="121" t="s">
        <v>485</v>
      </c>
      <c r="BA55" s="140">
        <v>50</v>
      </c>
      <c r="BB55" s="141" t="s">
        <v>485</v>
      </c>
      <c r="BC55" s="142">
        <v>0.23</v>
      </c>
      <c r="BD55" s="142"/>
      <c r="BE55" s="148"/>
      <c r="BF55" s="138"/>
      <c r="BG55" s="123">
        <v>8807</v>
      </c>
      <c r="BH55" s="143">
        <v>356.7</v>
      </c>
      <c r="BI55" s="144">
        <v>0.33</v>
      </c>
      <c r="BJ55" s="138">
        <v>38.5</v>
      </c>
      <c r="BK55" s="121">
        <v>61.5</v>
      </c>
      <c r="BL55" s="145">
        <f t="shared" si="42"/>
        <v>0.62601626016260159</v>
      </c>
      <c r="BM55" s="146">
        <v>0.31</v>
      </c>
      <c r="BN55" s="142">
        <f t="shared" si="43"/>
        <v>0.94801223241590205</v>
      </c>
      <c r="BO55" s="121" t="s">
        <v>485</v>
      </c>
      <c r="BP55" s="121">
        <v>30</v>
      </c>
      <c r="BQ55" s="144">
        <v>73.337000000000003</v>
      </c>
      <c r="BR55" s="193">
        <v>40111.4</v>
      </c>
      <c r="BS55" s="142">
        <f t="shared" si="44"/>
        <v>56</v>
      </c>
      <c r="BT55" s="147">
        <v>93.4</v>
      </c>
      <c r="BU55" s="147">
        <v>8186</v>
      </c>
      <c r="BV55" s="142">
        <f t="shared" si="45"/>
        <v>6.5999999999999943</v>
      </c>
      <c r="BW55" s="237">
        <f t="shared" si="46"/>
        <v>57.013999999999996</v>
      </c>
      <c r="BX55" s="147">
        <v>33</v>
      </c>
      <c r="BY55" s="148">
        <f t="shared" si="47"/>
        <v>19.14</v>
      </c>
      <c r="BZ55" s="147">
        <v>23</v>
      </c>
      <c r="CA55" s="148">
        <f t="shared" si="48"/>
        <v>13.34</v>
      </c>
      <c r="CB55" s="147">
        <v>42.3</v>
      </c>
      <c r="CC55" s="148">
        <f t="shared" si="49"/>
        <v>24.533999999999995</v>
      </c>
      <c r="CD55" s="148">
        <v>0.36</v>
      </c>
      <c r="CE55" s="149">
        <v>98.2</v>
      </c>
      <c r="CF55" s="211">
        <v>8948.7999999999993</v>
      </c>
      <c r="CG55" s="149">
        <v>90.5</v>
      </c>
      <c r="CH55" s="211">
        <v>5348.8</v>
      </c>
      <c r="CI55" s="149">
        <v>41</v>
      </c>
      <c r="CJ55" s="149">
        <v>72.2</v>
      </c>
      <c r="CK55" s="211">
        <v>6618.0999999999995</v>
      </c>
      <c r="CL55" s="138">
        <f t="shared" si="50"/>
        <v>1.4347826086956521</v>
      </c>
      <c r="CM55" s="148"/>
      <c r="CN55" s="148"/>
      <c r="CO55" s="148"/>
      <c r="CP55" s="142"/>
      <c r="CQ55" s="148">
        <v>12.9</v>
      </c>
      <c r="CR55" s="138"/>
      <c r="CS55" s="138"/>
      <c r="CT55" s="148"/>
      <c r="CU55" s="151"/>
      <c r="CV55" s="151"/>
      <c r="CW55" s="148"/>
      <c r="CX55" s="148"/>
      <c r="CZ55" s="148"/>
      <c r="DA55" s="152">
        <v>3</v>
      </c>
      <c r="DB55" s="153" t="s">
        <v>486</v>
      </c>
      <c r="DC55" s="154"/>
      <c r="DD55" s="155" t="s">
        <v>736</v>
      </c>
      <c r="DE55" s="124"/>
      <c r="DF55" s="124"/>
      <c r="DG55" s="124"/>
      <c r="DH55" s="236"/>
      <c r="DI55" s="124" t="s">
        <v>488</v>
      </c>
      <c r="DJ55" s="426" t="s">
        <v>496</v>
      </c>
      <c r="DK55" s="156">
        <v>2</v>
      </c>
      <c r="DL55" s="156"/>
      <c r="DM55" s="220" t="s">
        <v>475</v>
      </c>
      <c r="DN55" s="157">
        <v>0</v>
      </c>
      <c r="DO55" s="156">
        <v>0</v>
      </c>
      <c r="DP55" s="219" t="s">
        <v>681</v>
      </c>
      <c r="DQ55" s="156"/>
      <c r="DR55" s="158" t="s">
        <v>479</v>
      </c>
      <c r="DS55" s="124" t="s">
        <v>479</v>
      </c>
      <c r="DT55" s="124">
        <v>328</v>
      </c>
      <c r="DU55" s="124">
        <v>3</v>
      </c>
      <c r="DV55" s="124">
        <v>97</v>
      </c>
      <c r="DW55" s="124" t="s">
        <v>479</v>
      </c>
      <c r="DX55" s="124" t="s">
        <v>479</v>
      </c>
      <c r="DY55" s="124" t="s">
        <v>479</v>
      </c>
      <c r="DZ55" s="124" t="s">
        <v>479</v>
      </c>
      <c r="EA55" s="124">
        <v>0</v>
      </c>
      <c r="EC55" s="159"/>
      <c r="ED55" s="159"/>
      <c r="EE55" s="156">
        <v>42</v>
      </c>
      <c r="EF55" s="220">
        <v>65</v>
      </c>
      <c r="EG55" s="160">
        <v>3</v>
      </c>
      <c r="EH55" s="159"/>
      <c r="EI55" s="191">
        <v>190</v>
      </c>
      <c r="EJ55" s="191">
        <v>117</v>
      </c>
      <c r="EK55" s="212">
        <f>EJ55/(EI55*EI55*0.01*0.01)</f>
        <v>32.409972299168977</v>
      </c>
      <c r="EL55" s="156">
        <v>1</v>
      </c>
      <c r="EM55" s="127" t="s">
        <v>499</v>
      </c>
      <c r="EN55" s="156" t="s">
        <v>500</v>
      </c>
      <c r="EO55" s="156">
        <v>2</v>
      </c>
      <c r="EP55" s="156">
        <v>1</v>
      </c>
      <c r="EQ55" s="417" t="s">
        <v>1117</v>
      </c>
      <c r="ER55" s="418">
        <v>42845</v>
      </c>
      <c r="ES55" s="311">
        <v>12524</v>
      </c>
      <c r="ET55" s="404">
        <v>75</v>
      </c>
      <c r="EU55" s="404">
        <v>4203</v>
      </c>
      <c r="EV55" s="404">
        <v>4000</v>
      </c>
      <c r="EW55" s="404">
        <v>40560</v>
      </c>
      <c r="EX55" s="404">
        <v>2321</v>
      </c>
      <c r="EY55" s="335">
        <f t="shared" si="51"/>
        <v>313.79920000000004</v>
      </c>
      <c r="EZ55" s="407">
        <f t="shared" si="57"/>
        <v>13179.566400000002</v>
      </c>
      <c r="FA55" s="390"/>
      <c r="FB55" s="390"/>
      <c r="FC55" s="390"/>
      <c r="FD55" s="390"/>
      <c r="FE55" s="402"/>
      <c r="FF55" s="402"/>
      <c r="FG55" s="402"/>
      <c r="FH55" s="289"/>
      <c r="FI55" s="379"/>
      <c r="FJ55" s="291"/>
      <c r="FK55" s="292"/>
      <c r="FL55" s="395"/>
      <c r="FM55" s="163"/>
      <c r="FN55" s="121"/>
      <c r="FO55" s="168">
        <f t="shared" si="52"/>
        <v>0.317</v>
      </c>
      <c r="FQ55" s="136">
        <f t="shared" si="53"/>
        <v>55.222460147513679</v>
      </c>
      <c r="FR55" s="169">
        <f t="shared" si="54"/>
        <v>0.31379920000000006</v>
      </c>
      <c r="FS55" s="170">
        <f t="shared" si="56"/>
        <v>1.0452544174746141</v>
      </c>
      <c r="FT55" s="193">
        <v>20</v>
      </c>
      <c r="FU55" s="176" t="s">
        <v>580</v>
      </c>
      <c r="FV55" s="176" t="s">
        <v>660</v>
      </c>
      <c r="FW55" s="176" t="s">
        <v>551</v>
      </c>
      <c r="FX55" s="124">
        <v>0</v>
      </c>
      <c r="FY55" s="127" t="s">
        <v>499</v>
      </c>
      <c r="FZ55" s="124">
        <v>1</v>
      </c>
      <c r="GA55" s="176" t="s">
        <v>525</v>
      </c>
      <c r="GE55" s="124">
        <v>1</v>
      </c>
      <c r="GF55" s="195" t="s">
        <v>737</v>
      </c>
      <c r="GG55" s="176" t="s">
        <v>527</v>
      </c>
      <c r="GH55" s="124">
        <v>0</v>
      </c>
      <c r="GI55" s="213">
        <v>0</v>
      </c>
      <c r="GJ55" s="176" t="s">
        <v>528</v>
      </c>
      <c r="GK55" s="375"/>
      <c r="GL55" s="172">
        <v>43899</v>
      </c>
      <c r="GM55" s="172"/>
      <c r="GN55" s="173"/>
      <c r="GO55" s="412" t="s">
        <v>489</v>
      </c>
      <c r="GS55" s="413"/>
      <c r="GT55" s="375"/>
      <c r="GU55" s="375"/>
      <c r="GW55" s="196">
        <v>0</v>
      </c>
      <c r="GX55" s="196">
        <v>0</v>
      </c>
      <c r="GY55" s="196">
        <v>447.43</v>
      </c>
      <c r="GZ55" s="196">
        <v>0</v>
      </c>
      <c r="HA55" s="196">
        <v>0</v>
      </c>
      <c r="HB55" s="196">
        <v>0</v>
      </c>
      <c r="HC55" s="196">
        <v>0</v>
      </c>
      <c r="HD55" s="196">
        <v>0</v>
      </c>
      <c r="HE55" s="196">
        <v>263.2</v>
      </c>
      <c r="HF55" s="196">
        <v>187.68</v>
      </c>
      <c r="HG55" s="196">
        <v>0</v>
      </c>
      <c r="HH55" s="196">
        <v>0</v>
      </c>
      <c r="HI55" s="196">
        <v>168.64</v>
      </c>
      <c r="HJ55" s="400">
        <v>1</v>
      </c>
      <c r="HK55" s="398">
        <v>30.6</v>
      </c>
      <c r="HL55" s="398">
        <v>94.9</v>
      </c>
      <c r="HM55" s="401">
        <v>12640</v>
      </c>
      <c r="HN55" s="398">
        <v>33.299999999999997</v>
      </c>
      <c r="HO55" s="398">
        <v>84.2</v>
      </c>
      <c r="HP55" s="401">
        <v>2782</v>
      </c>
      <c r="HQ55" s="401"/>
      <c r="HR55" s="398"/>
      <c r="HS55" s="398"/>
      <c r="HT55" s="398"/>
      <c r="HU55" s="398"/>
      <c r="HV55" s="398">
        <v>97.9</v>
      </c>
      <c r="HW55" s="401">
        <v>6200</v>
      </c>
      <c r="HX55" s="398">
        <v>58.3</v>
      </c>
      <c r="HY55" s="398">
        <v>73.8</v>
      </c>
      <c r="HZ55" s="398">
        <v>25.3</v>
      </c>
      <c r="IA55" s="398">
        <v>45.3</v>
      </c>
      <c r="IB55" s="398">
        <v>90.6</v>
      </c>
      <c r="IC55" s="401">
        <v>3497</v>
      </c>
      <c r="ID55" s="398">
        <v>27.4</v>
      </c>
      <c r="IE55" s="398">
        <v>31.2</v>
      </c>
      <c r="IF55" s="398">
        <v>24.1</v>
      </c>
      <c r="IG55" s="398">
        <v>93.2</v>
      </c>
      <c r="IH55" s="401">
        <v>9664</v>
      </c>
      <c r="II55" s="398">
        <v>61.8</v>
      </c>
      <c r="IJ55" s="398">
        <v>5.82</v>
      </c>
      <c r="IK55" s="398">
        <v>76.5</v>
      </c>
      <c r="IL55" s="401">
        <v>2275</v>
      </c>
      <c r="IM55" s="398">
        <v>6.46</v>
      </c>
      <c r="IN55" s="398">
        <v>79.8</v>
      </c>
      <c r="IO55" s="401">
        <v>3641</v>
      </c>
      <c r="IP55" s="398">
        <v>29.7</v>
      </c>
      <c r="IQ55" s="398">
        <v>64</v>
      </c>
      <c r="IR55" s="398">
        <v>25.8</v>
      </c>
      <c r="IS55" s="398">
        <v>16.5</v>
      </c>
      <c r="IT55" s="398">
        <v>79.3</v>
      </c>
      <c r="IU55" s="401">
        <v>2588</v>
      </c>
      <c r="IV55" s="398">
        <v>13.9</v>
      </c>
      <c r="IW55" s="398">
        <v>56.6</v>
      </c>
      <c r="IX55" s="398">
        <v>2.19</v>
      </c>
      <c r="IY55" s="398">
        <v>81</v>
      </c>
      <c r="IZ55" s="398">
        <v>3686</v>
      </c>
      <c r="JA55" s="398">
        <v>7.16</v>
      </c>
      <c r="JB55" s="398">
        <v>27.2</v>
      </c>
      <c r="JC55" s="398">
        <v>66.099999999999994</v>
      </c>
      <c r="JD55" s="398">
        <v>0</v>
      </c>
      <c r="JE55" s="401">
        <v>13</v>
      </c>
      <c r="JF55" s="376">
        <v>2</v>
      </c>
      <c r="JG55" s="376">
        <v>2</v>
      </c>
      <c r="JH55" s="379"/>
      <c r="JI55" s="379"/>
      <c r="JJ55" s="400"/>
      <c r="JK55" s="379"/>
      <c r="JL55" s="379"/>
      <c r="JM55" s="379"/>
      <c r="JN55" s="379"/>
      <c r="JO55" s="379"/>
      <c r="JP55" s="379"/>
      <c r="JQ55" s="379"/>
      <c r="JR55" s="379"/>
      <c r="JS55" s="379"/>
      <c r="JT55" s="379"/>
      <c r="JU55" s="379"/>
      <c r="JV55" s="379"/>
      <c r="JW55" s="379"/>
      <c r="JX55" s="379"/>
      <c r="JY55" s="379"/>
      <c r="JZ55" s="379"/>
      <c r="KA55" s="379"/>
      <c r="KB55" s="379"/>
      <c r="KC55" s="379"/>
      <c r="KD55" s="379"/>
      <c r="KE55" s="379"/>
      <c r="KF55" s="379"/>
      <c r="KG55" s="379"/>
      <c r="KH55" s="379"/>
      <c r="KI55" s="379"/>
      <c r="KJ55" s="379"/>
      <c r="KK55" s="379"/>
      <c r="KL55" s="379"/>
      <c r="KM55" s="379"/>
      <c r="KN55" s="379"/>
      <c r="KO55" s="379"/>
      <c r="KP55" s="379"/>
      <c r="KQ55" s="379"/>
      <c r="KR55" s="379"/>
      <c r="KS55" s="379"/>
      <c r="KT55" s="379"/>
      <c r="KU55" s="379"/>
      <c r="KV55" s="379"/>
      <c r="KW55" s="379"/>
      <c r="KX55" s="379"/>
      <c r="KY55" s="379"/>
      <c r="KZ55" s="379"/>
      <c r="LA55" s="379"/>
      <c r="LB55" s="379"/>
      <c r="LC55" s="379"/>
      <c r="LD55" s="379"/>
      <c r="LE55" s="379"/>
    </row>
    <row r="56" spans="1:317">
      <c r="A56" s="121">
        <v>259</v>
      </c>
      <c r="B56" s="121">
        <f>COUNTIFS($D$3:D56,D56,$F$3:F56,F56)</f>
        <v>1</v>
      </c>
      <c r="C56" s="177">
        <v>13827</v>
      </c>
      <c r="D56" s="231" t="s">
        <v>555</v>
      </c>
      <c r="E56" s="127" t="s">
        <v>556</v>
      </c>
      <c r="F56" s="127">
        <v>460213490</v>
      </c>
      <c r="G56" s="124">
        <v>74</v>
      </c>
      <c r="H56" s="275" t="s">
        <v>557</v>
      </c>
      <c r="I56" s="194" t="s">
        <v>475</v>
      </c>
      <c r="J56" s="276" t="s">
        <v>476</v>
      </c>
      <c r="K56" s="127" t="s">
        <v>477</v>
      </c>
      <c r="L56" s="127">
        <v>12</v>
      </c>
      <c r="M56" s="127" t="s">
        <v>558</v>
      </c>
      <c r="N56" s="127" t="s">
        <v>479</v>
      </c>
      <c r="O56" s="176"/>
      <c r="P56" s="127" t="s">
        <v>546</v>
      </c>
      <c r="Q56" s="176"/>
      <c r="R56" s="176"/>
      <c r="S56" s="176"/>
      <c r="T56" s="340" t="s">
        <v>481</v>
      </c>
      <c r="U56" s="340"/>
      <c r="V56" s="341" t="s">
        <v>559</v>
      </c>
      <c r="W56" s="342" t="s">
        <v>548</v>
      </c>
      <c r="X56" s="343"/>
      <c r="Y56" s="344"/>
      <c r="Z56" s="175"/>
      <c r="AA56" s="158" t="s">
        <v>495</v>
      </c>
      <c r="AB56" s="124"/>
      <c r="AC56" s="359">
        <v>1343</v>
      </c>
      <c r="AD56" s="359">
        <v>16000</v>
      </c>
      <c r="AE56" s="176"/>
      <c r="AF56" s="176"/>
      <c r="AG56" s="176" t="s">
        <v>496</v>
      </c>
      <c r="AH56" s="392">
        <v>1500</v>
      </c>
      <c r="AI56" s="209"/>
      <c r="AJ56"/>
      <c r="AM56"/>
      <c r="AO56" s="397">
        <v>81</v>
      </c>
      <c r="AP56" s="132">
        <v>8</v>
      </c>
      <c r="AQ56" s="133">
        <v>8.1</v>
      </c>
      <c r="AR56" s="134">
        <f t="shared" si="36"/>
        <v>97.1</v>
      </c>
      <c r="AS56" s="135">
        <f t="shared" si="37"/>
        <v>10.125</v>
      </c>
      <c r="AT56" s="136">
        <f t="shared" si="38"/>
        <v>82.012500000000003</v>
      </c>
      <c r="AU56" s="137">
        <f t="shared" si="39"/>
        <v>5.0310559006211175</v>
      </c>
      <c r="AV56" s="138">
        <f t="shared" si="34"/>
        <v>75.699999999999989</v>
      </c>
      <c r="AW56" s="138">
        <f t="shared" ref="AW56:AW61" si="58">98-AY56-(CD56*100/AO56)</f>
        <v>93.456790123456784</v>
      </c>
      <c r="AX56" s="139">
        <v>2.59</v>
      </c>
      <c r="AY56" s="138">
        <f t="shared" ref="AY56:AY61" si="59">AX56*100/AO56</f>
        <v>3.1975308641975309</v>
      </c>
      <c r="AZ56" s="121" t="s">
        <v>485</v>
      </c>
      <c r="BA56" s="140">
        <v>11.8</v>
      </c>
      <c r="BB56" s="141" t="s">
        <v>485</v>
      </c>
      <c r="BC56" s="142">
        <v>0.21</v>
      </c>
      <c r="BD56" s="142"/>
      <c r="BE56" s="138"/>
      <c r="BF56" s="138"/>
      <c r="BG56" s="123">
        <v>3108</v>
      </c>
      <c r="BH56" s="143">
        <v>405.24</v>
      </c>
      <c r="BI56" s="144">
        <v>0.91</v>
      </c>
      <c r="BJ56" s="138">
        <v>64.099999999999994</v>
      </c>
      <c r="BK56" s="121">
        <v>35.9</v>
      </c>
      <c r="BL56" s="145">
        <f t="shared" si="42"/>
        <v>1.7855153203342617</v>
      </c>
      <c r="BM56" s="146">
        <v>0.52</v>
      </c>
      <c r="BN56" s="142">
        <f t="shared" si="43"/>
        <v>0.64197530864197527</v>
      </c>
      <c r="BO56" s="121" t="s">
        <v>485</v>
      </c>
      <c r="BP56" s="138">
        <v>7.56</v>
      </c>
      <c r="BQ56" s="144">
        <v>17.968999999999998</v>
      </c>
      <c r="BR56" s="147">
        <v>27280</v>
      </c>
      <c r="BS56" s="142">
        <f t="shared" si="44"/>
        <v>34.5</v>
      </c>
      <c r="BT56" s="147">
        <v>57.6</v>
      </c>
      <c r="BU56" s="147">
        <v>4088</v>
      </c>
      <c r="BV56" s="142">
        <f t="shared" si="45"/>
        <v>42.4</v>
      </c>
      <c r="BW56" s="399">
        <f t="shared" si="46"/>
        <v>7.8639999999999999</v>
      </c>
      <c r="BX56" s="123">
        <v>13.6</v>
      </c>
      <c r="BY56" s="148">
        <f t="shared" si="47"/>
        <v>1.0880000000000001</v>
      </c>
      <c r="BZ56" s="147">
        <v>20.9</v>
      </c>
      <c r="CA56" s="148">
        <f t="shared" si="48"/>
        <v>1.6719999999999999</v>
      </c>
      <c r="CB56" s="147">
        <v>63.8</v>
      </c>
      <c r="CC56" s="148">
        <f t="shared" si="49"/>
        <v>5.1040000000000001</v>
      </c>
      <c r="CD56" s="148">
        <v>1.0900000000000001</v>
      </c>
      <c r="CE56" s="149">
        <v>89.9</v>
      </c>
      <c r="CF56" s="149">
        <v>4318</v>
      </c>
      <c r="CG56" s="149">
        <v>84</v>
      </c>
      <c r="CH56" s="149">
        <v>3117</v>
      </c>
      <c r="CI56" s="149">
        <v>34.5</v>
      </c>
      <c r="CJ56" s="149">
        <v>52.3</v>
      </c>
      <c r="CK56" s="149">
        <v>2810</v>
      </c>
      <c r="CL56" s="138">
        <f t="shared" si="50"/>
        <v>0.65071770334928236</v>
      </c>
      <c r="CM56" s="148"/>
      <c r="CN56" s="148"/>
      <c r="CO56" s="148"/>
      <c r="CP56" s="142"/>
      <c r="CQ56" s="138"/>
      <c r="CR56" s="138"/>
      <c r="CS56" s="150"/>
      <c r="CT56" s="148"/>
      <c r="CU56" s="151"/>
      <c r="CV56" s="151"/>
      <c r="CW56" s="148"/>
      <c r="CX56" s="148"/>
      <c r="CZ56" s="148"/>
      <c r="DA56" s="152"/>
      <c r="DB56" s="153" t="s">
        <v>539</v>
      </c>
      <c r="DC56" s="154"/>
      <c r="DD56" s="155" t="s">
        <v>560</v>
      </c>
      <c r="DE56" s="124"/>
      <c r="DF56" s="124"/>
      <c r="DG56" s="124"/>
      <c r="DH56" s="236"/>
      <c r="DI56" s="204" t="s">
        <v>488</v>
      </c>
      <c r="DJ56" s="426" t="s">
        <v>496</v>
      </c>
      <c r="DK56" s="156">
        <v>2</v>
      </c>
      <c r="DL56" s="156"/>
      <c r="DM56" s="156"/>
      <c r="DN56" s="156" t="s">
        <v>541</v>
      </c>
      <c r="DO56" s="156">
        <v>0</v>
      </c>
      <c r="DP56" s="219" t="s">
        <v>681</v>
      </c>
      <c r="DQ56" s="156"/>
      <c r="DR56" s="158" t="s">
        <v>479</v>
      </c>
      <c r="DS56" s="124" t="s">
        <v>479</v>
      </c>
      <c r="DT56" s="124">
        <v>1659</v>
      </c>
      <c r="DU56" s="124">
        <v>23</v>
      </c>
      <c r="DV56" s="124">
        <v>77</v>
      </c>
      <c r="DW56" s="124">
        <v>8.1</v>
      </c>
      <c r="DX56" s="124">
        <v>842.6</v>
      </c>
      <c r="DY56" s="124" t="s">
        <v>479</v>
      </c>
      <c r="DZ56" s="124">
        <v>3.08</v>
      </c>
      <c r="EA56" s="124">
        <v>0</v>
      </c>
      <c r="EC56" s="159"/>
      <c r="ED56" s="159"/>
      <c r="EE56" s="156">
        <v>12</v>
      </c>
      <c r="EF56" s="156">
        <v>20</v>
      </c>
      <c r="EG56" s="156">
        <v>2</v>
      </c>
      <c r="EH56" s="159"/>
      <c r="EI56" s="159">
        <v>180</v>
      </c>
      <c r="EJ56" s="159">
        <v>114</v>
      </c>
      <c r="EK56" s="192">
        <f>EJ56/(EI56*EI56*0.01*0.01)</f>
        <v>35.185185185185183</v>
      </c>
      <c r="EL56" s="156">
        <v>2</v>
      </c>
      <c r="EM56" s="127" t="s">
        <v>499</v>
      </c>
      <c r="EN56" s="156" t="s">
        <v>500</v>
      </c>
      <c r="EO56" s="156">
        <v>2</v>
      </c>
      <c r="EP56" s="156">
        <v>1</v>
      </c>
      <c r="EQ56" s="159"/>
      <c r="ER56" s="161"/>
      <c r="ES56" s="311">
        <v>13827</v>
      </c>
      <c r="ET56" s="405">
        <v>75</v>
      </c>
      <c r="EU56" s="405">
        <v>15473</v>
      </c>
      <c r="EV56" s="405">
        <v>4000</v>
      </c>
      <c r="EW56" s="405">
        <v>39780</v>
      </c>
      <c r="EX56" s="406">
        <v>10141</v>
      </c>
      <c r="EY56" s="408">
        <f t="shared" si="51"/>
        <v>1344.6966</v>
      </c>
      <c r="EZ56" s="279">
        <f t="shared" si="57"/>
        <v>16136.359199999999</v>
      </c>
      <c r="FA56" s="268"/>
      <c r="FB56" s="268"/>
      <c r="FC56" s="268"/>
      <c r="FD56" s="268"/>
      <c r="FE56" s="299"/>
      <c r="FF56" s="300"/>
      <c r="FG56" s="300"/>
      <c r="FH56" s="301"/>
      <c r="FI56" s="285"/>
      <c r="FJ56" s="291"/>
      <c r="FK56" s="292"/>
      <c r="FL56" s="287"/>
      <c r="FM56" s="390"/>
      <c r="FN56" s="121"/>
      <c r="FO56" s="168">
        <f t="shared" si="52"/>
        <v>1.343</v>
      </c>
      <c r="FQ56" s="136">
        <f t="shared" si="53"/>
        <v>65.539972855942608</v>
      </c>
      <c r="FR56" s="169">
        <f t="shared" si="54"/>
        <v>1.3446966</v>
      </c>
      <c r="FS56" s="170"/>
      <c r="FT56" s="193">
        <v>1</v>
      </c>
      <c r="FU56" s="176" t="s">
        <v>479</v>
      </c>
      <c r="FV56" s="176" t="s">
        <v>561</v>
      </c>
      <c r="FW56" s="176" t="s">
        <v>562</v>
      </c>
      <c r="FX56" s="124">
        <v>0</v>
      </c>
      <c r="FY56" s="127" t="s">
        <v>499</v>
      </c>
      <c r="FZ56" s="124">
        <v>1</v>
      </c>
      <c r="GA56" s="194" t="s">
        <v>503</v>
      </c>
      <c r="GE56" s="127">
        <v>1</v>
      </c>
      <c r="GF56" s="208">
        <v>44155</v>
      </c>
      <c r="GG56" s="176" t="s">
        <v>563</v>
      </c>
      <c r="GH56" s="124">
        <v>0</v>
      </c>
      <c r="GI56" s="194">
        <v>0</v>
      </c>
      <c r="GJ56" s="176" t="s">
        <v>528</v>
      </c>
      <c r="GK56" s="375"/>
      <c r="GL56" s="172">
        <v>44155</v>
      </c>
      <c r="GM56" s="172"/>
      <c r="GN56" s="173"/>
      <c r="GO56" s="412" t="s">
        <v>489</v>
      </c>
      <c r="GS56" s="413"/>
      <c r="GT56" s="375"/>
      <c r="GU56" s="375"/>
      <c r="GW56" s="196">
        <v>0</v>
      </c>
      <c r="GX56" s="196">
        <v>0</v>
      </c>
      <c r="GY56" s="196">
        <v>1424.84</v>
      </c>
      <c r="GZ56" s="196">
        <v>0</v>
      </c>
      <c r="HA56" s="196">
        <v>0</v>
      </c>
      <c r="HB56" s="196">
        <v>0</v>
      </c>
      <c r="HC56" s="196">
        <v>49331.5</v>
      </c>
      <c r="HD56" s="196">
        <v>0</v>
      </c>
      <c r="HE56" s="196">
        <v>0</v>
      </c>
      <c r="HF56" s="196">
        <v>0</v>
      </c>
      <c r="HG56" s="196">
        <v>0</v>
      </c>
      <c r="HH56" s="196">
        <v>0</v>
      </c>
      <c r="HI56" s="196">
        <v>287.07</v>
      </c>
      <c r="HJ56" s="400"/>
      <c r="HK56" s="400">
        <v>26.7</v>
      </c>
      <c r="HL56" s="400">
        <v>89.4</v>
      </c>
      <c r="HM56" s="400">
        <v>6660</v>
      </c>
      <c r="HN56" s="400">
        <v>47.7</v>
      </c>
      <c r="HO56" s="400">
        <v>88.9</v>
      </c>
      <c r="HP56" s="400">
        <v>4934</v>
      </c>
      <c r="HQ56" s="400">
        <v>2312</v>
      </c>
      <c r="HR56" s="400">
        <v>26.9</v>
      </c>
      <c r="HS56" s="400">
        <v>23.8</v>
      </c>
      <c r="HT56" s="400">
        <v>17.5</v>
      </c>
      <c r="HU56" s="400">
        <v>85.5</v>
      </c>
      <c r="HV56" s="400">
        <v>86.8</v>
      </c>
      <c r="HW56" s="400">
        <v>4008</v>
      </c>
      <c r="HX56" s="400">
        <v>63.4</v>
      </c>
      <c r="HY56" s="400">
        <v>40.6</v>
      </c>
      <c r="HZ56" s="400">
        <v>31</v>
      </c>
      <c r="IA56" s="400">
        <v>56.8</v>
      </c>
      <c r="IB56" s="400">
        <v>98.1</v>
      </c>
      <c r="IC56" s="400">
        <v>10248</v>
      </c>
      <c r="ID56" s="400">
        <v>16.8</v>
      </c>
      <c r="IE56" s="400">
        <v>31.7</v>
      </c>
      <c r="IF56" s="400">
        <v>34.6</v>
      </c>
      <c r="IG56" s="400">
        <v>70.599999999999994</v>
      </c>
      <c r="IH56" s="400">
        <v>6146</v>
      </c>
      <c r="II56" s="400">
        <v>37.9</v>
      </c>
      <c r="IJ56" s="400">
        <v>11.4</v>
      </c>
      <c r="IK56" s="400">
        <v>84.1</v>
      </c>
      <c r="IL56" s="400">
        <v>5521</v>
      </c>
      <c r="IM56" s="400">
        <v>6.81</v>
      </c>
      <c r="IN56" s="400">
        <v>78.5</v>
      </c>
      <c r="IO56" s="400">
        <v>3372</v>
      </c>
      <c r="IP56" s="400">
        <v>50.7</v>
      </c>
      <c r="IQ56" s="400">
        <v>21.8</v>
      </c>
      <c r="IR56" s="400">
        <v>15.3</v>
      </c>
      <c r="IS56" s="400">
        <v>35.6</v>
      </c>
      <c r="IT56" s="400">
        <v>95</v>
      </c>
      <c r="IU56" s="400">
        <v>7317</v>
      </c>
      <c r="IV56" s="400">
        <v>7.45</v>
      </c>
      <c r="IW56" s="400">
        <v>38.9</v>
      </c>
      <c r="IX56" s="400">
        <v>8.9700000000000006</v>
      </c>
      <c r="IY56" s="400">
        <v>31.6</v>
      </c>
      <c r="IZ56" s="400">
        <v>4308</v>
      </c>
      <c r="JA56" s="400">
        <v>21.9</v>
      </c>
      <c r="JB56" s="400">
        <v>42</v>
      </c>
      <c r="JC56" s="400">
        <v>76.5</v>
      </c>
      <c r="JD56" s="400">
        <v>3.75</v>
      </c>
      <c r="JE56" s="400">
        <v>46</v>
      </c>
      <c r="JF56" s="376">
        <v>4</v>
      </c>
      <c r="JG56" s="376">
        <v>1</v>
      </c>
      <c r="JH56" s="400"/>
      <c r="JI56" s="400"/>
      <c r="JJ56" s="400"/>
      <c r="JK56" s="379"/>
      <c r="JL56" s="379"/>
      <c r="JM56" s="379"/>
      <c r="JN56" s="379"/>
      <c r="JO56" s="379"/>
      <c r="JP56" s="379"/>
      <c r="JQ56" s="379"/>
      <c r="JR56" s="379"/>
      <c r="JS56" s="379"/>
      <c r="JT56" s="379"/>
      <c r="JU56" s="379"/>
      <c r="JV56" s="379"/>
      <c r="JW56" s="379"/>
      <c r="JX56" s="379"/>
      <c r="JY56" s="379"/>
      <c r="JZ56" s="379"/>
      <c r="KA56" s="379"/>
      <c r="KB56" s="379"/>
      <c r="KC56" s="379"/>
      <c r="KD56" s="379"/>
      <c r="KE56" s="379"/>
      <c r="KF56" s="379"/>
      <c r="KG56" s="379"/>
      <c r="KH56" s="379"/>
      <c r="KI56" s="379"/>
      <c r="KJ56" s="379"/>
      <c r="KK56" s="379"/>
      <c r="KL56" s="379"/>
      <c r="KM56" s="379"/>
      <c r="KN56" s="379"/>
      <c r="KO56" s="379"/>
      <c r="KP56" s="379"/>
      <c r="KQ56" s="379"/>
      <c r="KR56" s="379"/>
      <c r="KS56" s="379"/>
      <c r="KT56" s="379"/>
      <c r="KU56" s="379"/>
      <c r="KV56" s="379"/>
      <c r="KW56" s="379"/>
      <c r="KX56" s="379"/>
      <c r="KY56" s="379"/>
      <c r="KZ56" s="379"/>
      <c r="LA56" s="379"/>
      <c r="LB56" s="379"/>
      <c r="LC56" s="379"/>
      <c r="LD56" s="379"/>
      <c r="LE56" s="379"/>
    </row>
    <row r="57" spans="1:317">
      <c r="A57" s="121">
        <v>231</v>
      </c>
      <c r="B57" s="121">
        <f>COUNTIFS($D$3:D57,D57,$F$3:F57,F57)</f>
        <v>1</v>
      </c>
      <c r="C57" s="177">
        <v>13541</v>
      </c>
      <c r="D57" s="231" t="s">
        <v>552</v>
      </c>
      <c r="E57" s="127" t="s">
        <v>553</v>
      </c>
      <c r="F57" s="179">
        <v>521103043</v>
      </c>
      <c r="G57" s="124">
        <f t="shared" ref="G57:G75" si="60">LEFT(H57,4)-CONCATENATE(IF(LEFT(F57, 2)&lt;MID(H57, 3, 4), 20, 19),LEFT(F57,2))</f>
        <v>68</v>
      </c>
      <c r="H57" s="275" t="s">
        <v>509</v>
      </c>
      <c r="I57" s="194" t="s">
        <v>475</v>
      </c>
      <c r="J57" s="276" t="s">
        <v>476</v>
      </c>
      <c r="K57" s="127" t="s">
        <v>477</v>
      </c>
      <c r="L57" s="124">
        <v>13</v>
      </c>
      <c r="M57" s="127" t="s">
        <v>519</v>
      </c>
      <c r="N57" s="127" t="s">
        <v>511</v>
      </c>
      <c r="O57" s="124"/>
      <c r="P57" s="124" t="s">
        <v>480</v>
      </c>
      <c r="Q57" s="320"/>
      <c r="R57" s="320"/>
      <c r="S57" s="127"/>
      <c r="T57" s="340" t="s">
        <v>481</v>
      </c>
      <c r="U57" s="340"/>
      <c r="V57" s="416" t="s">
        <v>482</v>
      </c>
      <c r="W57" s="307"/>
      <c r="X57" s="308"/>
      <c r="Y57" s="336"/>
      <c r="Z57" s="295"/>
      <c r="AA57" s="158" t="s">
        <v>495</v>
      </c>
      <c r="AB57" s="262"/>
      <c r="AC57" s="393">
        <v>365</v>
      </c>
      <c r="AD57" s="393">
        <v>4700</v>
      </c>
      <c r="AE57" s="396"/>
      <c r="AF57" s="396"/>
      <c r="AG57" s="176" t="s">
        <v>496</v>
      </c>
      <c r="AH57"/>
      <c r="AI57"/>
      <c r="AJ57"/>
      <c r="AM57"/>
      <c r="AO57" s="397">
        <v>41.6</v>
      </c>
      <c r="AP57" s="132">
        <v>31.8</v>
      </c>
      <c r="AQ57" s="133">
        <v>25.9</v>
      </c>
      <c r="AR57" s="134">
        <f t="shared" si="36"/>
        <v>99.300000000000011</v>
      </c>
      <c r="AS57" s="135">
        <f t="shared" si="37"/>
        <v>1.3081761006289307</v>
      </c>
      <c r="AT57" s="136">
        <f t="shared" si="38"/>
        <v>33.881761006289302</v>
      </c>
      <c r="AU57" s="137">
        <f t="shared" si="39"/>
        <v>0.72097053726169846</v>
      </c>
      <c r="AV57" s="138">
        <f t="shared" si="34"/>
        <v>37.578000000000003</v>
      </c>
      <c r="AW57" s="138">
        <f t="shared" si="58"/>
        <v>90.331730769230774</v>
      </c>
      <c r="AX57" s="139">
        <v>2.62</v>
      </c>
      <c r="AY57" s="138">
        <f t="shared" si="59"/>
        <v>6.2980769230769225</v>
      </c>
      <c r="AZ57" s="121" t="s">
        <v>485</v>
      </c>
      <c r="BA57" s="140">
        <v>12.6</v>
      </c>
      <c r="BB57" s="141" t="s">
        <v>485</v>
      </c>
      <c r="BC57" s="142">
        <v>4.8899999999999997</v>
      </c>
      <c r="BD57" s="142"/>
      <c r="BE57" s="138"/>
      <c r="BF57" s="138"/>
      <c r="BG57" s="143">
        <v>10929.23076923077</v>
      </c>
      <c r="BH57" s="143">
        <v>488.8235294117647</v>
      </c>
      <c r="BI57" s="144">
        <v>0.75</v>
      </c>
      <c r="BJ57" s="138">
        <v>51.9</v>
      </c>
      <c r="BK57" s="121">
        <v>48.1</v>
      </c>
      <c r="BL57" s="145">
        <f t="shared" si="42"/>
        <v>1.0790020790020789</v>
      </c>
      <c r="BM57" s="146">
        <v>0.68</v>
      </c>
      <c r="BN57" s="142">
        <f t="shared" si="43"/>
        <v>1.6346153846153846</v>
      </c>
      <c r="BO57" s="121" t="s">
        <v>485</v>
      </c>
      <c r="BP57" s="138">
        <v>57.2</v>
      </c>
      <c r="BQ57" s="144">
        <v>69.495999999999995</v>
      </c>
      <c r="BR57" s="147">
        <v>50043</v>
      </c>
      <c r="BS57" s="142">
        <f t="shared" si="44"/>
        <v>49.8</v>
      </c>
      <c r="BT57" s="147">
        <v>81.2</v>
      </c>
      <c r="BU57" s="147">
        <v>11068</v>
      </c>
      <c r="BV57" s="142">
        <f t="shared" si="45"/>
        <v>18.799999999999997</v>
      </c>
      <c r="BW57" s="237">
        <f t="shared" si="46"/>
        <v>31.641000000000002</v>
      </c>
      <c r="BX57" s="123">
        <v>22.7</v>
      </c>
      <c r="BY57" s="148">
        <f t="shared" si="47"/>
        <v>7.2186000000000003</v>
      </c>
      <c r="BZ57" s="147">
        <v>27.1</v>
      </c>
      <c r="CA57" s="148">
        <f t="shared" si="48"/>
        <v>8.6178000000000008</v>
      </c>
      <c r="CB57" s="142">
        <v>49.7</v>
      </c>
      <c r="CC57" s="148">
        <f t="shared" si="49"/>
        <v>15.804600000000001</v>
      </c>
      <c r="CD57" s="148">
        <v>0.56999999999999995</v>
      </c>
      <c r="CE57" s="149">
        <v>99.4</v>
      </c>
      <c r="CF57" s="149">
        <v>10163</v>
      </c>
      <c r="CG57" s="149">
        <v>98.6</v>
      </c>
      <c r="CH57" s="149">
        <v>6614</v>
      </c>
      <c r="CI57" s="149">
        <v>89.2</v>
      </c>
      <c r="CJ57" s="149">
        <v>93.9</v>
      </c>
      <c r="CK57" s="149">
        <v>4789</v>
      </c>
      <c r="CL57" s="138">
        <f t="shared" si="50"/>
        <v>0.83763837638376382</v>
      </c>
      <c r="CM57" s="148"/>
      <c r="CN57" s="148"/>
      <c r="CO57" s="148"/>
      <c r="CP57" s="142"/>
      <c r="CQ57" s="138"/>
      <c r="CR57" s="138">
        <v>7.82</v>
      </c>
      <c r="CS57" s="150">
        <v>1930</v>
      </c>
      <c r="CT57" s="148"/>
      <c r="CU57" s="151"/>
      <c r="CV57" s="151"/>
      <c r="CW57" s="148"/>
      <c r="CX57" s="148"/>
      <c r="CZ57" s="148"/>
      <c r="DA57" s="152"/>
      <c r="DB57" s="153" t="s">
        <v>486</v>
      </c>
      <c r="DC57" s="154"/>
      <c r="DD57" s="155" t="s">
        <v>554</v>
      </c>
      <c r="DE57" s="124"/>
      <c r="DF57" s="124"/>
      <c r="DG57" s="124"/>
      <c r="DH57" s="236"/>
      <c r="DI57" s="124" t="s">
        <v>488</v>
      </c>
      <c r="DJ57" s="426" t="s">
        <v>496</v>
      </c>
      <c r="DK57" s="156">
        <v>2</v>
      </c>
      <c r="DL57" s="156"/>
      <c r="DM57" s="220" t="s">
        <v>475</v>
      </c>
      <c r="DN57" s="157">
        <v>0</v>
      </c>
      <c r="DO57" s="220">
        <v>0</v>
      </c>
      <c r="DP57" s="220" t="s">
        <v>681</v>
      </c>
      <c r="DQ57" s="156"/>
      <c r="DR57" s="158" t="s">
        <v>479</v>
      </c>
      <c r="DS57" s="124" t="s">
        <v>479</v>
      </c>
      <c r="DT57" s="124">
        <v>280</v>
      </c>
      <c r="DU57" s="124">
        <v>24.6</v>
      </c>
      <c r="DV57" s="124">
        <v>75.400000000000006</v>
      </c>
      <c r="DW57" s="124" t="s">
        <v>479</v>
      </c>
      <c r="DX57" s="124" t="s">
        <v>479</v>
      </c>
      <c r="DY57" s="124" t="s">
        <v>479</v>
      </c>
      <c r="DZ57" s="124" t="s">
        <v>479</v>
      </c>
      <c r="EA57" s="124">
        <v>0</v>
      </c>
      <c r="EC57" s="159"/>
      <c r="ED57" s="159"/>
      <c r="EE57" s="156">
        <v>13</v>
      </c>
      <c r="EF57" s="220">
        <v>70</v>
      </c>
      <c r="EG57" s="156"/>
      <c r="EH57" s="159"/>
      <c r="EI57" s="417" t="s">
        <v>499</v>
      </c>
      <c r="EJ57" s="417" t="s">
        <v>499</v>
      </c>
      <c r="EK57" s="417" t="s">
        <v>499</v>
      </c>
      <c r="EL57" s="417">
        <v>1</v>
      </c>
      <c r="EM57" s="433" t="s">
        <v>499</v>
      </c>
      <c r="EN57" s="159"/>
      <c r="EO57" s="417">
        <v>2</v>
      </c>
      <c r="EP57" s="417">
        <v>3</v>
      </c>
      <c r="EQ57" s="417" t="s">
        <v>681</v>
      </c>
      <c r="ER57" s="434" t="s">
        <v>681</v>
      </c>
      <c r="ES57" s="311">
        <v>13541</v>
      </c>
      <c r="ET57" s="364">
        <v>75</v>
      </c>
      <c r="EU57" s="364">
        <v>5538</v>
      </c>
      <c r="EV57" s="364">
        <v>4000</v>
      </c>
      <c r="EW57" s="364">
        <v>39780</v>
      </c>
      <c r="EX57" s="404">
        <v>2616</v>
      </c>
      <c r="EY57" s="335">
        <f t="shared" si="51"/>
        <v>346.88160000000005</v>
      </c>
      <c r="EZ57" s="407">
        <f t="shared" si="57"/>
        <v>4509.4608000000007</v>
      </c>
      <c r="FA57" s="327"/>
      <c r="FB57" s="327"/>
      <c r="FC57" s="327"/>
      <c r="FD57" s="327"/>
      <c r="FE57" s="328"/>
      <c r="FF57" s="402"/>
      <c r="FG57" s="402"/>
      <c r="FH57" s="289"/>
      <c r="FI57" s="409"/>
      <c r="FJ57" s="291"/>
      <c r="FK57" s="329"/>
      <c r="FL57" s="287"/>
      <c r="FM57" s="163"/>
      <c r="FN57" s="121"/>
      <c r="FO57" s="168">
        <f t="shared" si="52"/>
        <v>0.36499999999999999</v>
      </c>
      <c r="FQ57" s="136">
        <f t="shared" si="53"/>
        <v>47.237269772481042</v>
      </c>
      <c r="FR57" s="169">
        <f t="shared" si="54"/>
        <v>0.34688160000000007</v>
      </c>
      <c r="FS57" s="170"/>
      <c r="FT57" s="419"/>
      <c r="FU57" s="224" t="s">
        <v>997</v>
      </c>
      <c r="FV57" s="224" t="s">
        <v>499</v>
      </c>
      <c r="FW57" s="176" t="s">
        <v>551</v>
      </c>
      <c r="FX57" s="222">
        <v>0</v>
      </c>
      <c r="FY57" s="222"/>
      <c r="FZ57" s="222">
        <v>1</v>
      </c>
      <c r="GA57" s="224" t="s">
        <v>525</v>
      </c>
      <c r="GB57" s="232"/>
      <c r="GC57" s="232"/>
      <c r="GD57" s="232"/>
      <c r="GE57" s="222">
        <v>1</v>
      </c>
      <c r="GF57" s="442">
        <v>44113</v>
      </c>
      <c r="GG57" s="224" t="s">
        <v>1118</v>
      </c>
      <c r="GH57" s="222">
        <v>0</v>
      </c>
      <c r="GI57" s="223">
        <v>0</v>
      </c>
      <c r="GJ57" s="224" t="s">
        <v>1119</v>
      </c>
      <c r="GK57" s="375"/>
      <c r="GL57" s="172">
        <v>44113</v>
      </c>
      <c r="GM57" s="410"/>
      <c r="GN57" s="173"/>
      <c r="GO57" s="412" t="s">
        <v>489</v>
      </c>
      <c r="GS57" s="375"/>
      <c r="GT57" s="375"/>
      <c r="GU57" s="375"/>
      <c r="HJ57" s="375"/>
      <c r="HK57" s="375">
        <v>25.7</v>
      </c>
      <c r="HL57" s="375">
        <v>94</v>
      </c>
      <c r="HM57" s="375">
        <v>13892</v>
      </c>
      <c r="HN57" s="375">
        <v>42</v>
      </c>
      <c r="HO57" s="375">
        <v>89.6</v>
      </c>
      <c r="HP57" s="400">
        <v>4547</v>
      </c>
      <c r="HQ57" s="400">
        <v>2926</v>
      </c>
      <c r="HR57" s="375">
        <v>21.6</v>
      </c>
      <c r="HS57" s="375">
        <v>2.63</v>
      </c>
      <c r="HT57" s="375">
        <v>1.78</v>
      </c>
      <c r="HU57" s="375">
        <v>74.900000000000006</v>
      </c>
      <c r="HV57" s="375">
        <v>85.5</v>
      </c>
      <c r="HW57" s="400">
        <v>4185</v>
      </c>
      <c r="HX57" s="375">
        <v>42.1</v>
      </c>
      <c r="HY57" s="375">
        <v>93.8</v>
      </c>
      <c r="HZ57" s="375">
        <v>10.9</v>
      </c>
      <c r="IA57" s="375">
        <v>56.1</v>
      </c>
      <c r="IB57" s="375">
        <v>91.7</v>
      </c>
      <c r="IC57" s="400">
        <v>4361</v>
      </c>
      <c r="ID57" s="375">
        <v>83.8</v>
      </c>
      <c r="IE57" s="375">
        <v>31.9</v>
      </c>
      <c r="IF57" s="375">
        <v>20.100000000000001</v>
      </c>
      <c r="IG57" s="375">
        <v>94.4</v>
      </c>
      <c r="IH57" s="375">
        <v>12268</v>
      </c>
      <c r="II57" s="375">
        <v>38.700000000000003</v>
      </c>
      <c r="IJ57" s="375">
        <v>2.6</v>
      </c>
      <c r="IK57" s="375">
        <v>79.400000000000006</v>
      </c>
      <c r="IL57" s="400">
        <v>3441</v>
      </c>
      <c r="IM57" s="375">
        <v>58.6</v>
      </c>
      <c r="IN57" s="375">
        <v>69.2</v>
      </c>
      <c r="IO57" s="400">
        <v>3352</v>
      </c>
      <c r="IP57" s="375">
        <v>31.8</v>
      </c>
      <c r="IQ57" s="375">
        <v>77.400000000000006</v>
      </c>
      <c r="IR57" s="375">
        <v>17.600000000000001</v>
      </c>
      <c r="IS57" s="375">
        <v>26.6</v>
      </c>
      <c r="IT57" s="375">
        <v>85.5</v>
      </c>
      <c r="IU57" s="400">
        <v>3716</v>
      </c>
      <c r="IV57" s="375">
        <v>67.400000000000006</v>
      </c>
      <c r="IW57" s="375">
        <v>0.96</v>
      </c>
      <c r="IX57" s="375">
        <v>0.44</v>
      </c>
      <c r="IY57" s="375">
        <v>99.6</v>
      </c>
      <c r="IZ57" s="375">
        <v>8299</v>
      </c>
      <c r="JA57" s="375">
        <v>2.64</v>
      </c>
      <c r="JB57" s="375">
        <v>32.299999999999997</v>
      </c>
      <c r="JC57" s="375">
        <v>59.2</v>
      </c>
      <c r="JD57" s="375">
        <v>7.32</v>
      </c>
      <c r="JE57" s="400"/>
      <c r="JF57" s="375"/>
      <c r="JG57" s="375"/>
      <c r="JH57" s="375"/>
      <c r="JI57" s="375"/>
      <c r="JJ57" s="375"/>
      <c r="JK57" s="379"/>
      <c r="JL57" s="379"/>
      <c r="JM57" s="379"/>
      <c r="JN57" s="379"/>
      <c r="JO57" s="379"/>
      <c r="JP57" s="379"/>
      <c r="JQ57" s="379"/>
      <c r="JR57" s="379"/>
      <c r="JS57" s="379"/>
      <c r="JT57" s="379"/>
      <c r="JU57" s="379"/>
      <c r="JV57" s="379"/>
      <c r="JW57" s="379"/>
      <c r="JX57" s="379"/>
      <c r="JY57" s="379"/>
      <c r="JZ57" s="379"/>
      <c r="KA57" s="379"/>
      <c r="KB57" s="379"/>
      <c r="KC57" s="379"/>
      <c r="KD57" s="379"/>
      <c r="KE57" s="379"/>
      <c r="KF57" s="379"/>
      <c r="KG57" s="379"/>
      <c r="KH57" s="379"/>
      <c r="KI57" s="379"/>
      <c r="KJ57" s="379"/>
      <c r="KK57" s="379"/>
      <c r="KL57" s="379"/>
      <c r="KM57" s="379"/>
      <c r="KN57" s="379"/>
      <c r="KO57" s="379"/>
      <c r="KP57" s="379"/>
      <c r="KQ57" s="379"/>
      <c r="KR57" s="379"/>
      <c r="KS57" s="379"/>
      <c r="KT57" s="379"/>
      <c r="KU57" s="379"/>
      <c r="KV57" s="379"/>
      <c r="KW57" s="379"/>
      <c r="KX57" s="379"/>
      <c r="KY57" s="379"/>
      <c r="KZ57" s="379"/>
      <c r="LA57" s="379"/>
      <c r="LB57" s="379"/>
      <c r="LC57" s="379"/>
      <c r="LD57" s="379"/>
      <c r="LE57" s="379"/>
    </row>
    <row r="58" spans="1:317">
      <c r="A58" s="121">
        <v>173</v>
      </c>
      <c r="B58" s="121">
        <f>COUNTIFS($D$3:D58,D58,$F$3:F58,F58)</f>
        <v>1</v>
      </c>
      <c r="C58" s="177">
        <v>13020</v>
      </c>
      <c r="D58" s="231" t="s">
        <v>856</v>
      </c>
      <c r="E58" s="127" t="s">
        <v>857</v>
      </c>
      <c r="F58" s="179">
        <v>6159080642</v>
      </c>
      <c r="G58" s="124">
        <f t="shared" si="60"/>
        <v>59</v>
      </c>
      <c r="H58" s="275" t="s">
        <v>653</v>
      </c>
      <c r="I58" s="194" t="s">
        <v>679</v>
      </c>
      <c r="J58" s="276" t="s">
        <v>476</v>
      </c>
      <c r="K58" s="127" t="s">
        <v>477</v>
      </c>
      <c r="L58" s="124">
        <v>8</v>
      </c>
      <c r="M58" s="127" t="s">
        <v>493</v>
      </c>
      <c r="N58" s="127" t="s">
        <v>511</v>
      </c>
      <c r="O58" s="124"/>
      <c r="P58" s="124" t="s">
        <v>520</v>
      </c>
      <c r="Q58" s="320"/>
      <c r="R58" s="320"/>
      <c r="S58" s="127"/>
      <c r="T58" s="340" t="s">
        <v>481</v>
      </c>
      <c r="U58" s="340"/>
      <c r="V58" s="350" t="s">
        <v>521</v>
      </c>
      <c r="W58" s="307"/>
      <c r="X58" s="308"/>
      <c r="Y58" s="336"/>
      <c r="Z58" s="295"/>
      <c r="AA58" s="158" t="s">
        <v>495</v>
      </c>
      <c r="AB58" s="124"/>
      <c r="AC58" s="359">
        <v>607</v>
      </c>
      <c r="AD58" s="359">
        <v>4800</v>
      </c>
      <c r="AE58" s="176"/>
      <c r="AF58" s="176"/>
      <c r="AG58" s="176" t="s">
        <v>484</v>
      </c>
      <c r="AH58" s="392">
        <v>350</v>
      </c>
      <c r="AI58"/>
      <c r="AJ58"/>
      <c r="AM58"/>
      <c r="AO58" s="397">
        <v>11.2</v>
      </c>
      <c r="AP58" s="132">
        <v>69.8</v>
      </c>
      <c r="AQ58" s="133">
        <v>14.6</v>
      </c>
      <c r="AR58" s="134">
        <f t="shared" si="36"/>
        <v>95.6</v>
      </c>
      <c r="AS58" s="135">
        <f t="shared" si="37"/>
        <v>0.16045845272206302</v>
      </c>
      <c r="AT58" s="136">
        <f t="shared" si="38"/>
        <v>2.3426934097421199</v>
      </c>
      <c r="AU58" s="137">
        <f t="shared" si="39"/>
        <v>0.13270142180094788</v>
      </c>
      <c r="AV58" s="138">
        <f t="shared" si="34"/>
        <v>0.89599999999999913</v>
      </c>
      <c r="AW58" s="138">
        <f t="shared" si="58"/>
        <v>7.9999999999999929</v>
      </c>
      <c r="AX58" s="139">
        <v>3.75</v>
      </c>
      <c r="AY58" s="138">
        <f t="shared" si="59"/>
        <v>33.482142857142861</v>
      </c>
      <c r="AZ58" s="121" t="s">
        <v>485</v>
      </c>
      <c r="BA58" s="140">
        <v>8.18</v>
      </c>
      <c r="BB58" s="141" t="s">
        <v>485</v>
      </c>
      <c r="BC58" s="142">
        <v>0.92</v>
      </c>
      <c r="BD58" s="142"/>
      <c r="BE58" s="138"/>
      <c r="BF58" s="138"/>
      <c r="BG58" s="123">
        <v>6778</v>
      </c>
      <c r="BH58" s="143">
        <v>828.4</v>
      </c>
      <c r="BI58" s="144">
        <v>4.2</v>
      </c>
      <c r="BJ58" s="138">
        <v>45.5</v>
      </c>
      <c r="BK58" s="138">
        <f>100-BJ58</f>
        <v>54.5</v>
      </c>
      <c r="BL58" s="145">
        <f t="shared" si="42"/>
        <v>0.83486238532110091</v>
      </c>
      <c r="BM58" s="146">
        <v>0.12</v>
      </c>
      <c r="BN58" s="142">
        <f t="shared" si="43"/>
        <v>1.0714285714285714</v>
      </c>
      <c r="BO58" s="121" t="s">
        <v>485</v>
      </c>
      <c r="BP58" s="138">
        <v>23.3</v>
      </c>
      <c r="BQ58" s="144">
        <v>39.099999999999994</v>
      </c>
      <c r="BR58" s="147">
        <v>17737</v>
      </c>
      <c r="BS58" s="142">
        <f t="shared" si="44"/>
        <v>69.900000000000006</v>
      </c>
      <c r="BT58" s="147">
        <v>84.9</v>
      </c>
      <c r="BU58" s="147">
        <v>10319</v>
      </c>
      <c r="BV58" s="142">
        <f t="shared" si="45"/>
        <v>15.099999999999994</v>
      </c>
      <c r="BW58" s="142">
        <f t="shared" si="46"/>
        <v>69.241600000000005</v>
      </c>
      <c r="BX58" s="123">
        <v>37.299999999999997</v>
      </c>
      <c r="BY58" s="148">
        <f t="shared" si="47"/>
        <v>26.035399999999996</v>
      </c>
      <c r="BZ58" s="147">
        <v>32.6</v>
      </c>
      <c r="CA58" s="148">
        <f t="shared" si="48"/>
        <v>22.754799999999999</v>
      </c>
      <c r="CB58" s="147">
        <v>29.3</v>
      </c>
      <c r="CC58" s="148">
        <f t="shared" si="49"/>
        <v>20.4514</v>
      </c>
      <c r="CD58" s="235">
        <v>6.33</v>
      </c>
      <c r="CE58" s="149">
        <v>100</v>
      </c>
      <c r="CF58" s="149">
        <v>8915</v>
      </c>
      <c r="CG58" s="149">
        <v>99.7</v>
      </c>
      <c r="CH58" s="149">
        <v>6924</v>
      </c>
      <c r="CI58" s="149">
        <v>85.2</v>
      </c>
      <c r="CJ58" s="149">
        <v>95.2</v>
      </c>
      <c r="CK58" s="149">
        <v>6798</v>
      </c>
      <c r="CL58" s="138">
        <f t="shared" si="50"/>
        <v>1.1441717791411041</v>
      </c>
      <c r="CM58" s="148"/>
      <c r="CN58" s="148"/>
      <c r="CO58" s="148"/>
      <c r="CP58" s="142">
        <v>0.19</v>
      </c>
      <c r="CQ58" s="138"/>
      <c r="CR58" s="138"/>
      <c r="CS58" s="138"/>
      <c r="CT58" s="148"/>
      <c r="CU58" s="151"/>
      <c r="CV58" s="151"/>
      <c r="CW58" s="148"/>
      <c r="CX58" s="148"/>
      <c r="CZ58" s="148"/>
      <c r="DA58" s="152"/>
      <c r="DB58" s="153" t="s">
        <v>299</v>
      </c>
      <c r="DC58" s="154"/>
      <c r="DD58" s="155" t="s">
        <v>522</v>
      </c>
      <c r="DE58" s="124"/>
      <c r="DF58" s="124"/>
      <c r="DG58" s="124"/>
      <c r="DH58" s="236"/>
      <c r="DI58" s="124" t="s">
        <v>514</v>
      </c>
      <c r="DJ58" s="427" t="s">
        <v>484</v>
      </c>
      <c r="DK58" s="156">
        <v>2</v>
      </c>
      <c r="DL58" s="156"/>
      <c r="DM58" s="156"/>
      <c r="DN58" s="157">
        <v>0</v>
      </c>
      <c r="DO58" s="156">
        <v>0</v>
      </c>
      <c r="DP58" s="219" t="s">
        <v>681</v>
      </c>
      <c r="DQ58" s="156"/>
      <c r="DR58" s="203" t="s">
        <v>479</v>
      </c>
      <c r="DS58" s="200" t="s">
        <v>479</v>
      </c>
      <c r="DT58" s="200">
        <v>1027</v>
      </c>
      <c r="DU58" s="200">
        <v>100</v>
      </c>
      <c r="DV58" s="200">
        <v>0</v>
      </c>
      <c r="DW58" s="200" t="s">
        <v>479</v>
      </c>
      <c r="DX58" s="200" t="s">
        <v>479</v>
      </c>
      <c r="DY58" s="200" t="s">
        <v>479</v>
      </c>
      <c r="DZ58" s="200" t="s">
        <v>479</v>
      </c>
      <c r="EA58" s="127">
        <v>0</v>
      </c>
      <c r="EB58" s="123"/>
      <c r="EC58" s="159"/>
      <c r="ED58" s="159"/>
      <c r="EE58" s="156">
        <v>8</v>
      </c>
      <c r="EF58" s="156">
        <v>15</v>
      </c>
      <c r="EG58" s="156">
        <v>2</v>
      </c>
      <c r="EH58" s="159"/>
      <c r="EI58" s="191" t="s">
        <v>499</v>
      </c>
      <c r="EJ58" s="191" t="s">
        <v>499</v>
      </c>
      <c r="EK58" s="192" t="s">
        <v>499</v>
      </c>
      <c r="EL58" s="156">
        <v>2</v>
      </c>
      <c r="EM58" s="127" t="s">
        <v>499</v>
      </c>
      <c r="EN58" s="156" t="s">
        <v>500</v>
      </c>
      <c r="EO58" s="156">
        <v>2</v>
      </c>
      <c r="EP58" s="156">
        <v>1</v>
      </c>
      <c r="EQ58" s="159" t="s">
        <v>683</v>
      </c>
      <c r="ER58" s="161">
        <v>43970</v>
      </c>
      <c r="ES58" s="311">
        <v>13020</v>
      </c>
      <c r="ET58" s="405">
        <v>75</v>
      </c>
      <c r="EU58" s="405">
        <v>13255</v>
      </c>
      <c r="EV58" s="405">
        <v>4000</v>
      </c>
      <c r="EW58" s="405">
        <v>40560</v>
      </c>
      <c r="EX58" s="406">
        <v>4404</v>
      </c>
      <c r="EY58" s="408">
        <f t="shared" si="51"/>
        <v>595.42079999999999</v>
      </c>
      <c r="EZ58" s="279">
        <f t="shared" si="57"/>
        <v>4763.3663999999999</v>
      </c>
      <c r="FA58" s="268"/>
      <c r="FB58" s="268"/>
      <c r="FC58" s="268"/>
      <c r="FD58" s="268"/>
      <c r="FE58" s="299"/>
      <c r="FF58" s="300"/>
      <c r="FG58" s="300"/>
      <c r="FH58" s="301"/>
      <c r="FI58" s="325"/>
      <c r="FJ58" s="291"/>
      <c r="FK58" s="292"/>
      <c r="FL58" s="287"/>
      <c r="FM58" s="390"/>
      <c r="FN58" s="121"/>
      <c r="FO58" s="168">
        <f t="shared" si="52"/>
        <v>0.60699999999999998</v>
      </c>
      <c r="FQ58" s="136">
        <f t="shared" si="53"/>
        <v>33.225198038476044</v>
      </c>
      <c r="FR58" s="169">
        <f t="shared" si="54"/>
        <v>0.59542079999999997</v>
      </c>
      <c r="FS58" s="170">
        <f>DT58/EY58</f>
        <v>1.7248305736044156</v>
      </c>
      <c r="FT58" s="193">
        <v>50</v>
      </c>
      <c r="FU58" s="176" t="s">
        <v>630</v>
      </c>
      <c r="FV58" s="176" t="s">
        <v>479</v>
      </c>
      <c r="FW58" s="176" t="s">
        <v>821</v>
      </c>
      <c r="FX58" s="124">
        <v>0</v>
      </c>
      <c r="FY58" s="127" t="s">
        <v>499</v>
      </c>
      <c r="FZ58" s="124">
        <v>1</v>
      </c>
      <c r="GA58" s="176" t="s">
        <v>525</v>
      </c>
      <c r="GE58" s="124">
        <v>1</v>
      </c>
      <c r="GF58" s="195" t="s">
        <v>858</v>
      </c>
      <c r="GG58" s="176" t="s">
        <v>823</v>
      </c>
      <c r="GH58" s="124">
        <v>0</v>
      </c>
      <c r="GI58" s="213">
        <v>0</v>
      </c>
      <c r="GJ58" s="176" t="s">
        <v>824</v>
      </c>
      <c r="GK58" s="375"/>
      <c r="GL58" s="172">
        <v>44006</v>
      </c>
      <c r="GM58" s="161" t="s">
        <v>583</v>
      </c>
      <c r="GN58" s="173">
        <f>DATEDIF(ER58,GL58,"m")</f>
        <v>1</v>
      </c>
      <c r="GO58" s="412" t="s">
        <v>489</v>
      </c>
      <c r="GS58" s="413"/>
      <c r="GT58" s="375"/>
      <c r="GU58" s="375"/>
      <c r="GW58" s="196">
        <v>0</v>
      </c>
      <c r="GX58" s="196">
        <v>0</v>
      </c>
      <c r="GY58" s="196">
        <v>3240.26</v>
      </c>
      <c r="GZ58" s="196">
        <v>0</v>
      </c>
      <c r="HA58" s="196">
        <v>0</v>
      </c>
      <c r="HB58" s="196">
        <v>0</v>
      </c>
      <c r="HC58" s="196">
        <v>0</v>
      </c>
      <c r="HD58" s="196">
        <v>0</v>
      </c>
      <c r="HE58" s="196">
        <v>0</v>
      </c>
      <c r="HF58" s="196">
        <v>110.32</v>
      </c>
      <c r="HG58" s="196">
        <v>0</v>
      </c>
      <c r="HH58" s="196">
        <v>0</v>
      </c>
      <c r="HI58" s="196">
        <v>178.62</v>
      </c>
      <c r="HJ58" s="400">
        <v>1</v>
      </c>
      <c r="HK58" s="398">
        <v>52.7</v>
      </c>
      <c r="HL58" s="398">
        <v>82.3</v>
      </c>
      <c r="HM58" s="401">
        <v>7003</v>
      </c>
      <c r="HN58" s="398">
        <v>33.799999999999997</v>
      </c>
      <c r="HO58" s="398">
        <v>57.4</v>
      </c>
      <c r="HP58" s="401">
        <v>3983</v>
      </c>
      <c r="HQ58" s="401">
        <v>713</v>
      </c>
      <c r="HR58" s="398">
        <v>17.5</v>
      </c>
      <c r="HS58" s="398">
        <v>20.100000000000001</v>
      </c>
      <c r="HT58" s="398">
        <v>9.4</v>
      </c>
      <c r="HU58" s="398">
        <v>19.899999999999999</v>
      </c>
      <c r="HV58" s="398">
        <v>99.4</v>
      </c>
      <c r="HW58" s="401">
        <v>9884</v>
      </c>
      <c r="HX58" s="398">
        <v>49.9</v>
      </c>
      <c r="HY58" s="398">
        <v>85.7</v>
      </c>
      <c r="HZ58" s="398">
        <v>40.799999999999997</v>
      </c>
      <c r="IA58" s="398">
        <v>55.8</v>
      </c>
      <c r="IB58" s="398">
        <v>62.4</v>
      </c>
      <c r="IC58" s="401">
        <v>7697</v>
      </c>
      <c r="ID58" s="398">
        <v>30.7</v>
      </c>
      <c r="IE58" s="398">
        <v>45.5</v>
      </c>
      <c r="IF58" s="398">
        <v>32.299999999999997</v>
      </c>
      <c r="IG58" s="398">
        <v>96.4</v>
      </c>
      <c r="IH58" s="401">
        <v>15206</v>
      </c>
      <c r="II58" s="398">
        <v>77.3</v>
      </c>
      <c r="IJ58" s="398">
        <v>22.9</v>
      </c>
      <c r="IK58" s="398">
        <v>56.2</v>
      </c>
      <c r="IL58" s="401">
        <v>6240</v>
      </c>
      <c r="IM58" s="398">
        <v>24.5</v>
      </c>
      <c r="IN58" s="398">
        <v>91</v>
      </c>
      <c r="IO58" s="401">
        <v>5737</v>
      </c>
      <c r="IP58" s="398">
        <v>38.299999999999997</v>
      </c>
      <c r="IQ58" s="398">
        <v>76.099999999999994</v>
      </c>
      <c r="IR58" s="398">
        <v>45.7</v>
      </c>
      <c r="IS58" s="398">
        <v>36.4</v>
      </c>
      <c r="IT58" s="398">
        <v>51.7</v>
      </c>
      <c r="IU58" s="401">
        <v>6733</v>
      </c>
      <c r="IV58" s="398">
        <v>26.6</v>
      </c>
      <c r="IW58" s="398">
        <v>58.9</v>
      </c>
      <c r="IX58" s="398">
        <v>27.1</v>
      </c>
      <c r="IY58" s="398">
        <v>80</v>
      </c>
      <c r="IZ58" s="398">
        <v>3539</v>
      </c>
      <c r="JA58" s="398">
        <v>32.1</v>
      </c>
      <c r="JB58" s="398">
        <v>36.200000000000003</v>
      </c>
      <c r="JC58" s="398">
        <v>48.2</v>
      </c>
      <c r="JD58" s="398">
        <v>8.6</v>
      </c>
      <c r="JE58" s="401">
        <v>33</v>
      </c>
      <c r="JF58" s="376">
        <v>3</v>
      </c>
      <c r="JG58" s="376">
        <v>2</v>
      </c>
      <c r="JH58" s="379"/>
      <c r="JI58" s="379"/>
      <c r="JJ58" s="400"/>
      <c r="JK58" s="379"/>
      <c r="JL58" s="379"/>
      <c r="JM58" s="379"/>
      <c r="JN58" s="379"/>
      <c r="JO58" s="379"/>
      <c r="JP58" s="379"/>
      <c r="JQ58" s="379"/>
      <c r="JR58" s="379"/>
      <c r="JS58" s="379"/>
      <c r="JT58" s="379"/>
      <c r="JU58" s="379"/>
      <c r="JV58" s="379"/>
      <c r="JW58" s="379"/>
      <c r="JX58" s="379"/>
      <c r="JY58" s="379"/>
      <c r="JZ58" s="379"/>
      <c r="KA58" s="379"/>
      <c r="KB58" s="379"/>
      <c r="KC58" s="379"/>
      <c r="KD58" s="379"/>
      <c r="KE58" s="379"/>
      <c r="KF58" s="379"/>
      <c r="KG58" s="379"/>
      <c r="KH58" s="379"/>
      <c r="KI58" s="379"/>
      <c r="KJ58" s="379"/>
      <c r="KK58" s="379"/>
      <c r="KL58" s="379"/>
      <c r="KM58" s="379"/>
      <c r="KN58" s="379"/>
      <c r="KO58" s="379"/>
      <c r="KP58" s="379"/>
      <c r="KQ58" s="379"/>
      <c r="KR58" s="379"/>
      <c r="KS58" s="379"/>
      <c r="KT58" s="379"/>
      <c r="KU58" s="379"/>
      <c r="KV58" s="379"/>
      <c r="KW58" s="379"/>
      <c r="KX58" s="379"/>
      <c r="KY58" s="379"/>
      <c r="KZ58" s="379"/>
      <c r="LA58" s="379"/>
      <c r="LB58" s="379"/>
      <c r="LC58" s="379"/>
      <c r="LD58" s="379"/>
      <c r="LE58" s="379"/>
    </row>
    <row r="59" spans="1:317">
      <c r="A59" s="121">
        <v>270</v>
      </c>
      <c r="B59" s="121">
        <f>COUNTIFS($D$3:D59,D59,$F$3:F59,F59)</f>
        <v>1</v>
      </c>
      <c r="C59" s="177">
        <v>14085</v>
      </c>
      <c r="D59" s="231" t="s">
        <v>542</v>
      </c>
      <c r="E59" s="127" t="s">
        <v>543</v>
      </c>
      <c r="F59" s="179">
        <v>461021459</v>
      </c>
      <c r="G59" s="124">
        <f t="shared" si="60"/>
        <v>74</v>
      </c>
      <c r="H59" s="275" t="s">
        <v>544</v>
      </c>
      <c r="I59" s="194" t="s">
        <v>545</v>
      </c>
      <c r="J59" s="276" t="s">
        <v>476</v>
      </c>
      <c r="K59" s="127" t="s">
        <v>477</v>
      </c>
      <c r="L59" s="127">
        <v>4</v>
      </c>
      <c r="M59" s="127">
        <v>2</v>
      </c>
      <c r="N59" s="127" t="s">
        <v>479</v>
      </c>
      <c r="O59" s="176"/>
      <c r="P59" s="127" t="s">
        <v>546</v>
      </c>
      <c r="Q59" s="176"/>
      <c r="R59" s="176"/>
      <c r="S59" s="176"/>
      <c r="T59" s="340" t="s">
        <v>481</v>
      </c>
      <c r="U59" s="340"/>
      <c r="V59" s="333" t="s">
        <v>547</v>
      </c>
      <c r="W59" s="342" t="s">
        <v>548</v>
      </c>
      <c r="X59" s="343"/>
      <c r="Y59" s="343"/>
      <c r="Z59" s="379"/>
      <c r="AA59" s="375" t="s">
        <v>495</v>
      </c>
      <c r="AB59" s="182"/>
      <c r="AC59" s="392">
        <v>1324</v>
      </c>
      <c r="AD59" s="392">
        <v>5200</v>
      </c>
      <c r="AE59" s="379"/>
      <c r="AF59" s="379"/>
      <c r="AG59" s="379" t="s">
        <v>496</v>
      </c>
      <c r="AH59" s="131">
        <v>350</v>
      </c>
      <c r="AI59"/>
      <c r="AJ59"/>
      <c r="AM59"/>
      <c r="AO59" s="397">
        <v>31.3</v>
      </c>
      <c r="AP59" s="132">
        <v>42.6</v>
      </c>
      <c r="AQ59" s="133">
        <v>23.6</v>
      </c>
      <c r="AR59" s="134">
        <f t="shared" si="36"/>
        <v>97.5</v>
      </c>
      <c r="AS59" s="135">
        <f t="shared" si="37"/>
        <v>0.73474178403755863</v>
      </c>
      <c r="AT59" s="136">
        <f t="shared" si="38"/>
        <v>17.339906103286385</v>
      </c>
      <c r="AU59" s="137">
        <f t="shared" si="39"/>
        <v>0.47280966767371602</v>
      </c>
      <c r="AV59" s="138">
        <f t="shared" si="34"/>
        <v>27.656999999999996</v>
      </c>
      <c r="AW59" s="138">
        <f t="shared" si="58"/>
        <v>88.361022364217249</v>
      </c>
      <c r="AX59" s="139">
        <v>2.92</v>
      </c>
      <c r="AY59" s="138">
        <f t="shared" si="59"/>
        <v>9.3290734824281145</v>
      </c>
      <c r="AZ59" s="121" t="s">
        <v>485</v>
      </c>
      <c r="BA59" s="140">
        <v>23</v>
      </c>
      <c r="BB59" s="141" t="s">
        <v>485</v>
      </c>
      <c r="BC59" s="142">
        <v>0.17</v>
      </c>
      <c r="BD59" s="142"/>
      <c r="BE59" s="138"/>
      <c r="BF59" s="138"/>
      <c r="BG59" s="143">
        <v>4870.7142857142862</v>
      </c>
      <c r="BH59" s="143">
        <v>509.52000000000004</v>
      </c>
      <c r="BI59" s="144">
        <v>0.47</v>
      </c>
      <c r="BJ59" s="138">
        <v>26.4</v>
      </c>
      <c r="BK59" s="121">
        <v>73.599999999999994</v>
      </c>
      <c r="BL59" s="145">
        <f t="shared" si="42"/>
        <v>0.35869565217391303</v>
      </c>
      <c r="BM59" s="146">
        <v>0.19</v>
      </c>
      <c r="BN59" s="142">
        <f t="shared" si="43"/>
        <v>0.60702875399361023</v>
      </c>
      <c r="BO59" s="121" t="s">
        <v>485</v>
      </c>
      <c r="BP59" s="138">
        <v>13.6</v>
      </c>
      <c r="BQ59" s="144">
        <v>43.434999999999995</v>
      </c>
      <c r="BR59" s="147">
        <v>10364</v>
      </c>
      <c r="BS59" s="142">
        <f t="shared" si="44"/>
        <v>71.19</v>
      </c>
      <c r="BT59" s="147">
        <v>88.4</v>
      </c>
      <c r="BU59" s="147">
        <v>10638</v>
      </c>
      <c r="BV59" s="142">
        <f t="shared" si="45"/>
        <v>11.599999999999994</v>
      </c>
      <c r="BW59" s="142">
        <f t="shared" si="46"/>
        <v>42.595739999999999</v>
      </c>
      <c r="BX59" s="148">
        <v>0.19</v>
      </c>
      <c r="BY59" s="148">
        <f t="shared" si="47"/>
        <v>8.0940000000000012E-2</v>
      </c>
      <c r="BZ59" s="147">
        <v>71</v>
      </c>
      <c r="CA59" s="148">
        <f t="shared" si="48"/>
        <v>30.245999999999999</v>
      </c>
      <c r="CB59" s="147">
        <v>28.8</v>
      </c>
      <c r="CC59" s="148">
        <f t="shared" si="49"/>
        <v>12.268800000000001</v>
      </c>
      <c r="CD59" s="148">
        <v>9.7000000000000003E-2</v>
      </c>
      <c r="CE59" s="149">
        <v>76.599999999999994</v>
      </c>
      <c r="CF59" s="149">
        <v>8888</v>
      </c>
      <c r="CG59" s="149">
        <v>95.9</v>
      </c>
      <c r="CH59" s="149">
        <v>4063</v>
      </c>
      <c r="CI59" s="149">
        <v>73.2</v>
      </c>
      <c r="CJ59" s="149">
        <v>89.3</v>
      </c>
      <c r="CK59" s="149">
        <v>3652</v>
      </c>
      <c r="CL59" s="138">
        <f t="shared" si="50"/>
        <v>2.6760563380281688E-3</v>
      </c>
      <c r="CM59" s="148">
        <v>3.31</v>
      </c>
      <c r="CN59" s="148">
        <v>3.05</v>
      </c>
      <c r="CO59" s="148">
        <v>5.9</v>
      </c>
      <c r="CP59" s="142"/>
      <c r="CQ59" s="138"/>
      <c r="CR59" s="138"/>
      <c r="CS59" s="150"/>
      <c r="CT59" s="148"/>
      <c r="CU59" s="151"/>
      <c r="CV59" s="151"/>
      <c r="CW59" s="148"/>
      <c r="CX59" s="148"/>
      <c r="CZ59" s="148"/>
      <c r="DA59" s="152"/>
      <c r="DB59" s="153" t="s">
        <v>486</v>
      </c>
      <c r="DC59" s="154"/>
      <c r="DD59" s="155" t="s">
        <v>549</v>
      </c>
      <c r="DE59" s="124"/>
      <c r="DF59" s="124"/>
      <c r="DG59" s="124"/>
      <c r="DH59" s="236"/>
      <c r="DI59" s="204" t="s">
        <v>488</v>
      </c>
      <c r="DJ59" s="426" t="s">
        <v>496</v>
      </c>
      <c r="DK59" s="156">
        <v>2</v>
      </c>
      <c r="DL59" s="156"/>
      <c r="DM59" s="220" t="s">
        <v>1120</v>
      </c>
      <c r="DN59" s="156" t="s">
        <v>541</v>
      </c>
      <c r="DO59" s="156">
        <v>0</v>
      </c>
      <c r="DP59" s="219" t="s">
        <v>681</v>
      </c>
      <c r="DQ59" s="156"/>
      <c r="DR59" s="158" t="s">
        <v>479</v>
      </c>
      <c r="DS59" s="124" t="s">
        <v>479</v>
      </c>
      <c r="DT59" s="124">
        <v>859</v>
      </c>
      <c r="DU59" s="124">
        <v>27</v>
      </c>
      <c r="DV59" s="124">
        <v>73</v>
      </c>
      <c r="DW59" s="124" t="s">
        <v>479</v>
      </c>
      <c r="DX59" s="124" t="s">
        <v>479</v>
      </c>
      <c r="DY59" s="124" t="s">
        <v>479</v>
      </c>
      <c r="DZ59" s="124" t="s">
        <v>479</v>
      </c>
      <c r="EA59" s="124">
        <v>0</v>
      </c>
      <c r="EC59" s="159"/>
      <c r="ED59" s="159"/>
      <c r="EE59" s="156">
        <v>4</v>
      </c>
      <c r="EF59" s="220" t="s">
        <v>499</v>
      </c>
      <c r="EG59" s="156"/>
      <c r="EH59" s="159"/>
      <c r="EI59" s="191" t="s">
        <v>499</v>
      </c>
      <c r="EJ59" s="191" t="s">
        <v>499</v>
      </c>
      <c r="EK59" s="192" t="s">
        <v>499</v>
      </c>
      <c r="EL59" s="156">
        <v>2</v>
      </c>
      <c r="EM59" s="127" t="s">
        <v>499</v>
      </c>
      <c r="EN59" s="156" t="s">
        <v>500</v>
      </c>
      <c r="EO59" s="156">
        <v>2</v>
      </c>
      <c r="EP59" s="156">
        <v>1</v>
      </c>
      <c r="EQ59" s="417" t="s">
        <v>681</v>
      </c>
      <c r="ER59" s="418" t="s">
        <v>681</v>
      </c>
      <c r="ES59" s="311">
        <v>14085</v>
      </c>
      <c r="ET59" s="404">
        <v>75</v>
      </c>
      <c r="EU59" s="404">
        <v>76701</v>
      </c>
      <c r="EV59" s="404">
        <v>4000</v>
      </c>
      <c r="EW59" s="404">
        <v>39780</v>
      </c>
      <c r="EX59" s="404">
        <v>10215</v>
      </c>
      <c r="EY59" s="335">
        <f t="shared" si="51"/>
        <v>1354.509</v>
      </c>
      <c r="EZ59" s="407">
        <f t="shared" si="57"/>
        <v>5418.0360000000001</v>
      </c>
      <c r="FA59" s="390"/>
      <c r="FB59" s="390"/>
      <c r="FC59" s="390"/>
      <c r="FD59" s="390"/>
      <c r="FE59" s="402"/>
      <c r="FF59" s="402"/>
      <c r="FG59" s="402"/>
      <c r="FH59" s="289"/>
      <c r="FI59" s="409"/>
      <c r="FJ59" s="291"/>
      <c r="FK59" s="323"/>
      <c r="FL59" s="395"/>
      <c r="FM59" s="163"/>
      <c r="FN59" s="121"/>
      <c r="FO59" s="168">
        <f t="shared" si="52"/>
        <v>1.3240000000000001</v>
      </c>
      <c r="FQ59" s="136">
        <f t="shared" si="53"/>
        <v>13.31794891852779</v>
      </c>
      <c r="FR59" s="169">
        <f t="shared" si="54"/>
        <v>1.354509</v>
      </c>
      <c r="FS59" s="170"/>
      <c r="FT59" s="150">
        <v>12</v>
      </c>
      <c r="FU59" s="176" t="s">
        <v>479</v>
      </c>
      <c r="FV59" s="176" t="s">
        <v>550</v>
      </c>
      <c r="FW59" s="176" t="s">
        <v>551</v>
      </c>
      <c r="FX59" s="124">
        <v>0</v>
      </c>
      <c r="FY59" s="127" t="s">
        <v>499</v>
      </c>
      <c r="FZ59" s="124">
        <v>1</v>
      </c>
      <c r="GA59" s="194" t="s">
        <v>525</v>
      </c>
      <c r="GE59" s="127">
        <v>1</v>
      </c>
      <c r="GF59" s="208">
        <v>44175</v>
      </c>
      <c r="GG59" s="176" t="s">
        <v>527</v>
      </c>
      <c r="GH59" s="124">
        <v>0</v>
      </c>
      <c r="GI59" s="194">
        <v>0</v>
      </c>
      <c r="GJ59" s="176" t="s">
        <v>528</v>
      </c>
      <c r="GK59" s="375"/>
      <c r="GL59" s="172">
        <v>44175</v>
      </c>
      <c r="GM59" s="172"/>
      <c r="GN59" s="173"/>
      <c r="GO59" s="412" t="s">
        <v>489</v>
      </c>
      <c r="GS59" s="413"/>
      <c r="GT59" s="375"/>
      <c r="GU59" s="375"/>
      <c r="GW59" s="196">
        <v>0</v>
      </c>
      <c r="GX59" s="196">
        <v>0</v>
      </c>
      <c r="GY59" s="196">
        <v>837.09</v>
      </c>
      <c r="GZ59" s="196">
        <v>0</v>
      </c>
      <c r="HA59" s="196">
        <v>0</v>
      </c>
      <c r="HB59" s="196">
        <v>0</v>
      </c>
      <c r="HC59" s="196">
        <v>52710.400000000001</v>
      </c>
      <c r="HD59" s="196">
        <v>0</v>
      </c>
      <c r="HE59" s="196">
        <v>378.4</v>
      </c>
      <c r="HF59" s="196">
        <v>0</v>
      </c>
      <c r="HG59" s="196">
        <v>0</v>
      </c>
      <c r="HH59" s="196">
        <v>0</v>
      </c>
      <c r="HI59" s="196">
        <v>236.48</v>
      </c>
      <c r="HJ59" s="400">
        <v>2</v>
      </c>
      <c r="HK59" s="400">
        <v>43.8</v>
      </c>
      <c r="HL59" s="400">
        <v>86</v>
      </c>
      <c r="HM59" s="400">
        <v>8189</v>
      </c>
      <c r="HN59" s="400">
        <v>23.5</v>
      </c>
      <c r="HO59" s="400">
        <v>92.2</v>
      </c>
      <c r="HP59" s="400">
        <v>4821</v>
      </c>
      <c r="HQ59" s="400"/>
      <c r="HR59" s="400"/>
      <c r="HS59" s="400"/>
      <c r="HT59" s="400"/>
      <c r="HU59" s="400"/>
      <c r="HV59" s="400">
        <v>83.2</v>
      </c>
      <c r="HW59" s="400">
        <v>3693</v>
      </c>
      <c r="HX59" s="400">
        <v>53.2</v>
      </c>
      <c r="HY59" s="400">
        <v>39.200000000000003</v>
      </c>
      <c r="HZ59" s="400">
        <v>7.67</v>
      </c>
      <c r="IA59" s="400">
        <v>28.5</v>
      </c>
      <c r="IB59" s="400">
        <v>94</v>
      </c>
      <c r="IC59" s="400">
        <v>3934</v>
      </c>
      <c r="ID59" s="400">
        <v>57.9</v>
      </c>
      <c r="IE59" s="400">
        <v>39.299999999999997</v>
      </c>
      <c r="IF59" s="400">
        <v>29.3</v>
      </c>
      <c r="IG59" s="400">
        <v>56.7</v>
      </c>
      <c r="IH59" s="400">
        <v>5404</v>
      </c>
      <c r="II59" s="400">
        <v>35.299999999999997</v>
      </c>
      <c r="IJ59" s="400">
        <v>7.78</v>
      </c>
      <c r="IK59" s="400">
        <v>82.5</v>
      </c>
      <c r="IL59" s="400">
        <v>3870</v>
      </c>
      <c r="IM59" s="400">
        <v>34.6</v>
      </c>
      <c r="IN59" s="400">
        <v>71.5</v>
      </c>
      <c r="IO59" s="400">
        <v>3195</v>
      </c>
      <c r="IP59" s="400">
        <v>34.799999999999997</v>
      </c>
      <c r="IQ59" s="400">
        <v>14.9</v>
      </c>
      <c r="IR59" s="400">
        <v>3.72</v>
      </c>
      <c r="IS59" s="400">
        <v>14</v>
      </c>
      <c r="IT59" s="400">
        <v>87.1</v>
      </c>
      <c r="IU59" s="400">
        <v>3170</v>
      </c>
      <c r="IV59" s="400">
        <v>35.200000000000003</v>
      </c>
      <c r="IW59" s="400">
        <v>1.17</v>
      </c>
      <c r="IX59" s="400">
        <v>1.97</v>
      </c>
      <c r="IY59" s="400">
        <v>62.7</v>
      </c>
      <c r="IZ59" s="400">
        <v>2447</v>
      </c>
      <c r="JA59" s="400">
        <v>6.19</v>
      </c>
      <c r="JB59" s="400">
        <v>43.9</v>
      </c>
      <c r="JC59" s="400">
        <v>52.6</v>
      </c>
      <c r="JD59" s="400">
        <v>17.8</v>
      </c>
      <c r="JE59" s="400">
        <v>48</v>
      </c>
      <c r="JF59" s="376">
        <v>4</v>
      </c>
      <c r="JG59" s="376">
        <v>1</v>
      </c>
      <c r="JH59" s="400"/>
      <c r="JI59" s="400"/>
      <c r="JJ59" s="400"/>
      <c r="JK59" s="379"/>
      <c r="JL59" s="379"/>
      <c r="JM59" s="379"/>
      <c r="JN59" s="379"/>
      <c r="JO59" s="379"/>
      <c r="JP59" s="379"/>
      <c r="JQ59" s="379"/>
      <c r="JR59" s="379"/>
      <c r="JS59" s="379"/>
      <c r="JT59" s="379"/>
      <c r="JU59" s="379"/>
      <c r="JV59" s="379"/>
      <c r="JW59" s="379"/>
      <c r="JX59" s="379"/>
      <c r="JY59" s="379"/>
      <c r="JZ59" s="379"/>
      <c r="KA59" s="379"/>
      <c r="KB59" s="379"/>
      <c r="KC59" s="379"/>
      <c r="KD59" s="379"/>
      <c r="KE59" s="379"/>
      <c r="KF59" s="379"/>
      <c r="KG59" s="379"/>
      <c r="KH59" s="379"/>
      <c r="KI59" s="379"/>
      <c r="KJ59" s="379"/>
      <c r="KK59" s="379"/>
      <c r="KL59" s="379"/>
      <c r="KM59" s="379"/>
      <c r="KN59" s="379"/>
      <c r="KO59" s="379"/>
      <c r="KP59" s="379"/>
      <c r="KQ59" s="379"/>
      <c r="KR59" s="379"/>
      <c r="KS59" s="379"/>
      <c r="KT59" s="379"/>
      <c r="KU59" s="379"/>
      <c r="KV59" s="379"/>
      <c r="KW59" s="379"/>
      <c r="KX59" s="379"/>
      <c r="KY59" s="379"/>
      <c r="KZ59" s="379"/>
      <c r="LA59" s="379"/>
      <c r="LB59" s="379"/>
      <c r="LC59" s="379"/>
      <c r="LD59" s="379"/>
      <c r="LE59" s="379"/>
    </row>
    <row r="60" spans="1:317">
      <c r="A60" s="121">
        <v>181</v>
      </c>
      <c r="B60" s="121">
        <f>COUNTIFS($D$3:D60,D60,$F$3:F60,F60)</f>
        <v>1</v>
      </c>
      <c r="C60" s="177">
        <v>13105</v>
      </c>
      <c r="D60" s="231" t="s">
        <v>699</v>
      </c>
      <c r="E60" s="127" t="s">
        <v>700</v>
      </c>
      <c r="F60" s="179">
        <v>410508079</v>
      </c>
      <c r="G60" s="124">
        <f t="shared" si="60"/>
        <v>79</v>
      </c>
      <c r="H60" s="275" t="s">
        <v>701</v>
      </c>
      <c r="I60" s="194" t="s">
        <v>702</v>
      </c>
      <c r="J60" s="276" t="s">
        <v>476</v>
      </c>
      <c r="K60" s="127" t="s">
        <v>477</v>
      </c>
      <c r="L60" s="124">
        <v>11</v>
      </c>
      <c r="M60" s="127" t="s">
        <v>478</v>
      </c>
      <c r="N60" s="127" t="s">
        <v>479</v>
      </c>
      <c r="O60" s="124"/>
      <c r="P60" s="124" t="s">
        <v>520</v>
      </c>
      <c r="Q60" s="320"/>
      <c r="R60" s="320"/>
      <c r="S60" s="127"/>
      <c r="T60" s="340" t="s">
        <v>481</v>
      </c>
      <c r="U60" s="340"/>
      <c r="V60" s="382" t="s">
        <v>521</v>
      </c>
      <c r="W60" s="307"/>
      <c r="X60" s="308"/>
      <c r="Y60" s="336"/>
      <c r="Z60" s="377"/>
      <c r="AA60" s="375" t="s">
        <v>495</v>
      </c>
      <c r="AB60" s="124"/>
      <c r="AC60" s="392">
        <v>220</v>
      </c>
      <c r="AD60" s="392">
        <v>2400</v>
      </c>
      <c r="AE60" s="379"/>
      <c r="AF60" s="379"/>
      <c r="AG60" s="379" t="s">
        <v>496</v>
      </c>
      <c r="AH60" s="392">
        <v>150</v>
      </c>
      <c r="AI60"/>
      <c r="AJ60"/>
      <c r="AM60"/>
      <c r="AO60" s="397">
        <v>5.7</v>
      </c>
      <c r="AP60" s="132">
        <v>89.1</v>
      </c>
      <c r="AQ60" s="133">
        <v>4.0999999999999996</v>
      </c>
      <c r="AR60" s="134">
        <f t="shared" si="36"/>
        <v>98.899999999999991</v>
      </c>
      <c r="AS60" s="135">
        <f t="shared" si="37"/>
        <v>6.3973063973063973E-2</v>
      </c>
      <c r="AT60" s="136">
        <f t="shared" si="38"/>
        <v>0.26228956228956229</v>
      </c>
      <c r="AU60" s="137">
        <f t="shared" si="39"/>
        <v>6.115879828326181E-2</v>
      </c>
      <c r="AV60" s="138">
        <f t="shared" si="34"/>
        <v>4.5960000000000001</v>
      </c>
      <c r="AW60" s="138">
        <f t="shared" si="58"/>
        <v>80.631578947368425</v>
      </c>
      <c r="AX60" s="139">
        <v>0.49</v>
      </c>
      <c r="AY60" s="138">
        <f t="shared" si="59"/>
        <v>8.5964912280701746</v>
      </c>
      <c r="AZ60" s="121" t="s">
        <v>485</v>
      </c>
      <c r="BA60" s="140">
        <v>36.6</v>
      </c>
      <c r="BB60" s="141" t="s">
        <v>485</v>
      </c>
      <c r="BC60" s="142">
        <v>0.06</v>
      </c>
      <c r="BD60" s="142"/>
      <c r="BE60" s="138"/>
      <c r="BF60" s="138"/>
      <c r="BG60" s="123">
        <v>4983</v>
      </c>
      <c r="BH60" s="143">
        <v>414.2</v>
      </c>
      <c r="BI60" s="144">
        <v>8.9</v>
      </c>
      <c r="BJ60" s="138">
        <v>24.4</v>
      </c>
      <c r="BK60" s="138">
        <f>100-BJ60</f>
        <v>75.599999999999994</v>
      </c>
      <c r="BL60" s="199">
        <f t="shared" si="42"/>
        <v>0.32275132275132273</v>
      </c>
      <c r="BM60" s="146">
        <v>3.9E-2</v>
      </c>
      <c r="BN60" s="142">
        <f t="shared" si="43"/>
        <v>0.68421052631578949</v>
      </c>
      <c r="BO60" s="121" t="s">
        <v>485</v>
      </c>
      <c r="BP60" s="138">
        <v>31.5</v>
      </c>
      <c r="BQ60" s="144">
        <v>39.79</v>
      </c>
      <c r="BR60" s="147">
        <v>37529</v>
      </c>
      <c r="BS60" s="142">
        <f t="shared" si="44"/>
        <v>68.099999999999994</v>
      </c>
      <c r="BT60" s="147">
        <v>63.7</v>
      </c>
      <c r="BU60" s="147">
        <v>9680</v>
      </c>
      <c r="BV60" s="142">
        <f t="shared" si="45"/>
        <v>36.299999999999997</v>
      </c>
      <c r="BW60" s="399">
        <f t="shared" si="46"/>
        <v>88.298099999999991</v>
      </c>
      <c r="BX60" s="123">
        <v>50.4</v>
      </c>
      <c r="BY60" s="148">
        <f t="shared" si="47"/>
        <v>44.906399999999991</v>
      </c>
      <c r="BZ60" s="147">
        <v>17.7</v>
      </c>
      <c r="CA60" s="148">
        <f t="shared" si="48"/>
        <v>15.7707</v>
      </c>
      <c r="CB60" s="147">
        <v>31</v>
      </c>
      <c r="CC60" s="148">
        <f t="shared" si="49"/>
        <v>27.620999999999999</v>
      </c>
      <c r="CD60" s="148">
        <v>0.5</v>
      </c>
      <c r="CE60" s="149">
        <v>97.5</v>
      </c>
      <c r="CF60" s="149">
        <v>7203</v>
      </c>
      <c r="CG60" s="149">
        <v>77.8</v>
      </c>
      <c r="CH60" s="149">
        <v>3719</v>
      </c>
      <c r="CI60" s="149">
        <v>31</v>
      </c>
      <c r="CJ60" s="149">
        <v>80.3</v>
      </c>
      <c r="CK60" s="149">
        <v>5090</v>
      </c>
      <c r="CL60" s="138">
        <f t="shared" si="50"/>
        <v>2.847457627118644</v>
      </c>
      <c r="CM60" s="148"/>
      <c r="CN60" s="148"/>
      <c r="CO60" s="148"/>
      <c r="CP60" s="142">
        <v>2.2200000000000002</v>
      </c>
      <c r="CQ60" s="138"/>
      <c r="CR60" s="138"/>
      <c r="CS60" s="138"/>
      <c r="CT60" s="148"/>
      <c r="CU60" s="151"/>
      <c r="CV60" s="151"/>
      <c r="CW60" s="148"/>
      <c r="CX60" s="148"/>
      <c r="CZ60" s="148"/>
      <c r="DA60" s="152"/>
      <c r="DB60" s="153" t="s">
        <v>486</v>
      </c>
      <c r="DC60" s="154"/>
      <c r="DD60" s="155" t="s">
        <v>703</v>
      </c>
      <c r="DE60" s="124"/>
      <c r="DF60" s="124"/>
      <c r="DG60" s="124"/>
      <c r="DH60" s="236"/>
      <c r="DI60" s="124" t="s">
        <v>488</v>
      </c>
      <c r="DJ60" s="426" t="s">
        <v>496</v>
      </c>
      <c r="DK60" s="156">
        <v>2</v>
      </c>
      <c r="DL60" s="156"/>
      <c r="DM60" s="156" t="s">
        <v>1123</v>
      </c>
      <c r="DN60" s="157">
        <v>0</v>
      </c>
      <c r="DO60" s="156">
        <v>0</v>
      </c>
      <c r="DP60" s="219" t="s">
        <v>681</v>
      </c>
      <c r="DQ60" s="156"/>
      <c r="DR60" s="203" t="s">
        <v>479</v>
      </c>
      <c r="DS60" s="200" t="s">
        <v>479</v>
      </c>
      <c r="DT60" s="200">
        <v>340</v>
      </c>
      <c r="DU60" s="200">
        <v>54.1</v>
      </c>
      <c r="DV60" s="200">
        <v>45.9</v>
      </c>
      <c r="DW60" s="200" t="s">
        <v>479</v>
      </c>
      <c r="DX60" s="200" t="s">
        <v>479</v>
      </c>
      <c r="DY60" s="200" t="s">
        <v>479</v>
      </c>
      <c r="DZ60" s="200" t="s">
        <v>479</v>
      </c>
      <c r="EA60" s="127">
        <v>0</v>
      </c>
      <c r="EB60" s="123"/>
      <c r="EC60" s="159"/>
      <c r="ED60" s="159"/>
      <c r="EE60" s="156">
        <v>11</v>
      </c>
      <c r="EF60" s="220">
        <v>60</v>
      </c>
      <c r="EG60" s="156"/>
      <c r="EH60" s="220"/>
      <c r="EI60" s="220" t="s">
        <v>1121</v>
      </c>
      <c r="EJ60" s="220" t="s">
        <v>499</v>
      </c>
      <c r="EK60" s="221" t="s">
        <v>499</v>
      </c>
      <c r="EL60" s="220">
        <v>1</v>
      </c>
      <c r="EM60" s="433" t="s">
        <v>499</v>
      </c>
      <c r="EN60" s="159"/>
      <c r="EO60" s="417">
        <v>3</v>
      </c>
      <c r="EP60" s="417">
        <v>3</v>
      </c>
      <c r="EQ60" s="417" t="s">
        <v>681</v>
      </c>
      <c r="ER60" s="418" t="s">
        <v>681</v>
      </c>
      <c r="ES60" s="311">
        <v>13105</v>
      </c>
      <c r="ET60" s="404">
        <v>75</v>
      </c>
      <c r="EU60" s="404">
        <v>10262</v>
      </c>
      <c r="EV60" s="404">
        <v>8000</v>
      </c>
      <c r="EW60" s="404">
        <v>40560</v>
      </c>
      <c r="EX60" s="404">
        <v>3495</v>
      </c>
      <c r="EY60" s="335">
        <f t="shared" si="51"/>
        <v>236.26200000000003</v>
      </c>
      <c r="EZ60" s="407">
        <f t="shared" si="57"/>
        <v>2598.8820000000005</v>
      </c>
      <c r="FA60" s="390"/>
      <c r="FB60" s="390"/>
      <c r="FC60" s="390"/>
      <c r="FD60" s="390"/>
      <c r="FE60" s="402"/>
      <c r="FF60" s="402"/>
      <c r="FG60" s="402"/>
      <c r="FH60" s="289"/>
      <c r="FI60" s="379"/>
      <c r="FJ60" s="291"/>
      <c r="FK60" s="292"/>
      <c r="FL60" s="395"/>
      <c r="FM60" s="163"/>
      <c r="FN60" s="121"/>
      <c r="FO60" s="168">
        <f t="shared" si="52"/>
        <v>0.22</v>
      </c>
      <c r="FQ60" s="136">
        <f t="shared" si="53"/>
        <v>34.057688559734942</v>
      </c>
      <c r="FR60" s="169">
        <f t="shared" si="54"/>
        <v>0.23626200000000003</v>
      </c>
      <c r="FS60" s="170">
        <f>DT60/EY60</f>
        <v>1.4390803430090322</v>
      </c>
      <c r="FT60" s="419"/>
      <c r="FU60" s="224" t="s">
        <v>795</v>
      </c>
      <c r="FV60" s="224" t="s">
        <v>795</v>
      </c>
      <c r="FW60" s="176" t="s">
        <v>551</v>
      </c>
      <c r="FX60" s="222">
        <v>0</v>
      </c>
      <c r="FY60" s="222"/>
      <c r="FZ60" s="222">
        <v>1</v>
      </c>
      <c r="GA60" s="224" t="s">
        <v>525</v>
      </c>
      <c r="GB60" s="222"/>
      <c r="GC60" s="223"/>
      <c r="GD60" s="224"/>
      <c r="GE60" s="222">
        <v>1</v>
      </c>
      <c r="GF60" s="224" t="s">
        <v>1122</v>
      </c>
      <c r="GG60" s="176" t="s">
        <v>527</v>
      </c>
      <c r="GH60" s="222">
        <v>0</v>
      </c>
      <c r="GI60" s="223">
        <v>0</v>
      </c>
      <c r="GJ60" s="176" t="s">
        <v>528</v>
      </c>
      <c r="GK60" s="375"/>
      <c r="GL60" s="172">
        <v>44021</v>
      </c>
      <c r="GM60" s="172"/>
      <c r="GN60" s="173"/>
      <c r="GO60" s="412" t="s">
        <v>489</v>
      </c>
      <c r="GS60" s="375"/>
      <c r="GT60" s="375"/>
      <c r="GU60" s="375"/>
      <c r="HJ60" s="375"/>
      <c r="HK60" s="148">
        <v>22.9</v>
      </c>
      <c r="HL60" s="148">
        <v>90.2</v>
      </c>
      <c r="HM60" s="143">
        <v>10110</v>
      </c>
      <c r="HN60" s="148">
        <v>29.8</v>
      </c>
      <c r="HO60" s="148">
        <v>95.9</v>
      </c>
      <c r="HP60" s="143">
        <v>6972</v>
      </c>
      <c r="HQ60" s="143">
        <v>393</v>
      </c>
      <c r="HR60" s="148">
        <v>23.2</v>
      </c>
      <c r="HS60" s="148">
        <v>10.9</v>
      </c>
      <c r="HT60" s="148">
        <v>6.62</v>
      </c>
      <c r="HU60" s="148">
        <v>94.9</v>
      </c>
      <c r="HV60" s="148">
        <v>96.5</v>
      </c>
      <c r="HW60" s="143">
        <v>7003</v>
      </c>
      <c r="HX60" s="148">
        <v>68.5</v>
      </c>
      <c r="HY60" s="148">
        <v>80.099999999999994</v>
      </c>
      <c r="HZ60" s="148">
        <v>8.59</v>
      </c>
      <c r="IA60" s="148">
        <v>81.7</v>
      </c>
      <c r="IB60" s="148">
        <v>98.6</v>
      </c>
      <c r="IC60" s="143">
        <v>4741</v>
      </c>
      <c r="ID60" s="148">
        <v>69.900000000000006</v>
      </c>
      <c r="IE60" s="148">
        <v>31.9</v>
      </c>
      <c r="IF60" s="148">
        <v>25.2</v>
      </c>
      <c r="IG60" s="148">
        <v>78.5</v>
      </c>
      <c r="IH60" s="143">
        <v>6926</v>
      </c>
      <c r="II60" s="148">
        <v>36.299999999999997</v>
      </c>
      <c r="IJ60" s="148">
        <v>7.07</v>
      </c>
      <c r="IK60" s="148">
        <v>97.4</v>
      </c>
      <c r="IL60" s="143">
        <v>5640</v>
      </c>
      <c r="IM60" s="148">
        <v>10.3</v>
      </c>
      <c r="IN60" s="148">
        <v>68.099999999999994</v>
      </c>
      <c r="IO60" s="143">
        <v>3511</v>
      </c>
      <c r="IP60" s="148">
        <v>41.6</v>
      </c>
      <c r="IQ60" s="148">
        <v>80.400000000000006</v>
      </c>
      <c r="IR60" s="148">
        <v>34.299999999999997</v>
      </c>
      <c r="IS60" s="148">
        <v>34.1</v>
      </c>
      <c r="IT60" s="148">
        <v>98.1</v>
      </c>
      <c r="IU60" s="143">
        <v>5416</v>
      </c>
      <c r="IV60" s="148">
        <v>33</v>
      </c>
      <c r="IW60" s="148"/>
      <c r="IX60" s="148"/>
      <c r="IY60" s="148"/>
      <c r="IZ60" s="148"/>
      <c r="JA60" s="148"/>
      <c r="JB60" s="148"/>
      <c r="JC60" s="148"/>
      <c r="JD60" s="148"/>
      <c r="JE60" s="143"/>
      <c r="JF60"/>
      <c r="JG60"/>
      <c r="JH60"/>
      <c r="JI60"/>
      <c r="JJ60" s="375"/>
      <c r="JK60" s="379"/>
      <c r="JL60" s="379"/>
      <c r="JM60" s="379"/>
      <c r="JN60" s="379"/>
      <c r="JO60" s="379"/>
      <c r="JP60" s="379"/>
      <c r="JQ60" s="379"/>
      <c r="JR60" s="379"/>
      <c r="JS60" s="379"/>
      <c r="JT60" s="379"/>
      <c r="JU60" s="379"/>
      <c r="JV60" s="379"/>
      <c r="JW60" s="379"/>
      <c r="JX60" s="379"/>
      <c r="JY60" s="379"/>
      <c r="JZ60" s="379"/>
      <c r="KA60" s="379"/>
      <c r="KB60" s="379"/>
      <c r="KC60" s="379"/>
      <c r="KD60" s="379"/>
      <c r="KE60" s="379"/>
      <c r="KF60" s="379"/>
      <c r="KG60" s="379"/>
      <c r="KH60" s="379"/>
      <c r="KI60" s="379"/>
      <c r="KJ60" s="379"/>
      <c r="KK60" s="379"/>
      <c r="KL60" s="379"/>
      <c r="KM60" s="379"/>
      <c r="KN60" s="379"/>
      <c r="KO60" s="379"/>
      <c r="KP60" s="379"/>
      <c r="KQ60" s="379"/>
      <c r="KR60" s="379"/>
      <c r="KS60" s="379"/>
      <c r="KT60" s="379"/>
      <c r="KU60" s="379"/>
      <c r="KV60" s="379"/>
      <c r="KW60" s="379"/>
      <c r="KX60" s="379"/>
      <c r="KY60" s="379"/>
      <c r="KZ60" s="379"/>
      <c r="LA60" s="379"/>
      <c r="LB60" s="379"/>
      <c r="LC60" s="379"/>
      <c r="LD60" s="379"/>
      <c r="LE60" s="379"/>
    </row>
    <row r="61" spans="1:317">
      <c r="A61" s="121">
        <v>157</v>
      </c>
      <c r="B61" s="121">
        <f>COUNTIFS($D$3:D61,D61,$F$3:F61,F61)</f>
        <v>1</v>
      </c>
      <c r="C61" s="177">
        <v>12888</v>
      </c>
      <c r="D61" s="231" t="s">
        <v>944</v>
      </c>
      <c r="E61" s="127" t="s">
        <v>945</v>
      </c>
      <c r="F61" s="179">
        <v>5805032662</v>
      </c>
      <c r="G61" s="124">
        <f t="shared" si="60"/>
        <v>62</v>
      </c>
      <c r="H61" s="275" t="s">
        <v>781</v>
      </c>
      <c r="I61" s="194" t="s">
        <v>946</v>
      </c>
      <c r="J61" s="276" t="s">
        <v>476</v>
      </c>
      <c r="K61" s="127" t="s">
        <v>477</v>
      </c>
      <c r="L61" s="124">
        <v>24</v>
      </c>
      <c r="M61" s="127" t="s">
        <v>947</v>
      </c>
      <c r="N61" s="127" t="s">
        <v>511</v>
      </c>
      <c r="O61" s="124"/>
      <c r="P61" s="124" t="s">
        <v>783</v>
      </c>
      <c r="Q61" s="320"/>
      <c r="R61" s="320"/>
      <c r="S61" s="127"/>
      <c r="T61" s="340" t="s">
        <v>481</v>
      </c>
      <c r="U61" s="340"/>
      <c r="V61" s="350" t="s">
        <v>521</v>
      </c>
      <c r="W61" s="307"/>
      <c r="X61" s="308"/>
      <c r="Y61" s="308"/>
      <c r="Z61" s="377"/>
      <c r="AA61" s="375" t="s">
        <v>495</v>
      </c>
      <c r="AB61" s="182"/>
      <c r="AC61" s="392">
        <v>647</v>
      </c>
      <c r="AD61" s="392">
        <v>15500</v>
      </c>
      <c r="AE61" s="379"/>
      <c r="AF61" s="379"/>
      <c r="AG61" s="379" t="s">
        <v>484</v>
      </c>
      <c r="AH61" s="131">
        <v>1500</v>
      </c>
      <c r="AI61"/>
      <c r="AJ61"/>
      <c r="AM61"/>
      <c r="AO61" s="397">
        <v>17</v>
      </c>
      <c r="AP61" s="132">
        <v>39.6</v>
      </c>
      <c r="AQ61" s="133">
        <v>42.3</v>
      </c>
      <c r="AR61" s="134">
        <f t="shared" si="36"/>
        <v>98.9</v>
      </c>
      <c r="AS61" s="135">
        <f t="shared" si="37"/>
        <v>0.42929292929292928</v>
      </c>
      <c r="AT61" s="136">
        <f t="shared" si="38"/>
        <v>18.159090909090907</v>
      </c>
      <c r="AU61" s="137">
        <f t="shared" si="39"/>
        <v>0.20757020757020755</v>
      </c>
      <c r="AV61" s="138">
        <f t="shared" si="34"/>
        <v>13.819999999999999</v>
      </c>
      <c r="AW61" s="138">
        <f t="shared" si="58"/>
        <v>81.294117647058812</v>
      </c>
      <c r="AX61" s="139">
        <v>1.33</v>
      </c>
      <c r="AY61" s="138">
        <f t="shared" si="59"/>
        <v>7.8235294117647056</v>
      </c>
      <c r="AZ61" s="121" t="s">
        <v>485</v>
      </c>
      <c r="BA61" s="140">
        <v>52.1</v>
      </c>
      <c r="BB61" s="141" t="s">
        <v>485</v>
      </c>
      <c r="BC61" s="142">
        <v>1.74</v>
      </c>
      <c r="BD61" s="142"/>
      <c r="BE61" s="138"/>
      <c r="BF61" s="138"/>
      <c r="BG61" s="143">
        <v>6259.2307692307686</v>
      </c>
      <c r="BH61" s="143">
        <v>731.5</v>
      </c>
      <c r="BI61" s="144">
        <v>2.82</v>
      </c>
      <c r="BJ61" s="138">
        <v>49.2</v>
      </c>
      <c r="BK61" s="138">
        <f>100-BJ61</f>
        <v>50.8</v>
      </c>
      <c r="BL61" s="145">
        <f t="shared" si="42"/>
        <v>0.96850393700787407</v>
      </c>
      <c r="BM61" s="146">
        <v>0.23</v>
      </c>
      <c r="BN61" s="142">
        <f t="shared" si="43"/>
        <v>1.3529411764705883</v>
      </c>
      <c r="BO61" s="121" t="s">
        <v>485</v>
      </c>
      <c r="BP61" s="138">
        <v>38.5</v>
      </c>
      <c r="BQ61" s="144">
        <v>25.299999999999997</v>
      </c>
      <c r="BR61" s="147">
        <v>22770</v>
      </c>
      <c r="BS61" s="142">
        <f t="shared" si="44"/>
        <v>89.8</v>
      </c>
      <c r="BT61" s="147">
        <v>94.8</v>
      </c>
      <c r="BU61" s="147">
        <v>15101</v>
      </c>
      <c r="BV61" s="142">
        <f t="shared" si="45"/>
        <v>5.2000000000000028</v>
      </c>
      <c r="BW61" s="399">
        <f t="shared" si="46"/>
        <v>39.437640000000002</v>
      </c>
      <c r="BX61" s="123">
        <v>57.5</v>
      </c>
      <c r="BY61" s="148">
        <f t="shared" si="47"/>
        <v>22.77</v>
      </c>
      <c r="BZ61" s="147">
        <v>32.299999999999997</v>
      </c>
      <c r="CA61" s="148">
        <f t="shared" si="48"/>
        <v>12.790799999999999</v>
      </c>
      <c r="CB61" s="147">
        <v>9.7899999999999991</v>
      </c>
      <c r="CC61" s="148">
        <f t="shared" si="49"/>
        <v>3.8768399999999996</v>
      </c>
      <c r="CD61" s="148">
        <v>1.51</v>
      </c>
      <c r="CE61" s="149">
        <v>84.9</v>
      </c>
      <c r="CF61" s="149">
        <v>3886</v>
      </c>
      <c r="CG61" s="149">
        <v>76.3</v>
      </c>
      <c r="CH61" s="149">
        <v>3286</v>
      </c>
      <c r="CI61" s="149">
        <v>39.700000000000003</v>
      </c>
      <c r="CJ61" s="149">
        <v>77.5</v>
      </c>
      <c r="CK61" s="149">
        <v>3597</v>
      </c>
      <c r="CL61" s="138">
        <f t="shared" si="50"/>
        <v>1.780185758513932</v>
      </c>
      <c r="CM61" s="148"/>
      <c r="CN61" s="148"/>
      <c r="CO61" s="148"/>
      <c r="CP61" s="142">
        <v>0.18</v>
      </c>
      <c r="CQ61" s="138"/>
      <c r="CR61" s="138"/>
      <c r="CS61" s="138"/>
      <c r="CT61" s="148"/>
      <c r="CU61" s="151"/>
      <c r="CV61" s="151"/>
      <c r="CW61" s="148"/>
      <c r="CX61" s="148"/>
      <c r="CZ61" s="148"/>
      <c r="DA61" s="152"/>
      <c r="DB61" s="153" t="s">
        <v>585</v>
      </c>
      <c r="DC61" s="154"/>
      <c r="DD61" s="155" t="s">
        <v>948</v>
      </c>
      <c r="DE61" s="124"/>
      <c r="DF61" s="124"/>
      <c r="DG61" s="124"/>
      <c r="DH61" s="236"/>
      <c r="DI61" s="124" t="s">
        <v>488</v>
      </c>
      <c r="DJ61" s="429" t="s">
        <v>484</v>
      </c>
      <c r="DK61" s="156">
        <v>2</v>
      </c>
      <c r="DL61" s="156"/>
      <c r="DM61" s="220" t="s">
        <v>1124</v>
      </c>
      <c r="DN61" s="156" t="s">
        <v>802</v>
      </c>
      <c r="DO61" s="156">
        <v>0</v>
      </c>
      <c r="DP61" s="219" t="s">
        <v>681</v>
      </c>
      <c r="DQ61" s="156"/>
      <c r="DR61" s="203">
        <v>8.9</v>
      </c>
      <c r="DS61" s="200" t="s">
        <v>479</v>
      </c>
      <c r="DT61" s="200">
        <v>1148</v>
      </c>
      <c r="DU61" s="200">
        <v>32.4</v>
      </c>
      <c r="DV61" s="200">
        <v>67.599999999999994</v>
      </c>
      <c r="DW61" s="200" t="s">
        <v>479</v>
      </c>
      <c r="DX61" s="200" t="s">
        <v>479</v>
      </c>
      <c r="DY61" s="200" t="s">
        <v>479</v>
      </c>
      <c r="DZ61" s="200" t="s">
        <v>479</v>
      </c>
      <c r="EA61" s="127">
        <v>0</v>
      </c>
      <c r="EB61" s="123"/>
      <c r="EC61" s="159"/>
      <c r="ED61" s="159"/>
      <c r="EE61" s="156">
        <v>24</v>
      </c>
      <c r="EF61" s="220">
        <v>50</v>
      </c>
      <c r="EG61" s="156">
        <v>3</v>
      </c>
      <c r="EH61" s="220"/>
      <c r="EI61" s="156">
        <v>176</v>
      </c>
      <c r="EJ61" s="156">
        <v>107</v>
      </c>
      <c r="EK61" s="212">
        <f>EJ61/(EI61*EI61*0.01*0.01)</f>
        <v>34.542871900826448</v>
      </c>
      <c r="EL61" s="220">
        <v>1</v>
      </c>
      <c r="EM61" s="124">
        <v>4</v>
      </c>
      <c r="EN61" s="156"/>
      <c r="EO61" s="156">
        <v>2</v>
      </c>
      <c r="EP61" s="156">
        <v>1</v>
      </c>
      <c r="EQ61" s="417" t="s">
        <v>1125</v>
      </c>
      <c r="ER61" s="418">
        <v>43658</v>
      </c>
      <c r="ES61" s="311">
        <v>12888</v>
      </c>
      <c r="ET61" s="404">
        <v>75</v>
      </c>
      <c r="EU61" s="404">
        <v>134731</v>
      </c>
      <c r="EV61" s="404">
        <v>4000</v>
      </c>
      <c r="EW61" s="404">
        <v>40560</v>
      </c>
      <c r="EX61" s="404">
        <v>5243</v>
      </c>
      <c r="EY61" s="335">
        <f t="shared" si="51"/>
        <v>708.85360000000003</v>
      </c>
      <c r="EZ61" s="407">
        <f t="shared" si="57"/>
        <v>17012.486400000002</v>
      </c>
      <c r="FA61" s="390"/>
      <c r="FB61" s="390"/>
      <c r="FC61" s="390"/>
      <c r="FD61" s="390"/>
      <c r="FE61" s="402"/>
      <c r="FF61" s="402"/>
      <c r="FG61" s="402"/>
      <c r="FH61" s="289"/>
      <c r="FI61" s="379"/>
      <c r="FJ61" s="291"/>
      <c r="FK61" s="323"/>
      <c r="FL61" s="395"/>
      <c r="FM61" s="163"/>
      <c r="FN61" s="121"/>
      <c r="FO61" s="168">
        <f t="shared" si="52"/>
        <v>0.64700000000000002</v>
      </c>
      <c r="FQ61" s="136">
        <f t="shared" si="53"/>
        <v>3.8914577936777728</v>
      </c>
      <c r="FR61" s="169">
        <f t="shared" si="54"/>
        <v>0.70885360000000008</v>
      </c>
      <c r="FS61" s="170">
        <f>DT61/EY61</f>
        <v>1.6195163571152067</v>
      </c>
      <c r="FT61" s="193">
        <v>10</v>
      </c>
      <c r="FU61" s="171" t="s">
        <v>776</v>
      </c>
      <c r="FV61" s="176" t="s">
        <v>499</v>
      </c>
      <c r="FW61" s="176" t="s">
        <v>1096</v>
      </c>
      <c r="FX61" s="124">
        <v>0</v>
      </c>
      <c r="FY61" s="124">
        <v>4</v>
      </c>
      <c r="FZ61" s="222">
        <v>1</v>
      </c>
      <c r="GA61" s="171" t="s">
        <v>949</v>
      </c>
      <c r="GB61" s="222"/>
      <c r="GC61" s="223"/>
      <c r="GD61" s="232"/>
      <c r="GE61" s="124">
        <v>0</v>
      </c>
      <c r="GF61" s="171" t="s">
        <v>853</v>
      </c>
      <c r="GG61" s="171" t="s">
        <v>950</v>
      </c>
      <c r="GH61" s="124">
        <v>0</v>
      </c>
      <c r="GI61" s="213">
        <v>0</v>
      </c>
      <c r="GJ61" s="171" t="s">
        <v>951</v>
      </c>
      <c r="GK61" s="375"/>
      <c r="GL61" s="172">
        <v>43986</v>
      </c>
      <c r="GM61" s="172"/>
      <c r="GN61" s="173"/>
      <c r="GO61" s="412" t="s">
        <v>489</v>
      </c>
      <c r="GQ61" s="124">
        <v>3.1</v>
      </c>
      <c r="GS61" s="375"/>
      <c r="GT61" s="376">
        <v>7.3120000000000003</v>
      </c>
      <c r="GU61" s="375"/>
      <c r="HJ61" s="375"/>
      <c r="HK61" s="398">
        <v>49</v>
      </c>
      <c r="HL61" s="398">
        <v>86.3</v>
      </c>
      <c r="HM61" s="401">
        <v>10179</v>
      </c>
      <c r="HN61" s="398">
        <v>41.3</v>
      </c>
      <c r="HO61" s="398">
        <v>90.9</v>
      </c>
      <c r="HP61" s="401">
        <v>6911</v>
      </c>
      <c r="HQ61" s="401">
        <v>947</v>
      </c>
      <c r="HR61" s="398">
        <v>48.7</v>
      </c>
      <c r="HS61" s="398">
        <v>32.5</v>
      </c>
      <c r="HT61" s="398">
        <v>31.5</v>
      </c>
      <c r="HU61" s="398">
        <v>66</v>
      </c>
      <c r="HV61" s="398">
        <v>99.9</v>
      </c>
      <c r="HW61" s="401">
        <v>11351</v>
      </c>
      <c r="HX61" s="398">
        <v>57.6</v>
      </c>
      <c r="HY61" s="398">
        <v>88.7</v>
      </c>
      <c r="HZ61" s="398">
        <v>44.1</v>
      </c>
      <c r="IA61" s="398">
        <v>68.2</v>
      </c>
      <c r="IB61" s="398">
        <v>78.599999999999994</v>
      </c>
      <c r="IC61" s="401">
        <v>6836</v>
      </c>
      <c r="ID61" s="398">
        <v>35.700000000000003</v>
      </c>
      <c r="IE61" s="398">
        <v>63.9</v>
      </c>
      <c r="IF61" s="398">
        <v>35</v>
      </c>
      <c r="IG61" s="398">
        <v>95</v>
      </c>
      <c r="IH61" s="401">
        <v>12156</v>
      </c>
      <c r="II61" s="398">
        <v>64</v>
      </c>
      <c r="IJ61" s="398">
        <v>30.7</v>
      </c>
      <c r="IK61" s="398">
        <v>72.400000000000006</v>
      </c>
      <c r="IL61" s="401">
        <v>6718</v>
      </c>
      <c r="IM61" s="398">
        <v>30.4</v>
      </c>
      <c r="IN61" s="398">
        <v>97.3</v>
      </c>
      <c r="IO61" s="401">
        <v>6762</v>
      </c>
      <c r="IP61" s="398">
        <v>46.2</v>
      </c>
      <c r="IQ61" s="398">
        <v>62.2</v>
      </c>
      <c r="IR61" s="398">
        <v>39.5</v>
      </c>
      <c r="IS61" s="398">
        <v>49.1</v>
      </c>
      <c r="IT61" s="398">
        <v>68</v>
      </c>
      <c r="IU61" s="401">
        <v>5925</v>
      </c>
      <c r="IV61" s="398">
        <v>31.9</v>
      </c>
      <c r="IW61" s="398">
        <v>69.8</v>
      </c>
      <c r="IX61" s="398">
        <v>26.7</v>
      </c>
      <c r="IY61" s="398">
        <v>99.4</v>
      </c>
      <c r="IZ61" s="398">
        <v>9322</v>
      </c>
      <c r="JA61" s="398">
        <v>34</v>
      </c>
      <c r="JB61" s="398">
        <v>44.5</v>
      </c>
      <c r="JC61" s="398">
        <v>71.7</v>
      </c>
      <c r="JD61" s="398">
        <v>6.08</v>
      </c>
      <c r="JE61" s="401"/>
      <c r="JF61" s="379"/>
      <c r="JG61" s="379"/>
      <c r="JH61" s="379"/>
      <c r="JI61" s="379"/>
      <c r="JJ61" s="375"/>
      <c r="JK61" s="379"/>
      <c r="JL61" s="379"/>
      <c r="JM61" s="379"/>
      <c r="JN61" s="379"/>
      <c r="JO61" s="379"/>
      <c r="JP61" s="379"/>
      <c r="JQ61" s="379"/>
      <c r="JR61" s="379"/>
      <c r="JS61" s="379"/>
      <c r="JT61" s="379"/>
      <c r="JU61" s="379"/>
      <c r="JV61" s="379"/>
      <c r="JW61" s="379"/>
      <c r="JX61" s="379"/>
      <c r="JY61" s="379"/>
      <c r="JZ61" s="379"/>
      <c r="KA61" s="379"/>
      <c r="KB61" s="379"/>
      <c r="KC61" s="379"/>
      <c r="KD61" s="379"/>
      <c r="KE61" s="379"/>
      <c r="KF61" s="379"/>
      <c r="KG61" s="379"/>
      <c r="KH61" s="379"/>
      <c r="KI61" s="379"/>
      <c r="KJ61" s="379"/>
      <c r="KK61" s="379"/>
      <c r="KL61" s="379"/>
      <c r="KM61" s="379"/>
      <c r="KN61" s="379"/>
      <c r="KO61" s="379"/>
      <c r="KP61" s="379"/>
      <c r="KQ61" s="379"/>
      <c r="KR61" s="379"/>
      <c r="KS61" s="379"/>
      <c r="KT61" s="379"/>
      <c r="KU61" s="379"/>
      <c r="KV61" s="379"/>
      <c r="KW61" s="379"/>
      <c r="KX61" s="379"/>
      <c r="KY61" s="379"/>
      <c r="KZ61" s="379"/>
      <c r="LA61" s="379"/>
      <c r="LB61" s="379"/>
      <c r="LC61" s="379"/>
      <c r="LD61" s="379"/>
      <c r="LE61" s="379"/>
    </row>
    <row r="62" spans="1:317">
      <c r="A62" s="121">
        <v>45</v>
      </c>
      <c r="B62" s="121">
        <f>COUNTIFS($D$3:D62,D62,$F$3:F62,F62)</f>
        <v>1</v>
      </c>
      <c r="C62" s="177">
        <v>12336</v>
      </c>
      <c r="D62" s="231" t="s">
        <v>676</v>
      </c>
      <c r="E62" s="127" t="s">
        <v>677</v>
      </c>
      <c r="F62" s="179">
        <v>485911402</v>
      </c>
      <c r="G62" s="124">
        <f t="shared" si="60"/>
        <v>72</v>
      </c>
      <c r="H62" s="275" t="s">
        <v>678</v>
      </c>
      <c r="I62" s="194" t="s">
        <v>679</v>
      </c>
      <c r="J62" s="276" t="s">
        <v>476</v>
      </c>
      <c r="K62" s="127" t="s">
        <v>477</v>
      </c>
      <c r="L62" s="124">
        <v>22</v>
      </c>
      <c r="M62" s="127">
        <v>1</v>
      </c>
      <c r="N62" s="127" t="s">
        <v>511</v>
      </c>
      <c r="O62" s="124"/>
      <c r="P62" s="124" t="s">
        <v>680</v>
      </c>
      <c r="Q62" s="320"/>
      <c r="R62" s="320"/>
      <c r="S62" s="127"/>
      <c r="T62" s="340" t="s">
        <v>481</v>
      </c>
      <c r="U62" s="340"/>
      <c r="V62" s="383" t="s">
        <v>575</v>
      </c>
      <c r="W62" s="307"/>
      <c r="X62" s="308"/>
      <c r="Y62" s="336"/>
      <c r="Z62" s="377"/>
      <c r="AA62" s="375" t="s">
        <v>495</v>
      </c>
      <c r="AB62" s="124"/>
      <c r="AC62" s="392">
        <v>65</v>
      </c>
      <c r="AD62" s="392">
        <v>1400</v>
      </c>
      <c r="AE62" s="379" t="s">
        <v>681</v>
      </c>
      <c r="AF62" s="379" t="s">
        <v>681</v>
      </c>
      <c r="AG62" s="379" t="s">
        <v>484</v>
      </c>
      <c r="AH62" s="392">
        <v>150</v>
      </c>
      <c r="AI62"/>
      <c r="AJ62"/>
      <c r="AM62"/>
      <c r="AO62" s="397">
        <v>61.2</v>
      </c>
      <c r="AP62" s="132">
        <v>34</v>
      </c>
      <c r="AQ62" s="133">
        <v>3.02</v>
      </c>
      <c r="AR62" s="134">
        <f t="shared" si="36"/>
        <v>98.22</v>
      </c>
      <c r="AS62" s="135">
        <f t="shared" si="37"/>
        <v>1.8</v>
      </c>
      <c r="AT62" s="136">
        <f t="shared" si="38"/>
        <v>5.4359999999999999</v>
      </c>
      <c r="AU62" s="137">
        <f t="shared" si="39"/>
        <v>1.6531604538087519</v>
      </c>
      <c r="AV62" s="138">
        <f t="shared" si="34"/>
        <v>57.928720000000006</v>
      </c>
      <c r="AW62" s="138">
        <f>97-AY62-(CD62*100/AO62)</f>
        <v>94.654771241830062</v>
      </c>
      <c r="AX62" s="139">
        <v>0.57528000000000001</v>
      </c>
      <c r="AY62" s="138">
        <v>0.94</v>
      </c>
      <c r="AZ62" s="121" t="s">
        <v>485</v>
      </c>
      <c r="BA62" s="140">
        <v>23.4</v>
      </c>
      <c r="BB62" s="141" t="s">
        <v>485</v>
      </c>
      <c r="BC62" s="142">
        <v>9.1999999999999998E-2</v>
      </c>
      <c r="BD62" s="142"/>
      <c r="BE62" s="148"/>
      <c r="BF62" s="138"/>
      <c r="BG62" s="123">
        <v>5820</v>
      </c>
      <c r="BH62" s="143">
        <v>447</v>
      </c>
      <c r="BI62" s="144">
        <v>1.57</v>
      </c>
      <c r="BJ62" s="138">
        <v>46</v>
      </c>
      <c r="BK62" s="121">
        <v>53.9</v>
      </c>
      <c r="BL62" s="145">
        <f t="shared" si="42"/>
        <v>0.85343228200371057</v>
      </c>
      <c r="BM62" s="146">
        <v>1.0900000000000001</v>
      </c>
      <c r="BN62" s="142">
        <f t="shared" si="43"/>
        <v>1.781045751633987</v>
      </c>
      <c r="BO62" s="121" t="s">
        <v>485</v>
      </c>
      <c r="BP62" s="121">
        <v>20.100000000000001</v>
      </c>
      <c r="BQ62" s="144">
        <v>34.647999999999996</v>
      </c>
      <c r="BR62" s="193">
        <v>85587</v>
      </c>
      <c r="BS62" s="142">
        <f t="shared" si="44"/>
        <v>31.730000000000004</v>
      </c>
      <c r="BT62" s="147">
        <v>90.4</v>
      </c>
      <c r="BU62" s="147">
        <v>7449</v>
      </c>
      <c r="BV62" s="142">
        <f t="shared" si="45"/>
        <v>9.5999999999999943</v>
      </c>
      <c r="BW62" s="399">
        <f t="shared" si="46"/>
        <v>33.874200000000002</v>
      </c>
      <c r="BX62" s="147">
        <v>8.6300000000000008</v>
      </c>
      <c r="BY62" s="148">
        <f t="shared" si="47"/>
        <v>2.9342000000000001</v>
      </c>
      <c r="BZ62" s="147">
        <v>23.1</v>
      </c>
      <c r="CA62" s="148">
        <f t="shared" si="48"/>
        <v>7.854000000000001</v>
      </c>
      <c r="CB62" s="147">
        <v>67.900000000000006</v>
      </c>
      <c r="CC62" s="148">
        <f t="shared" si="49"/>
        <v>23.086000000000002</v>
      </c>
      <c r="CD62" s="148">
        <v>0.86</v>
      </c>
      <c r="CE62" s="149">
        <v>99.1</v>
      </c>
      <c r="CF62" s="211">
        <v>7831.5999999999995</v>
      </c>
      <c r="CG62" s="149">
        <v>95.3</v>
      </c>
      <c r="CH62" s="211">
        <v>6324.8</v>
      </c>
      <c r="CI62" s="149">
        <v>74.5</v>
      </c>
      <c r="CJ62" s="149">
        <v>81.400000000000006</v>
      </c>
      <c r="CK62" s="211">
        <v>3472</v>
      </c>
      <c r="CL62" s="138">
        <f t="shared" si="50"/>
        <v>0.37359307359307359</v>
      </c>
      <c r="CM62" s="148"/>
      <c r="CN62" s="148"/>
      <c r="CO62" s="148"/>
      <c r="CP62" s="142"/>
      <c r="CQ62" s="148">
        <v>10.199999999999999</v>
      </c>
      <c r="CR62" s="138"/>
      <c r="CS62" s="138"/>
      <c r="CT62" s="148"/>
      <c r="CU62" s="151"/>
      <c r="CV62" s="151"/>
      <c r="CW62" s="148"/>
      <c r="CX62" s="148"/>
      <c r="CZ62" s="148"/>
      <c r="DB62" s="153" t="s">
        <v>300</v>
      </c>
      <c r="DC62" s="154"/>
      <c r="DD62" s="155" t="s">
        <v>682</v>
      </c>
      <c r="DE62" s="124"/>
      <c r="DF62" s="124"/>
      <c r="DG62" s="124"/>
      <c r="DH62" s="236"/>
      <c r="DI62" s="124" t="s">
        <v>514</v>
      </c>
      <c r="DJ62" s="427" t="s">
        <v>484</v>
      </c>
      <c r="DK62" s="156">
        <v>2</v>
      </c>
      <c r="DL62" s="156"/>
      <c r="DM62" s="156"/>
      <c r="DN62" s="157">
        <v>0</v>
      </c>
      <c r="DO62" s="156">
        <v>0</v>
      </c>
      <c r="DP62" s="219" t="s">
        <v>681</v>
      </c>
      <c r="DQ62" s="156"/>
      <c r="DR62" s="158" t="s">
        <v>479</v>
      </c>
      <c r="DS62" s="124" t="s">
        <v>479</v>
      </c>
      <c r="DT62" s="124">
        <v>138</v>
      </c>
      <c r="DU62" s="124">
        <v>31.9</v>
      </c>
      <c r="DV62" s="124">
        <v>68.099999999999994</v>
      </c>
      <c r="DW62" s="124" t="s">
        <v>479</v>
      </c>
      <c r="DX62" s="124" t="s">
        <v>479</v>
      </c>
      <c r="DY62" s="124" t="s">
        <v>479</v>
      </c>
      <c r="DZ62" s="124" t="s">
        <v>479</v>
      </c>
      <c r="EA62" s="124">
        <v>0</v>
      </c>
      <c r="EC62" s="159"/>
      <c r="ED62" s="159"/>
      <c r="EE62" s="156">
        <v>22</v>
      </c>
      <c r="EF62" s="156">
        <v>25</v>
      </c>
      <c r="EG62" s="156">
        <v>3</v>
      </c>
      <c r="EH62" s="159"/>
      <c r="EI62" s="191" t="s">
        <v>499</v>
      </c>
      <c r="EJ62" s="191" t="s">
        <v>499</v>
      </c>
      <c r="EK62" s="212" t="s">
        <v>499</v>
      </c>
      <c r="EL62" s="156">
        <v>2</v>
      </c>
      <c r="EM62" s="127" t="s">
        <v>499</v>
      </c>
      <c r="EN62" s="156" t="s">
        <v>500</v>
      </c>
      <c r="EO62" s="156">
        <v>2</v>
      </c>
      <c r="EP62" s="156">
        <v>1</v>
      </c>
      <c r="EQ62" s="159" t="s">
        <v>683</v>
      </c>
      <c r="ER62" s="161">
        <v>43748</v>
      </c>
      <c r="ES62" s="311">
        <v>12336</v>
      </c>
      <c r="ET62" s="404">
        <v>75</v>
      </c>
      <c r="EU62" s="404">
        <v>23471</v>
      </c>
      <c r="EV62" s="404">
        <v>17229</v>
      </c>
      <c r="EW62" s="404">
        <v>40560</v>
      </c>
      <c r="EX62" s="404">
        <v>1962</v>
      </c>
      <c r="EY62" s="335">
        <f t="shared" si="51"/>
        <v>61.585094898136859</v>
      </c>
      <c r="EZ62" s="407">
        <f t="shared" si="57"/>
        <v>1354.8720877590108</v>
      </c>
      <c r="FA62" s="390"/>
      <c r="FB62" s="390"/>
      <c r="FC62" s="390"/>
      <c r="FD62" s="390"/>
      <c r="FE62" s="402"/>
      <c r="FF62" s="402"/>
      <c r="FG62" s="402"/>
      <c r="FH62" s="289"/>
      <c r="FI62" s="379"/>
      <c r="FJ62" s="291"/>
      <c r="FK62" s="292"/>
      <c r="FL62" s="395"/>
      <c r="FM62" s="163"/>
      <c r="FN62" s="121"/>
      <c r="FO62" s="168">
        <f t="shared" si="52"/>
        <v>6.5000000000000002E-2</v>
      </c>
      <c r="FQ62" s="136">
        <f t="shared" si="53"/>
        <v>8.3592518426995017</v>
      </c>
      <c r="FR62" s="169">
        <f t="shared" si="54"/>
        <v>6.1585094898136857E-2</v>
      </c>
      <c r="FS62" s="170">
        <f>DT62/EY62</f>
        <v>2.2408019380055371</v>
      </c>
      <c r="FT62" s="193">
        <v>20</v>
      </c>
      <c r="FU62" s="176" t="s">
        <v>660</v>
      </c>
      <c r="FV62" s="176" t="s">
        <v>479</v>
      </c>
      <c r="FW62" s="176" t="s">
        <v>617</v>
      </c>
      <c r="FX62" s="124">
        <v>0</v>
      </c>
      <c r="FY62" s="127" t="s">
        <v>499</v>
      </c>
      <c r="FZ62" s="124">
        <v>1</v>
      </c>
      <c r="GA62" s="176" t="s">
        <v>525</v>
      </c>
      <c r="GE62" s="124">
        <v>1</v>
      </c>
      <c r="GF62" s="195" t="s">
        <v>684</v>
      </c>
      <c r="GG62" s="176" t="s">
        <v>505</v>
      </c>
      <c r="GH62" s="124">
        <v>0</v>
      </c>
      <c r="GI62" s="213">
        <v>0</v>
      </c>
      <c r="GJ62" s="176" t="s">
        <v>685</v>
      </c>
      <c r="GK62" s="375"/>
      <c r="GL62" s="172">
        <v>43868</v>
      </c>
      <c r="GM62" s="161" t="s">
        <v>583</v>
      </c>
      <c r="GN62" s="173">
        <f>DATEDIF(ER62,GL62,"m")</f>
        <v>3</v>
      </c>
      <c r="GO62" s="412" t="s">
        <v>489</v>
      </c>
      <c r="GS62" s="413"/>
      <c r="GT62" s="375"/>
      <c r="GU62" s="375"/>
      <c r="GW62" s="196">
        <v>0</v>
      </c>
      <c r="GX62" s="196">
        <v>0</v>
      </c>
      <c r="GY62" s="196">
        <v>304.10000000000002</v>
      </c>
      <c r="GZ62" s="196">
        <v>0</v>
      </c>
      <c r="HA62" s="196">
        <v>0</v>
      </c>
      <c r="HB62" s="196">
        <v>0</v>
      </c>
      <c r="HC62" s="196">
        <v>0</v>
      </c>
      <c r="HD62" s="196">
        <v>0</v>
      </c>
      <c r="HE62" s="196">
        <v>0</v>
      </c>
      <c r="HF62" s="196">
        <v>106</v>
      </c>
      <c r="HG62" s="196">
        <v>0</v>
      </c>
      <c r="HH62" s="196">
        <v>0</v>
      </c>
      <c r="HI62" s="196">
        <v>194.46</v>
      </c>
      <c r="HJ62" s="400">
        <v>1</v>
      </c>
      <c r="HK62" s="398">
        <v>13.1</v>
      </c>
      <c r="HL62" s="398">
        <v>95.8</v>
      </c>
      <c r="HM62" s="401">
        <v>11534</v>
      </c>
      <c r="HN62" s="398">
        <v>41.1</v>
      </c>
      <c r="HO62" s="398">
        <v>94</v>
      </c>
      <c r="HP62" s="401">
        <v>4781</v>
      </c>
      <c r="HQ62" s="401">
        <v>1054</v>
      </c>
      <c r="HR62" s="398">
        <v>6.45</v>
      </c>
      <c r="HS62" s="398">
        <v>69.900000000000006</v>
      </c>
      <c r="HT62" s="398">
        <v>2.85</v>
      </c>
      <c r="HU62" s="398">
        <v>73.7</v>
      </c>
      <c r="HV62" s="398">
        <v>96.1</v>
      </c>
      <c r="HW62" s="401">
        <v>4997</v>
      </c>
      <c r="HX62" s="398">
        <v>89.9</v>
      </c>
      <c r="HY62" s="398">
        <v>83.7</v>
      </c>
      <c r="HZ62" s="398">
        <v>54.8</v>
      </c>
      <c r="IA62" s="398">
        <v>34.9</v>
      </c>
      <c r="IB62" s="398">
        <v>90.3</v>
      </c>
      <c r="IC62" s="401">
        <v>2888</v>
      </c>
      <c r="ID62" s="398">
        <v>9.66</v>
      </c>
      <c r="IE62" s="398">
        <v>15.5</v>
      </c>
      <c r="IF62" s="398">
        <v>86</v>
      </c>
      <c r="IG62" s="398">
        <v>92.9</v>
      </c>
      <c r="IH62" s="401">
        <v>13204</v>
      </c>
      <c r="II62" s="398">
        <v>70.5</v>
      </c>
      <c r="IJ62" s="398">
        <v>2.4500000000000002</v>
      </c>
      <c r="IK62" s="398">
        <v>81.7</v>
      </c>
      <c r="IL62" s="401">
        <v>2975</v>
      </c>
      <c r="IM62" s="398">
        <v>3.34</v>
      </c>
      <c r="IN62" s="398">
        <v>77.5</v>
      </c>
      <c r="IO62" s="401">
        <v>3539</v>
      </c>
      <c r="IP62" s="398">
        <v>78.8</v>
      </c>
      <c r="IQ62" s="398">
        <v>65.2</v>
      </c>
      <c r="IR62" s="398">
        <v>39.799999999999997</v>
      </c>
      <c r="IS62" s="398">
        <v>19.399999999999999</v>
      </c>
      <c r="IT62" s="398">
        <v>78.5</v>
      </c>
      <c r="IU62" s="401">
        <v>2419</v>
      </c>
      <c r="IV62" s="398">
        <v>10.8</v>
      </c>
      <c r="IW62" s="398">
        <v>29.3</v>
      </c>
      <c r="IX62" s="398">
        <v>41.4</v>
      </c>
      <c r="IY62" s="398">
        <v>98.4</v>
      </c>
      <c r="IZ62" s="398">
        <v>2359</v>
      </c>
      <c r="JA62" s="398">
        <v>93.1</v>
      </c>
      <c r="JB62" s="398">
        <v>5.62</v>
      </c>
      <c r="JC62" s="398">
        <v>57.3</v>
      </c>
      <c r="JD62" s="398">
        <v>5.8999999999999997E-2</v>
      </c>
      <c r="JE62" s="401">
        <v>3</v>
      </c>
      <c r="JF62" s="376">
        <v>2</v>
      </c>
      <c r="JG62" s="376">
        <v>2</v>
      </c>
      <c r="JH62" s="379"/>
      <c r="JI62" s="379"/>
      <c r="JJ62" s="400"/>
      <c r="JK62" s="379"/>
      <c r="JL62" s="379"/>
      <c r="JM62" s="379"/>
      <c r="JN62" s="379"/>
      <c r="JO62" s="379"/>
      <c r="JP62" s="379"/>
      <c r="JQ62" s="379"/>
      <c r="JR62" s="379"/>
      <c r="JS62" s="379"/>
      <c r="JT62" s="379"/>
      <c r="JU62" s="379"/>
      <c r="JV62" s="379"/>
      <c r="JW62" s="379"/>
      <c r="JX62" s="379"/>
      <c r="JY62" s="379"/>
      <c r="JZ62" s="379"/>
      <c r="KA62" s="379"/>
      <c r="KB62" s="379"/>
      <c r="KC62" s="379"/>
      <c r="KD62" s="379"/>
      <c r="KE62" s="379"/>
      <c r="KF62" s="379"/>
      <c r="KG62" s="379"/>
      <c r="KH62" s="379"/>
      <c r="KI62" s="379"/>
      <c r="KJ62" s="379"/>
      <c r="KK62" s="379"/>
      <c r="KL62" s="379"/>
      <c r="KM62" s="379"/>
      <c r="KN62" s="379"/>
      <c r="KO62" s="379"/>
      <c r="KP62" s="379"/>
      <c r="KQ62" s="379"/>
      <c r="KR62" s="379"/>
      <c r="KS62" s="379"/>
      <c r="KT62" s="379"/>
      <c r="KU62" s="379"/>
      <c r="KV62" s="379"/>
      <c r="KW62" s="379"/>
      <c r="KX62" s="379"/>
      <c r="KY62" s="379"/>
      <c r="KZ62" s="379"/>
      <c r="LA62" s="379"/>
      <c r="LB62" s="379"/>
      <c r="LC62" s="379"/>
      <c r="LD62" s="379"/>
      <c r="LE62" s="379"/>
    </row>
    <row r="63" spans="1:317" ht="14.45" customHeight="1">
      <c r="A63" s="121">
        <v>120</v>
      </c>
      <c r="B63" s="121">
        <f>COUNTIFS($D$3:D63,D63,$F$3:F63,F63)</f>
        <v>1</v>
      </c>
      <c r="C63" s="177">
        <v>12737</v>
      </c>
      <c r="D63" s="231" t="s">
        <v>831</v>
      </c>
      <c r="E63" s="127" t="s">
        <v>587</v>
      </c>
      <c r="F63" s="179">
        <v>500215082</v>
      </c>
      <c r="G63" s="124">
        <f t="shared" si="60"/>
        <v>70</v>
      </c>
      <c r="H63" s="275" t="s">
        <v>832</v>
      </c>
      <c r="I63" s="194" t="s">
        <v>833</v>
      </c>
      <c r="J63" s="276" t="s">
        <v>476</v>
      </c>
      <c r="K63" s="127" t="s">
        <v>477</v>
      </c>
      <c r="L63" s="124">
        <v>14</v>
      </c>
      <c r="M63" s="127" t="s">
        <v>478</v>
      </c>
      <c r="N63" s="127" t="s">
        <v>511</v>
      </c>
      <c r="O63" s="124"/>
      <c r="P63" s="124" t="s">
        <v>603</v>
      </c>
      <c r="Q63" s="320"/>
      <c r="R63" s="320"/>
      <c r="S63" s="127"/>
      <c r="T63" s="340" t="s">
        <v>481</v>
      </c>
      <c r="U63" s="340"/>
      <c r="V63" s="350" t="s">
        <v>521</v>
      </c>
      <c r="W63" s="307"/>
      <c r="X63" s="308"/>
      <c r="Y63" s="308"/>
      <c r="Z63" s="377"/>
      <c r="AA63" s="375" t="s">
        <v>495</v>
      </c>
      <c r="AB63" s="124"/>
      <c r="AC63" s="392">
        <v>112</v>
      </c>
      <c r="AD63" s="392">
        <v>1500</v>
      </c>
      <c r="AE63" s="379"/>
      <c r="AF63" s="379"/>
      <c r="AG63" s="379" t="s">
        <v>496</v>
      </c>
      <c r="AH63" s="392">
        <v>150</v>
      </c>
      <c r="AI63"/>
      <c r="AJ63"/>
      <c r="AM63"/>
      <c r="AO63" s="397">
        <v>35.1</v>
      </c>
      <c r="AP63" s="132">
        <v>59.2</v>
      </c>
      <c r="AQ63" s="133">
        <v>1.77</v>
      </c>
      <c r="AR63" s="134">
        <f t="shared" si="36"/>
        <v>96.070000000000007</v>
      </c>
      <c r="AS63" s="135">
        <f t="shared" si="37"/>
        <v>0.59290540540540537</v>
      </c>
      <c r="AT63" s="136">
        <f t="shared" si="38"/>
        <v>1.0494425675675676</v>
      </c>
      <c r="AU63" s="137">
        <f t="shared" si="39"/>
        <v>0.57569296375266521</v>
      </c>
      <c r="AV63" s="138">
        <f t="shared" si="34"/>
        <v>20.658000000000001</v>
      </c>
      <c r="AW63" s="138">
        <f>98-AY63-(CD63*100/AO63)</f>
        <v>58.854700854700859</v>
      </c>
      <c r="AX63" s="229">
        <v>13.1</v>
      </c>
      <c r="AY63" s="138">
        <f>AX63*100/AO63</f>
        <v>37.32193732193732</v>
      </c>
      <c r="AZ63" s="121" t="s">
        <v>485</v>
      </c>
      <c r="BA63" s="140">
        <v>62.9</v>
      </c>
      <c r="BB63" s="141" t="s">
        <v>485</v>
      </c>
      <c r="BC63" s="142">
        <v>1.4999999999999999E-2</v>
      </c>
      <c r="BD63" s="142"/>
      <c r="BE63" s="138"/>
      <c r="BF63" s="138"/>
      <c r="BG63" s="123">
        <v>3597</v>
      </c>
      <c r="BH63" s="143">
        <v>399.6</v>
      </c>
      <c r="BI63" s="144">
        <v>5.29</v>
      </c>
      <c r="BJ63" s="138">
        <v>32.200000000000003</v>
      </c>
      <c r="BK63" s="121">
        <v>67.8</v>
      </c>
      <c r="BL63" s="199">
        <f t="shared" si="42"/>
        <v>0.47492625368731567</v>
      </c>
      <c r="BM63" s="146">
        <v>0.47</v>
      </c>
      <c r="BN63" s="142">
        <f t="shared" si="43"/>
        <v>1.3390313390313391</v>
      </c>
      <c r="BO63" s="121" t="s">
        <v>485</v>
      </c>
      <c r="BP63" s="121">
        <v>30.5</v>
      </c>
      <c r="BQ63" s="144">
        <v>44.634999999999998</v>
      </c>
      <c r="BR63" s="147">
        <v>27541</v>
      </c>
      <c r="BS63" s="142">
        <f t="shared" si="44"/>
        <v>52.2</v>
      </c>
      <c r="BT63" s="147">
        <v>77.599999999999994</v>
      </c>
      <c r="BU63" s="147">
        <v>4371</v>
      </c>
      <c r="BV63" s="142">
        <f t="shared" si="45"/>
        <v>22.400000000000006</v>
      </c>
      <c r="BW63" s="237">
        <f t="shared" si="46"/>
        <v>58.430400000000006</v>
      </c>
      <c r="BX63" s="123">
        <v>28.3</v>
      </c>
      <c r="BY63" s="148">
        <f t="shared" si="47"/>
        <v>16.753600000000002</v>
      </c>
      <c r="BZ63" s="147">
        <v>23.9</v>
      </c>
      <c r="CA63" s="148">
        <f t="shared" si="48"/>
        <v>14.1488</v>
      </c>
      <c r="CB63" s="147">
        <v>46.5</v>
      </c>
      <c r="CC63" s="148">
        <f t="shared" si="49"/>
        <v>27.528000000000002</v>
      </c>
      <c r="CD63" s="148">
        <v>0.64</v>
      </c>
      <c r="CE63" s="149">
        <v>96.2</v>
      </c>
      <c r="CF63" s="211">
        <v>5077.8999999999996</v>
      </c>
      <c r="CG63" s="149">
        <v>91.7</v>
      </c>
      <c r="CH63" s="211">
        <v>3139.2000000000003</v>
      </c>
      <c r="CI63" s="149">
        <v>62.8</v>
      </c>
      <c r="CJ63" s="149">
        <v>79.400000000000006</v>
      </c>
      <c r="CK63" s="211">
        <v>2845.7999999999997</v>
      </c>
      <c r="CL63" s="138">
        <f t="shared" si="50"/>
        <v>1.1841004184100419</v>
      </c>
      <c r="CM63" s="148"/>
      <c r="CN63" s="148"/>
      <c r="CO63" s="148"/>
      <c r="CP63" s="142">
        <v>1.52</v>
      </c>
      <c r="CQ63" s="138"/>
      <c r="CR63" s="138"/>
      <c r="CS63" s="138"/>
      <c r="CT63" s="148"/>
      <c r="CU63" s="151"/>
      <c r="CV63" s="151"/>
      <c r="CW63" s="148"/>
      <c r="CX63" s="148"/>
      <c r="CZ63" s="148"/>
      <c r="DA63" s="152"/>
      <c r="DB63" s="153" t="s">
        <v>486</v>
      </c>
      <c r="DC63" s="154"/>
      <c r="DD63" s="155" t="s">
        <v>834</v>
      </c>
      <c r="DE63" s="124"/>
      <c r="DF63" s="124"/>
      <c r="DG63" s="124"/>
      <c r="DH63" s="236"/>
      <c r="DI63" s="124" t="s">
        <v>488</v>
      </c>
      <c r="DJ63" s="426" t="s">
        <v>496</v>
      </c>
      <c r="DK63" s="156">
        <v>2</v>
      </c>
      <c r="DL63" s="156"/>
      <c r="DM63" s="156"/>
      <c r="DN63" s="157">
        <v>0</v>
      </c>
      <c r="DO63" s="156">
        <v>0</v>
      </c>
      <c r="DP63" s="219" t="s">
        <v>681</v>
      </c>
      <c r="DQ63" s="156"/>
      <c r="DR63" s="158" t="s">
        <v>479</v>
      </c>
      <c r="DS63" s="124" t="s">
        <v>479</v>
      </c>
      <c r="DT63" s="200">
        <v>153</v>
      </c>
      <c r="DU63" s="200">
        <v>12.4</v>
      </c>
      <c r="DV63" s="200">
        <v>87.6</v>
      </c>
      <c r="DW63" s="124" t="s">
        <v>479</v>
      </c>
      <c r="DX63" s="124" t="s">
        <v>479</v>
      </c>
      <c r="DY63" s="124" t="s">
        <v>479</v>
      </c>
      <c r="DZ63" s="124" t="s">
        <v>479</v>
      </c>
      <c r="EA63" s="124">
        <v>0</v>
      </c>
      <c r="EB63" s="123"/>
      <c r="EC63" s="159"/>
      <c r="ED63" s="159"/>
      <c r="EE63" s="156">
        <v>14</v>
      </c>
      <c r="EF63" s="156">
        <v>40</v>
      </c>
      <c r="EG63" s="156">
        <v>3</v>
      </c>
      <c r="EH63" s="159"/>
      <c r="EI63" s="191">
        <v>182</v>
      </c>
      <c r="EJ63" s="191">
        <v>80</v>
      </c>
      <c r="EK63" s="212">
        <f>EJ63/(EI63*EI63*0.01*0.01)</f>
        <v>24.151672503320853</v>
      </c>
      <c r="EL63" s="156">
        <v>2</v>
      </c>
      <c r="EM63" s="127" t="s">
        <v>499</v>
      </c>
      <c r="EN63" s="156" t="s">
        <v>500</v>
      </c>
      <c r="EO63" s="156">
        <v>3</v>
      </c>
      <c r="EP63" s="156">
        <v>3</v>
      </c>
      <c r="EQ63" s="159" t="s">
        <v>683</v>
      </c>
      <c r="ER63" s="161">
        <v>43804</v>
      </c>
      <c r="ES63" s="311">
        <v>12737</v>
      </c>
      <c r="ET63" s="404">
        <v>75</v>
      </c>
      <c r="EU63" s="404">
        <v>8778</v>
      </c>
      <c r="EV63" s="404">
        <v>16000</v>
      </c>
      <c r="EW63" s="404">
        <v>40560</v>
      </c>
      <c r="EX63" s="404">
        <v>3343</v>
      </c>
      <c r="EY63" s="335">
        <f t="shared" si="51"/>
        <v>112.99339999999999</v>
      </c>
      <c r="EZ63" s="407">
        <f t="shared" si="57"/>
        <v>1581.9076</v>
      </c>
      <c r="FA63" s="390"/>
      <c r="FB63" s="390"/>
      <c r="FC63" s="390"/>
      <c r="FD63" s="390"/>
      <c r="FE63" s="402"/>
      <c r="FF63" s="402"/>
      <c r="FG63" s="402"/>
      <c r="FH63" s="289"/>
      <c r="FI63" s="379"/>
      <c r="FJ63" s="291"/>
      <c r="FK63" s="292"/>
      <c r="FL63" s="395"/>
      <c r="FM63" s="163"/>
      <c r="FN63" s="121"/>
      <c r="FO63" s="168">
        <f t="shared" si="52"/>
        <v>0.112</v>
      </c>
      <c r="FQ63" s="136">
        <f t="shared" si="53"/>
        <v>38.083845978582822</v>
      </c>
      <c r="FR63" s="169">
        <f t="shared" si="54"/>
        <v>0.11299339999999999</v>
      </c>
      <c r="FS63" s="170">
        <f>DT63/EY63</f>
        <v>1.3540613876562702</v>
      </c>
      <c r="FT63" s="193">
        <v>70</v>
      </c>
      <c r="FU63" s="176" t="s">
        <v>479</v>
      </c>
      <c r="FV63" s="176" t="s">
        <v>835</v>
      </c>
      <c r="FW63" s="176" t="s">
        <v>836</v>
      </c>
      <c r="FX63" s="124">
        <v>0</v>
      </c>
      <c r="FY63" s="127" t="s">
        <v>499</v>
      </c>
      <c r="FZ63" s="124">
        <v>1</v>
      </c>
      <c r="GA63" s="176" t="s">
        <v>525</v>
      </c>
      <c r="GE63" s="124">
        <v>1</v>
      </c>
      <c r="GF63" s="195" t="s">
        <v>837</v>
      </c>
      <c r="GG63" s="176" t="s">
        <v>527</v>
      </c>
      <c r="GH63" s="124">
        <v>0</v>
      </c>
      <c r="GI63" s="213">
        <v>0</v>
      </c>
      <c r="GJ63" s="176" t="s">
        <v>824</v>
      </c>
      <c r="GK63" s="375"/>
      <c r="GL63" s="172">
        <v>43964</v>
      </c>
      <c r="GM63" s="161" t="s">
        <v>583</v>
      </c>
      <c r="GN63" s="173">
        <f>DATEDIF(ER63,GL63,"m")</f>
        <v>5</v>
      </c>
      <c r="GO63" s="412" t="s">
        <v>489</v>
      </c>
      <c r="GS63" s="413"/>
      <c r="GT63" s="375"/>
      <c r="GU63" s="375"/>
      <c r="GW63" s="196">
        <v>0</v>
      </c>
      <c r="GX63" s="196">
        <v>0</v>
      </c>
      <c r="GY63" s="196">
        <v>96.82</v>
      </c>
      <c r="GZ63" s="196">
        <v>0</v>
      </c>
      <c r="HA63" s="196">
        <v>0</v>
      </c>
      <c r="HB63" s="196">
        <v>0</v>
      </c>
      <c r="HC63" s="196">
        <v>0</v>
      </c>
      <c r="HD63" s="196">
        <v>0</v>
      </c>
      <c r="HE63" s="196">
        <v>0</v>
      </c>
      <c r="HF63" s="196">
        <v>0</v>
      </c>
      <c r="HG63" s="196">
        <v>0</v>
      </c>
      <c r="HH63" s="196">
        <v>0</v>
      </c>
      <c r="HI63" s="196">
        <v>308.33999999999997</v>
      </c>
      <c r="HJ63" s="400">
        <v>4</v>
      </c>
      <c r="HK63" s="398">
        <v>50.5</v>
      </c>
      <c r="HL63" s="398">
        <v>92.2</v>
      </c>
      <c r="HM63" s="401">
        <v>11299</v>
      </c>
      <c r="HN63" s="398">
        <v>44</v>
      </c>
      <c r="HO63" s="398">
        <v>93.8</v>
      </c>
      <c r="HP63" s="401">
        <v>3831</v>
      </c>
      <c r="HQ63" s="401"/>
      <c r="HR63" s="398"/>
      <c r="HS63" s="398"/>
      <c r="HT63" s="398"/>
      <c r="HU63" s="398"/>
      <c r="HV63" s="398">
        <v>99.2</v>
      </c>
      <c r="HW63" s="401">
        <v>7596</v>
      </c>
      <c r="HX63" s="398">
        <v>92.9</v>
      </c>
      <c r="HY63" s="398">
        <v>84.5</v>
      </c>
      <c r="HZ63" s="398">
        <v>52.5</v>
      </c>
      <c r="IA63" s="398">
        <v>81.8</v>
      </c>
      <c r="IB63" s="398">
        <v>98.6</v>
      </c>
      <c r="IC63" s="401">
        <v>4862</v>
      </c>
      <c r="ID63" s="398">
        <v>60.6</v>
      </c>
      <c r="IE63" s="398">
        <v>57.4</v>
      </c>
      <c r="IF63" s="398">
        <v>72</v>
      </c>
      <c r="IG63" s="398">
        <v>94.9</v>
      </c>
      <c r="IH63" s="401">
        <v>8411</v>
      </c>
      <c r="II63" s="398">
        <v>50.6</v>
      </c>
      <c r="IJ63" s="398">
        <v>14.9</v>
      </c>
      <c r="IK63" s="398">
        <v>95.3</v>
      </c>
      <c r="IL63" s="401">
        <v>4308</v>
      </c>
      <c r="IM63" s="398">
        <v>22.9</v>
      </c>
      <c r="IN63" s="398">
        <v>94.9</v>
      </c>
      <c r="IO63" s="401">
        <v>4518</v>
      </c>
      <c r="IP63" s="398">
        <v>83.8</v>
      </c>
      <c r="IQ63" s="398">
        <v>79</v>
      </c>
      <c r="IR63" s="398">
        <v>41.8</v>
      </c>
      <c r="IS63" s="398">
        <v>58.3</v>
      </c>
      <c r="IT63" s="398">
        <v>95.7</v>
      </c>
      <c r="IU63" s="401">
        <v>4159</v>
      </c>
      <c r="IV63" s="398">
        <v>44.1</v>
      </c>
      <c r="IW63" s="398">
        <v>70.3</v>
      </c>
      <c r="IX63" s="398">
        <v>30</v>
      </c>
      <c r="IY63" s="398">
        <v>95.4</v>
      </c>
      <c r="IZ63" s="398">
        <v>4701</v>
      </c>
      <c r="JA63" s="398">
        <v>39.9</v>
      </c>
      <c r="JB63" s="398">
        <v>60.6</v>
      </c>
      <c r="JC63" s="398">
        <v>85.2</v>
      </c>
      <c r="JD63" s="398">
        <v>4.4000000000000004</v>
      </c>
      <c r="JE63" s="401">
        <v>19</v>
      </c>
      <c r="JF63" s="376">
        <v>2</v>
      </c>
      <c r="JG63" s="376">
        <v>2</v>
      </c>
      <c r="JH63" s="379"/>
      <c r="JI63" s="379"/>
      <c r="JJ63" s="400"/>
      <c r="JK63" s="379"/>
      <c r="JL63" s="379"/>
      <c r="JM63" s="379"/>
      <c r="JN63" s="379"/>
      <c r="JO63" s="379"/>
      <c r="JP63" s="379"/>
      <c r="JQ63" s="379"/>
      <c r="JR63" s="379"/>
      <c r="JS63" s="379"/>
      <c r="JT63" s="379"/>
      <c r="JU63" s="379"/>
      <c r="JV63" s="379"/>
      <c r="JW63" s="379"/>
      <c r="JX63" s="379"/>
      <c r="JY63" s="379"/>
      <c r="JZ63" s="379"/>
      <c r="KA63" s="379"/>
      <c r="KB63" s="379"/>
      <c r="KC63" s="379"/>
      <c r="KD63" s="379"/>
      <c r="KE63" s="379"/>
      <c r="KF63" s="379"/>
      <c r="KG63" s="379"/>
      <c r="KH63" s="379"/>
      <c r="KI63" s="379"/>
      <c r="KJ63" s="379"/>
      <c r="KK63" s="379"/>
      <c r="KL63" s="379"/>
      <c r="KM63" s="379"/>
      <c r="KN63" s="379"/>
      <c r="KO63" s="379"/>
      <c r="KP63" s="379"/>
      <c r="KQ63" s="379"/>
      <c r="KR63" s="379"/>
      <c r="KS63" s="379"/>
      <c r="KT63" s="379"/>
      <c r="KU63" s="379"/>
      <c r="KV63" s="379"/>
      <c r="KW63" s="379"/>
      <c r="KX63" s="379"/>
      <c r="KY63" s="379"/>
      <c r="KZ63" s="379"/>
      <c r="LA63" s="379"/>
      <c r="LB63" s="379"/>
      <c r="LC63" s="379"/>
      <c r="LD63" s="379"/>
      <c r="LE63" s="379"/>
    </row>
    <row r="64" spans="1:317" ht="14.45" customHeight="1">
      <c r="A64" s="121">
        <v>210</v>
      </c>
      <c r="B64" s="121">
        <f>COUNTIFS($D$3:D64,D64,$F$3:F64,F64)</f>
        <v>1</v>
      </c>
      <c r="C64" s="177">
        <v>13313</v>
      </c>
      <c r="D64" s="231" t="s">
        <v>1002</v>
      </c>
      <c r="E64" s="127" t="s">
        <v>945</v>
      </c>
      <c r="F64" s="179">
        <v>430412433</v>
      </c>
      <c r="G64" s="124">
        <f t="shared" si="60"/>
        <v>77</v>
      </c>
      <c r="H64" s="275" t="s">
        <v>1003</v>
      </c>
      <c r="I64" s="194" t="s">
        <v>475</v>
      </c>
      <c r="J64" s="276" t="s">
        <v>476</v>
      </c>
      <c r="K64" s="127" t="s">
        <v>477</v>
      </c>
      <c r="L64" s="124">
        <v>24</v>
      </c>
      <c r="M64" s="127" t="s">
        <v>978</v>
      </c>
      <c r="N64" s="127" t="s">
        <v>479</v>
      </c>
      <c r="O64" s="124"/>
      <c r="P64" s="124" t="s">
        <v>590</v>
      </c>
      <c r="Q64" s="320"/>
      <c r="R64" s="320"/>
      <c r="S64" s="127"/>
      <c r="T64" s="340" t="s">
        <v>481</v>
      </c>
      <c r="U64" s="340"/>
      <c r="V64" s="341" t="s">
        <v>482</v>
      </c>
      <c r="W64" s="307"/>
      <c r="X64" s="308"/>
      <c r="Y64" s="336"/>
      <c r="Z64" s="377"/>
      <c r="AA64" s="375" t="s">
        <v>568</v>
      </c>
      <c r="AB64" s="124"/>
      <c r="AC64" s="392">
        <v>3893</v>
      </c>
      <c r="AD64" s="392">
        <v>93000</v>
      </c>
      <c r="AE64" s="379"/>
      <c r="AF64" s="379"/>
      <c r="AG64" s="379" t="s">
        <v>484</v>
      </c>
      <c r="AH64" s="392">
        <v>10000</v>
      </c>
      <c r="AI64"/>
      <c r="AJ64"/>
      <c r="AM64"/>
      <c r="AO64" s="264">
        <v>5.0999999999999996</v>
      </c>
      <c r="AP64" s="132">
        <v>9.5</v>
      </c>
      <c r="AQ64" s="133">
        <v>84.9</v>
      </c>
      <c r="AR64" s="134">
        <f t="shared" si="36"/>
        <v>99.5</v>
      </c>
      <c r="AS64" s="135">
        <f t="shared" si="37"/>
        <v>0.5368421052631579</v>
      </c>
      <c r="AT64" s="136">
        <f t="shared" si="38"/>
        <v>45.577894736842111</v>
      </c>
      <c r="AU64" s="137">
        <f t="shared" si="39"/>
        <v>5.4025423728813554E-2</v>
      </c>
      <c r="AV64" s="138">
        <f t="shared" si="34"/>
        <v>4.5339999999999998</v>
      </c>
      <c r="AW64" s="138">
        <f>98-AY64-(CD64*100/AO64)</f>
        <v>88.901960784313729</v>
      </c>
      <c r="AX64" s="139">
        <v>0.4</v>
      </c>
      <c r="AY64" s="138">
        <f>AX64*100/AO64</f>
        <v>7.8431372549019613</v>
      </c>
      <c r="AZ64" s="121" t="s">
        <v>485</v>
      </c>
      <c r="BA64" s="140">
        <v>5.34</v>
      </c>
      <c r="BB64" s="141" t="s">
        <v>485</v>
      </c>
      <c r="BC64" s="142">
        <v>0.15</v>
      </c>
      <c r="BD64" s="142"/>
      <c r="BE64" s="138"/>
      <c r="BF64" s="138"/>
      <c r="BG64" s="143">
        <v>9916</v>
      </c>
      <c r="BH64" s="143">
        <v>652.55813953488371</v>
      </c>
      <c r="BI64" s="144">
        <v>71.5</v>
      </c>
      <c r="BJ64" s="138">
        <v>56.1</v>
      </c>
      <c r="BK64" s="121">
        <v>43.9</v>
      </c>
      <c r="BL64" s="145">
        <f t="shared" si="42"/>
        <v>1.2779043280182234</v>
      </c>
      <c r="BM64" s="146">
        <v>0.2</v>
      </c>
      <c r="BN64" s="142">
        <f t="shared" si="43"/>
        <v>3.9215686274509807</v>
      </c>
      <c r="BO64" s="121" t="s">
        <v>485</v>
      </c>
      <c r="BP64" s="138">
        <v>28.9</v>
      </c>
      <c r="BQ64" s="144">
        <v>36.57</v>
      </c>
      <c r="BR64" s="147">
        <v>33356</v>
      </c>
      <c r="BS64" s="142">
        <f t="shared" si="44"/>
        <v>35.6</v>
      </c>
      <c r="BT64" s="147">
        <v>89.3</v>
      </c>
      <c r="BU64" s="147">
        <v>7869</v>
      </c>
      <c r="BV64" s="142">
        <f t="shared" si="45"/>
        <v>10.700000000000003</v>
      </c>
      <c r="BW64" s="399">
        <f t="shared" si="46"/>
        <v>9.3670000000000009</v>
      </c>
      <c r="BX64" s="123">
        <v>13.9</v>
      </c>
      <c r="BY64" s="148">
        <f t="shared" si="47"/>
        <v>1.3205</v>
      </c>
      <c r="BZ64" s="147">
        <v>21.7</v>
      </c>
      <c r="CA64" s="148">
        <f t="shared" si="48"/>
        <v>2.0615000000000001</v>
      </c>
      <c r="CB64" s="142">
        <v>63</v>
      </c>
      <c r="CC64" s="148">
        <f t="shared" si="49"/>
        <v>5.9850000000000003</v>
      </c>
      <c r="CD64" s="148">
        <v>6.4000000000000001E-2</v>
      </c>
      <c r="CE64" s="149">
        <v>99.5</v>
      </c>
      <c r="CF64" s="149">
        <v>9052</v>
      </c>
      <c r="CG64" s="149">
        <v>99.7</v>
      </c>
      <c r="CH64" s="149">
        <v>7703</v>
      </c>
      <c r="CI64" s="149">
        <v>88</v>
      </c>
      <c r="CJ64" s="149">
        <v>91.9</v>
      </c>
      <c r="CK64" s="149">
        <v>5328</v>
      </c>
      <c r="CL64" s="138">
        <f t="shared" si="50"/>
        <v>0.64055299539170507</v>
      </c>
      <c r="CM64" s="148"/>
      <c r="CN64" s="148"/>
      <c r="CO64" s="148"/>
      <c r="CP64" s="142">
        <v>0.66</v>
      </c>
      <c r="CQ64" s="138"/>
      <c r="CR64" s="138"/>
      <c r="CS64" s="138"/>
      <c r="CT64" s="148"/>
      <c r="CU64" s="151"/>
      <c r="CV64" s="151"/>
      <c r="CW64" s="148"/>
      <c r="CX64" s="148"/>
      <c r="CZ64" s="148"/>
      <c r="DA64" s="152"/>
      <c r="DB64" s="153" t="s">
        <v>497</v>
      </c>
      <c r="DC64" s="154"/>
      <c r="DD64" s="155" t="s">
        <v>980</v>
      </c>
      <c r="DE64" s="124"/>
      <c r="DF64" s="124"/>
      <c r="DG64" s="124"/>
      <c r="DH64" s="236"/>
      <c r="DI64" s="204" t="s">
        <v>488</v>
      </c>
      <c r="DJ64" s="427" t="s">
        <v>484</v>
      </c>
      <c r="DK64" s="156">
        <v>2</v>
      </c>
      <c r="DL64" s="156"/>
      <c r="DM64" s="156"/>
      <c r="DN64" s="157">
        <v>1</v>
      </c>
      <c r="DO64" s="156">
        <v>0</v>
      </c>
      <c r="DP64" s="219" t="s">
        <v>681</v>
      </c>
      <c r="DQ64" s="156"/>
      <c r="DR64" s="158" t="s">
        <v>479</v>
      </c>
      <c r="DS64" s="124" t="s">
        <v>479</v>
      </c>
      <c r="DT64" s="124">
        <v>696</v>
      </c>
      <c r="DU64" s="124">
        <v>63.5</v>
      </c>
      <c r="DV64" s="124">
        <v>36.5</v>
      </c>
      <c r="DW64" s="124" t="s">
        <v>479</v>
      </c>
      <c r="DX64" s="124" t="s">
        <v>479</v>
      </c>
      <c r="DY64" s="124" t="s">
        <v>479</v>
      </c>
      <c r="DZ64" s="124" t="s">
        <v>479</v>
      </c>
      <c r="EA64" s="124">
        <v>0</v>
      </c>
      <c r="EC64" s="159"/>
      <c r="ED64" s="159"/>
      <c r="EE64" s="156">
        <v>24</v>
      </c>
      <c r="EF64" s="156">
        <v>35</v>
      </c>
      <c r="EG64" s="156">
        <v>3</v>
      </c>
      <c r="EH64" s="159"/>
      <c r="EI64" s="159">
        <v>172</v>
      </c>
      <c r="EJ64" s="159">
        <v>100</v>
      </c>
      <c r="EK64" s="192">
        <f>EJ64/(EI64*EI64*0.01*0.01)</f>
        <v>33.80205516495402</v>
      </c>
      <c r="EL64" s="156">
        <v>2</v>
      </c>
      <c r="EM64" s="127" t="s">
        <v>499</v>
      </c>
      <c r="EN64" s="156" t="s">
        <v>500</v>
      </c>
      <c r="EO64" s="156">
        <v>2</v>
      </c>
      <c r="EP64" s="156">
        <v>1</v>
      </c>
      <c r="EQ64" s="159"/>
      <c r="ER64" s="161"/>
      <c r="ES64" s="311">
        <v>13313</v>
      </c>
      <c r="ET64" s="404">
        <v>75</v>
      </c>
      <c r="EU64" s="404">
        <v>41449</v>
      </c>
      <c r="EV64" s="404">
        <v>3338</v>
      </c>
      <c r="EW64" s="404">
        <v>39780</v>
      </c>
      <c r="EX64" s="404">
        <v>24426</v>
      </c>
      <c r="EY64" s="335">
        <f t="shared" si="51"/>
        <v>3881.2313960455358</v>
      </c>
      <c r="EZ64" s="407">
        <f t="shared" si="57"/>
        <v>93149.553505092859</v>
      </c>
      <c r="FA64" s="390"/>
      <c r="FB64" s="390"/>
      <c r="FC64" s="390"/>
      <c r="FD64" s="390"/>
      <c r="FE64" s="402"/>
      <c r="FF64" s="402"/>
      <c r="FG64" s="402"/>
      <c r="FH64" s="289"/>
      <c r="FI64" s="409"/>
      <c r="FJ64" s="291"/>
      <c r="FK64" s="292"/>
      <c r="FL64" s="395"/>
      <c r="FM64" s="390"/>
      <c r="FN64" s="121"/>
      <c r="FO64" s="168">
        <f t="shared" si="52"/>
        <v>3.8929999999999998</v>
      </c>
      <c r="FQ64" s="136">
        <f t="shared" si="53"/>
        <v>58.930251634538834</v>
      </c>
      <c r="FR64" s="169">
        <f t="shared" si="54"/>
        <v>3.881231396045536</v>
      </c>
      <c r="FS64" s="163"/>
      <c r="FT64" s="193">
        <v>20</v>
      </c>
      <c r="FU64" s="176" t="s">
        <v>660</v>
      </c>
      <c r="FV64" s="176" t="s">
        <v>622</v>
      </c>
      <c r="FW64" s="176" t="s">
        <v>551</v>
      </c>
      <c r="FX64" s="124">
        <v>0</v>
      </c>
      <c r="FY64" s="127" t="s">
        <v>499</v>
      </c>
      <c r="FZ64" s="124">
        <v>0</v>
      </c>
      <c r="GA64" s="176" t="s">
        <v>932</v>
      </c>
      <c r="GE64" s="124">
        <v>1</v>
      </c>
      <c r="GF64" s="195" t="s">
        <v>1126</v>
      </c>
      <c r="GG64" s="176" t="s">
        <v>527</v>
      </c>
      <c r="GH64" s="124">
        <v>0</v>
      </c>
      <c r="GI64" s="213">
        <v>0</v>
      </c>
      <c r="GJ64" s="176" t="s">
        <v>824</v>
      </c>
      <c r="GK64" s="375"/>
      <c r="GL64" s="172">
        <v>44070</v>
      </c>
      <c r="GM64" s="172"/>
      <c r="GN64" s="173"/>
      <c r="GO64" s="412" t="s">
        <v>489</v>
      </c>
      <c r="GS64" s="413"/>
      <c r="GT64" s="375"/>
      <c r="GU64" s="375"/>
      <c r="GW64" s="196">
        <v>3.04</v>
      </c>
      <c r="GX64" s="196">
        <v>0</v>
      </c>
      <c r="GY64" s="196">
        <v>4737.67</v>
      </c>
      <c r="GZ64" s="196">
        <v>0</v>
      </c>
      <c r="HA64" s="196">
        <v>0</v>
      </c>
      <c r="HB64" s="196">
        <v>0</v>
      </c>
      <c r="HC64" s="196">
        <v>74164.399999999994</v>
      </c>
      <c r="HD64" s="196">
        <v>0</v>
      </c>
      <c r="HE64" s="196">
        <v>0</v>
      </c>
      <c r="HF64" s="196">
        <v>0</v>
      </c>
      <c r="HG64" s="196">
        <v>0</v>
      </c>
      <c r="HH64" s="196">
        <v>0</v>
      </c>
      <c r="HI64" s="196">
        <v>235.02</v>
      </c>
      <c r="HJ64" s="150"/>
      <c r="HK64" s="150">
        <v>27.6</v>
      </c>
      <c r="HL64" s="150">
        <v>85.5</v>
      </c>
      <c r="HM64" s="150">
        <v>9707</v>
      </c>
      <c r="HN64" s="150">
        <v>29.6</v>
      </c>
      <c r="HO64" s="150">
        <v>80.3</v>
      </c>
      <c r="HP64" s="150">
        <v>8486</v>
      </c>
      <c r="HR64" s="150"/>
      <c r="HS64" s="150"/>
      <c r="HT64" s="150"/>
      <c r="HU64" s="150"/>
      <c r="HV64" s="150"/>
      <c r="HW64" s="150"/>
      <c r="HX64" s="150"/>
      <c r="HY64" s="150"/>
      <c r="HZ64" s="150"/>
      <c r="IA64" s="150"/>
      <c r="IB64" s="150"/>
      <c r="ID64" s="150"/>
      <c r="IE64" s="150">
        <v>58.4</v>
      </c>
      <c r="IF64" s="150">
        <v>45.9</v>
      </c>
      <c r="IG64" s="150">
        <v>87.1</v>
      </c>
      <c r="IH64" s="150">
        <v>10554</v>
      </c>
      <c r="II64" s="150">
        <v>42.6</v>
      </c>
      <c r="IJ64" s="150">
        <v>35.6</v>
      </c>
      <c r="IK64" s="150">
        <v>71.900000000000006</v>
      </c>
      <c r="IL64" s="150">
        <v>14119</v>
      </c>
      <c r="IM64" s="150">
        <v>48.9</v>
      </c>
      <c r="IN64" s="150"/>
      <c r="IP64" s="150"/>
      <c r="IQ64" s="150"/>
      <c r="IR64" s="150"/>
      <c r="IS64" s="150"/>
      <c r="IT64" s="150"/>
      <c r="IV64" s="150"/>
      <c r="IW64" s="150">
        <v>2.89</v>
      </c>
      <c r="IX64" s="150">
        <v>2.74</v>
      </c>
      <c r="IY64" s="150">
        <v>95.2</v>
      </c>
      <c r="IZ64" s="150">
        <v>9470</v>
      </c>
      <c r="JA64" s="150">
        <v>16.399999999999999</v>
      </c>
      <c r="JB64" s="150">
        <v>31.3</v>
      </c>
      <c r="JC64" s="150">
        <v>41.7</v>
      </c>
      <c r="JD64" s="150">
        <v>11</v>
      </c>
      <c r="JE64" s="150">
        <v>41</v>
      </c>
      <c r="JF64" s="123">
        <v>4</v>
      </c>
      <c r="JG64" s="123"/>
      <c r="JH64" s="150"/>
      <c r="JI64" s="150"/>
      <c r="JJ64" s="400"/>
      <c r="JK64" s="379"/>
      <c r="JL64" s="379"/>
      <c r="JM64" s="379"/>
      <c r="JN64" s="379"/>
      <c r="JO64" s="379"/>
      <c r="JP64" s="379"/>
      <c r="JQ64" s="379"/>
      <c r="JR64" s="379"/>
      <c r="JS64" s="379"/>
      <c r="JT64" s="379"/>
      <c r="JU64" s="379"/>
      <c r="JV64" s="379"/>
      <c r="JW64" s="379"/>
      <c r="JX64" s="379"/>
      <c r="JY64" s="379"/>
      <c r="JZ64" s="379"/>
      <c r="KA64" s="379"/>
      <c r="KB64" s="379"/>
      <c r="KC64" s="379"/>
      <c r="KD64" s="379"/>
      <c r="KE64" s="379"/>
      <c r="KF64" s="379"/>
      <c r="KG64" s="379"/>
      <c r="KH64" s="379"/>
      <c r="KI64" s="379"/>
      <c r="KJ64" s="379"/>
      <c r="KK64" s="379"/>
      <c r="KL64" s="379"/>
      <c r="KM64" s="379"/>
      <c r="KN64" s="379"/>
      <c r="KO64" s="379"/>
      <c r="KP64" s="379"/>
      <c r="KQ64" s="379"/>
      <c r="KR64" s="379"/>
      <c r="KS64" s="379"/>
      <c r="KT64" s="379"/>
      <c r="KU64" s="379"/>
      <c r="KV64" s="379"/>
      <c r="KW64" s="379"/>
      <c r="KX64" s="379"/>
      <c r="KY64" s="379"/>
      <c r="KZ64" s="379"/>
      <c r="LA64" s="379"/>
      <c r="LB64" s="379"/>
      <c r="LC64" s="379"/>
      <c r="LD64" s="379"/>
      <c r="LE64" s="379"/>
    </row>
    <row r="65" spans="1:317" ht="14.45" customHeight="1">
      <c r="A65" s="121">
        <v>255</v>
      </c>
      <c r="B65" s="121">
        <f>COUNTIFS($D$3:D65,D65,$F$3:F65,F65)</f>
        <v>1</v>
      </c>
      <c r="C65" s="177">
        <v>13781</v>
      </c>
      <c r="D65" s="231" t="s">
        <v>648</v>
      </c>
      <c r="E65" s="127" t="s">
        <v>565</v>
      </c>
      <c r="F65" s="179">
        <v>6309020971</v>
      </c>
      <c r="G65" s="124">
        <f t="shared" si="60"/>
        <v>57</v>
      </c>
      <c r="H65" s="275" t="s">
        <v>566</v>
      </c>
      <c r="I65" s="194" t="s">
        <v>649</v>
      </c>
      <c r="J65" s="276" t="s">
        <v>476</v>
      </c>
      <c r="K65" s="127" t="s">
        <v>477</v>
      </c>
      <c r="L65" s="124">
        <v>22</v>
      </c>
      <c r="M65" s="127">
        <v>6</v>
      </c>
      <c r="N65" s="127" t="s">
        <v>479</v>
      </c>
      <c r="O65" s="124"/>
      <c r="P65" s="124" t="s">
        <v>546</v>
      </c>
      <c r="Q65" s="320"/>
      <c r="R65" s="320"/>
      <c r="S65" s="127"/>
      <c r="T65" s="340" t="s">
        <v>481</v>
      </c>
      <c r="U65" s="340"/>
      <c r="V65" s="341" t="s">
        <v>482</v>
      </c>
      <c r="W65" s="342" t="s">
        <v>548</v>
      </c>
      <c r="X65" s="343"/>
      <c r="Y65" s="344"/>
      <c r="Z65" s="377"/>
      <c r="AA65" s="375" t="s">
        <v>568</v>
      </c>
      <c r="AB65" s="124"/>
      <c r="AC65" s="392">
        <v>3813</v>
      </c>
      <c r="AD65" s="392">
        <v>83800</v>
      </c>
      <c r="AE65" s="379"/>
      <c r="AF65" s="379"/>
      <c r="AG65" s="379" t="s">
        <v>496</v>
      </c>
      <c r="AH65" s="131">
        <v>10000</v>
      </c>
      <c r="AI65"/>
      <c r="AJ65"/>
      <c r="AM65"/>
      <c r="AO65" s="397">
        <v>16.600000000000001</v>
      </c>
      <c r="AP65" s="132">
        <v>54.1</v>
      </c>
      <c r="AQ65" s="133">
        <v>28.5</v>
      </c>
      <c r="AR65" s="134">
        <f t="shared" si="36"/>
        <v>99.2</v>
      </c>
      <c r="AS65" s="135">
        <f t="shared" si="37"/>
        <v>0.30683918669131238</v>
      </c>
      <c r="AT65" s="136">
        <f t="shared" si="38"/>
        <v>8.7449168207024037</v>
      </c>
      <c r="AU65" s="137">
        <f t="shared" si="39"/>
        <v>0.20096852300242135</v>
      </c>
      <c r="AV65" s="138">
        <f t="shared" si="34"/>
        <v>13.348000000000003</v>
      </c>
      <c r="AW65" s="138">
        <f>98-AY65-(CD65*100/AO65)</f>
        <v>80.409638554216869</v>
      </c>
      <c r="AX65" s="139">
        <v>1.08</v>
      </c>
      <c r="AY65" s="138">
        <f>AX65*100/AO65</f>
        <v>6.5060240963855414</v>
      </c>
      <c r="AZ65" s="121" t="s">
        <v>485</v>
      </c>
      <c r="BA65" s="140">
        <v>32.799999999999997</v>
      </c>
      <c r="BB65" s="141" t="s">
        <v>485</v>
      </c>
      <c r="BC65" s="142">
        <v>2.89</v>
      </c>
      <c r="BD65" s="142"/>
      <c r="BE65" s="138"/>
      <c r="BF65" s="138"/>
      <c r="BG65" s="143">
        <v>6683.8095238095239</v>
      </c>
      <c r="BH65" s="123">
        <v>736</v>
      </c>
      <c r="BI65" s="144">
        <v>4.7</v>
      </c>
      <c r="BJ65" s="138">
        <v>72.5</v>
      </c>
      <c r="BK65" s="121">
        <v>27.5</v>
      </c>
      <c r="BL65" s="145">
        <f t="shared" si="42"/>
        <v>2.6363636363636362</v>
      </c>
      <c r="BM65" s="146">
        <v>0.53</v>
      </c>
      <c r="BN65" s="142">
        <f t="shared" si="43"/>
        <v>3.1927710843373491</v>
      </c>
      <c r="BO65" s="121" t="s">
        <v>485</v>
      </c>
      <c r="BP65" s="138">
        <v>52</v>
      </c>
      <c r="BQ65" s="144">
        <v>39.864999999999995</v>
      </c>
      <c r="BR65" s="147">
        <v>52916</v>
      </c>
      <c r="BS65" s="142">
        <f t="shared" si="44"/>
        <v>53.4</v>
      </c>
      <c r="BT65" s="147">
        <v>93.8</v>
      </c>
      <c r="BU65" s="147">
        <v>11410</v>
      </c>
      <c r="BV65" s="142">
        <f t="shared" si="45"/>
        <v>6.2000000000000028</v>
      </c>
      <c r="BW65" s="399">
        <f t="shared" si="46"/>
        <v>53.667199999999994</v>
      </c>
      <c r="BX65" s="123">
        <v>18.100000000000001</v>
      </c>
      <c r="BY65" s="148">
        <f t="shared" si="47"/>
        <v>9.7921000000000014</v>
      </c>
      <c r="BZ65" s="147">
        <v>35.299999999999997</v>
      </c>
      <c r="CA65" s="148">
        <f t="shared" si="48"/>
        <v>19.097299999999997</v>
      </c>
      <c r="CB65" s="147">
        <v>45.8</v>
      </c>
      <c r="CC65" s="148">
        <f t="shared" si="49"/>
        <v>24.777799999999999</v>
      </c>
      <c r="CD65" s="148">
        <v>1.84</v>
      </c>
      <c r="CE65" s="149">
        <v>99.7</v>
      </c>
      <c r="CF65" s="149">
        <v>18976</v>
      </c>
      <c r="CG65" s="149">
        <v>100</v>
      </c>
      <c r="CH65" s="149">
        <v>15711</v>
      </c>
      <c r="CI65" s="149">
        <v>98.4</v>
      </c>
      <c r="CJ65" s="149">
        <v>99.1</v>
      </c>
      <c r="CK65" s="149">
        <v>11001</v>
      </c>
      <c r="CL65" s="138">
        <f t="shared" si="50"/>
        <v>0.51274787535410771</v>
      </c>
      <c r="CM65" s="148"/>
      <c r="CN65" s="148"/>
      <c r="CO65" s="148"/>
      <c r="CP65" s="142"/>
      <c r="CQ65" s="138"/>
      <c r="CR65" s="138"/>
      <c r="CS65" s="150"/>
      <c r="CT65" s="148"/>
      <c r="CU65" s="151"/>
      <c r="CV65" s="151"/>
      <c r="CW65" s="148"/>
      <c r="CX65" s="148"/>
      <c r="CZ65" s="148"/>
      <c r="DA65" s="152"/>
      <c r="DB65" s="153" t="s">
        <v>486</v>
      </c>
      <c r="DC65" s="154"/>
      <c r="DD65" s="155" t="s">
        <v>650</v>
      </c>
      <c r="DE65" s="124"/>
      <c r="DF65" s="124"/>
      <c r="DG65" s="124"/>
      <c r="DH65" s="236"/>
      <c r="DI65" s="204" t="s">
        <v>488</v>
      </c>
      <c r="DJ65" s="426" t="s">
        <v>496</v>
      </c>
      <c r="DK65" s="156">
        <v>2</v>
      </c>
      <c r="DL65" s="156"/>
      <c r="DM65" s="220" t="s">
        <v>649</v>
      </c>
      <c r="DN65" s="156" t="s">
        <v>541</v>
      </c>
      <c r="DO65" s="220">
        <v>0</v>
      </c>
      <c r="DP65" s="220" t="s">
        <v>681</v>
      </c>
      <c r="DQ65" s="156"/>
      <c r="DR65" s="158" t="s">
        <v>479</v>
      </c>
      <c r="DS65" s="124" t="s">
        <v>479</v>
      </c>
      <c r="DT65" s="124">
        <v>4377</v>
      </c>
      <c r="DU65" s="124">
        <v>42.3</v>
      </c>
      <c r="DV65" s="124">
        <v>57.7</v>
      </c>
      <c r="DW65" s="124" t="s">
        <v>479</v>
      </c>
      <c r="DX65" s="124" t="s">
        <v>479</v>
      </c>
      <c r="DY65" s="124" t="s">
        <v>479</v>
      </c>
      <c r="DZ65" s="124" t="s">
        <v>479</v>
      </c>
      <c r="EA65" s="124">
        <v>0</v>
      </c>
      <c r="EC65" s="159"/>
      <c r="ED65" s="159"/>
      <c r="EE65" s="156">
        <v>22</v>
      </c>
      <c r="EF65" s="220">
        <v>40</v>
      </c>
      <c r="EG65" s="156"/>
      <c r="EH65" s="159"/>
      <c r="EI65" s="417" t="s">
        <v>499</v>
      </c>
      <c r="EJ65" s="417" t="s">
        <v>499</v>
      </c>
      <c r="EK65" s="417" t="s">
        <v>499</v>
      </c>
      <c r="EL65" s="417">
        <v>1</v>
      </c>
      <c r="EM65" s="433" t="s">
        <v>499</v>
      </c>
      <c r="EN65" s="159"/>
      <c r="EO65" s="417">
        <v>1</v>
      </c>
      <c r="EP65" s="417">
        <v>1</v>
      </c>
      <c r="EQ65" s="417" t="s">
        <v>681</v>
      </c>
      <c r="ER65" s="434" t="s">
        <v>681</v>
      </c>
      <c r="ES65" s="311">
        <v>13781</v>
      </c>
      <c r="ET65" s="404">
        <v>75</v>
      </c>
      <c r="EU65" s="404">
        <v>45970</v>
      </c>
      <c r="EV65" s="404">
        <v>4000</v>
      </c>
      <c r="EW65" s="404">
        <v>39780</v>
      </c>
      <c r="EX65" s="404">
        <v>28343</v>
      </c>
      <c r="EY65" s="335">
        <f t="shared" si="51"/>
        <v>3758.2818000000002</v>
      </c>
      <c r="EZ65" s="407">
        <f t="shared" si="57"/>
        <v>82682.199600000007</v>
      </c>
      <c r="FA65" s="390"/>
      <c r="FB65" s="390"/>
      <c r="FC65" s="390"/>
      <c r="FD65" s="390"/>
      <c r="FE65" s="402"/>
      <c r="FF65" s="402"/>
      <c r="FG65" s="402"/>
      <c r="FH65" s="289"/>
      <c r="FI65" s="409"/>
      <c r="FJ65" s="291"/>
      <c r="FK65" s="292"/>
      <c r="FL65" s="395"/>
      <c r="FM65" s="163"/>
      <c r="FN65" s="121"/>
      <c r="FO65" s="168">
        <f t="shared" si="52"/>
        <v>3.8130000000000002</v>
      </c>
      <c r="FQ65" s="136">
        <f t="shared" si="53"/>
        <v>61.655427452686531</v>
      </c>
      <c r="FR65" s="169">
        <f t="shared" si="54"/>
        <v>3.7582818000000002</v>
      </c>
      <c r="FS65" s="170"/>
      <c r="FT65" s="420"/>
      <c r="FU65" s="224" t="s">
        <v>499</v>
      </c>
      <c r="FV65" s="224" t="s">
        <v>931</v>
      </c>
      <c r="FW65" s="232">
        <v>0</v>
      </c>
      <c r="FX65" s="222">
        <v>0</v>
      </c>
      <c r="FY65" s="222"/>
      <c r="FZ65" s="222">
        <v>1</v>
      </c>
      <c r="GA65" s="224" t="s">
        <v>525</v>
      </c>
      <c r="GB65" s="232"/>
      <c r="GC65" s="232"/>
      <c r="GD65" s="232"/>
      <c r="GE65" s="222">
        <v>1</v>
      </c>
      <c r="GF65" s="442">
        <v>44147</v>
      </c>
      <c r="GG65" s="176" t="s">
        <v>527</v>
      </c>
      <c r="GH65" s="222">
        <v>0</v>
      </c>
      <c r="GI65" s="223">
        <v>0</v>
      </c>
      <c r="GJ65" s="176" t="s">
        <v>528</v>
      </c>
      <c r="GK65" s="375"/>
      <c r="GL65" s="172">
        <v>44147</v>
      </c>
      <c r="GM65" s="172"/>
      <c r="GN65" s="173"/>
      <c r="GO65" s="412" t="s">
        <v>489</v>
      </c>
      <c r="GS65" s="375"/>
      <c r="GT65" s="375"/>
      <c r="GU65" s="375"/>
      <c r="HJ65" s="375"/>
      <c r="HK65" s="375">
        <v>43.2</v>
      </c>
      <c r="HL65" s="375">
        <v>88.5</v>
      </c>
      <c r="HM65" s="375">
        <v>10041</v>
      </c>
      <c r="HN65" s="375">
        <v>56.7</v>
      </c>
      <c r="HO65" s="375">
        <v>73.599999999999994</v>
      </c>
      <c r="HP65" s="400">
        <v>7158</v>
      </c>
      <c r="HQ65" s="400"/>
      <c r="HR65" s="375"/>
      <c r="HS65" s="375"/>
      <c r="HT65" s="375"/>
      <c r="HU65" s="375"/>
      <c r="HV65" s="375">
        <v>95.3</v>
      </c>
      <c r="HW65" s="400">
        <v>8318</v>
      </c>
      <c r="HX65" s="375">
        <v>80</v>
      </c>
      <c r="HY65" s="375">
        <v>96.6</v>
      </c>
      <c r="HZ65" s="375">
        <v>70.099999999999994</v>
      </c>
      <c r="IA65" s="375">
        <v>83.7</v>
      </c>
      <c r="IB65" s="375">
        <v>85.7</v>
      </c>
      <c r="IC65" s="400">
        <v>19688</v>
      </c>
      <c r="ID65" s="375">
        <v>85.1</v>
      </c>
      <c r="IE65" s="375">
        <v>56.5</v>
      </c>
      <c r="IF65" s="375">
        <v>47.8</v>
      </c>
      <c r="IG65" s="375">
        <v>94.4</v>
      </c>
      <c r="IH65" s="375">
        <v>16042</v>
      </c>
      <c r="II65" s="375">
        <v>75.7</v>
      </c>
      <c r="IJ65" s="375">
        <v>31.1</v>
      </c>
      <c r="IK65" s="375">
        <v>70.900000000000006</v>
      </c>
      <c r="IL65" s="400">
        <v>11171</v>
      </c>
      <c r="IM65" s="375">
        <v>51.8</v>
      </c>
      <c r="IN65" s="375">
        <v>84.6</v>
      </c>
      <c r="IO65" s="400">
        <v>5125</v>
      </c>
      <c r="IP65" s="375">
        <v>63.2</v>
      </c>
      <c r="IQ65" s="375">
        <v>91.2</v>
      </c>
      <c r="IR65" s="375">
        <v>58.6</v>
      </c>
      <c r="IS65" s="375">
        <v>59.5</v>
      </c>
      <c r="IT65" s="375">
        <v>76.599999999999994</v>
      </c>
      <c r="IU65" s="400">
        <v>13989</v>
      </c>
      <c r="IV65" s="375">
        <v>71.599999999999994</v>
      </c>
      <c r="IW65" s="375">
        <v>16.7</v>
      </c>
      <c r="IX65" s="375">
        <v>24.1</v>
      </c>
      <c r="IY65" s="375">
        <v>82</v>
      </c>
      <c r="IZ65" s="375">
        <v>6432</v>
      </c>
      <c r="JA65" s="375">
        <v>38.1</v>
      </c>
      <c r="JB65" s="375">
        <v>53.4</v>
      </c>
      <c r="JC65" s="375">
        <v>56.7</v>
      </c>
      <c r="JD65" s="375">
        <v>32.700000000000003</v>
      </c>
      <c r="JE65" s="400"/>
      <c r="JF65" s="375"/>
      <c r="JG65" s="375"/>
      <c r="JH65" s="375"/>
      <c r="JI65" s="375"/>
      <c r="JJ65" s="375"/>
      <c r="JK65" s="379"/>
      <c r="JL65" s="379"/>
      <c r="JM65" s="379"/>
      <c r="JN65" s="379"/>
      <c r="JO65" s="379"/>
      <c r="JP65" s="379"/>
      <c r="JQ65" s="379"/>
      <c r="JR65" s="379"/>
      <c r="JS65" s="379"/>
      <c r="JT65" s="379"/>
      <c r="JU65" s="379"/>
      <c r="JV65" s="379"/>
      <c r="JW65" s="379"/>
      <c r="JX65" s="379"/>
      <c r="JY65" s="379"/>
      <c r="JZ65" s="379"/>
      <c r="KA65" s="379"/>
      <c r="KB65" s="379"/>
      <c r="KC65" s="379"/>
      <c r="KD65" s="379"/>
      <c r="KE65" s="379"/>
      <c r="KF65" s="379"/>
      <c r="KG65" s="379"/>
      <c r="KH65" s="379"/>
      <c r="KI65" s="379"/>
      <c r="KJ65" s="379"/>
      <c r="KK65" s="379"/>
      <c r="KL65" s="379"/>
      <c r="KM65" s="379"/>
      <c r="KN65" s="379"/>
      <c r="KO65" s="379"/>
      <c r="KP65" s="379"/>
      <c r="KQ65" s="379"/>
      <c r="KR65" s="379"/>
      <c r="KS65" s="379"/>
      <c r="KT65" s="379"/>
      <c r="KU65" s="379"/>
      <c r="KV65" s="379"/>
      <c r="KW65" s="379"/>
      <c r="KX65" s="379"/>
      <c r="KY65" s="379"/>
      <c r="KZ65" s="379"/>
      <c r="LA65" s="379"/>
      <c r="LB65" s="379"/>
      <c r="LC65" s="379"/>
      <c r="LD65" s="379"/>
      <c r="LE65" s="379"/>
    </row>
    <row r="66" spans="1:317" ht="14.45" customHeight="1">
      <c r="A66" s="121">
        <v>63</v>
      </c>
      <c r="B66" s="121">
        <f>COUNTIFS($D$3:D66,D66,$F$3:F66,F66)</f>
        <v>1</v>
      </c>
      <c r="C66" s="177">
        <v>12416</v>
      </c>
      <c r="D66" s="231" t="s">
        <v>815</v>
      </c>
      <c r="E66" s="127" t="s">
        <v>816</v>
      </c>
      <c r="F66" s="179">
        <v>8353125308</v>
      </c>
      <c r="G66" s="124">
        <f t="shared" si="60"/>
        <v>37</v>
      </c>
      <c r="H66" s="275" t="s">
        <v>817</v>
      </c>
      <c r="I66" s="194" t="s">
        <v>818</v>
      </c>
      <c r="J66" s="276" t="s">
        <v>476</v>
      </c>
      <c r="K66" s="127" t="s">
        <v>477</v>
      </c>
      <c r="L66" s="124">
        <v>28</v>
      </c>
      <c r="M66" s="127" t="s">
        <v>478</v>
      </c>
      <c r="N66" s="127" t="s">
        <v>511</v>
      </c>
      <c r="O66" s="124"/>
      <c r="P66" s="124" t="s">
        <v>574</v>
      </c>
      <c r="Q66" s="320"/>
      <c r="R66" s="320"/>
      <c r="S66" s="127"/>
      <c r="T66" s="340" t="s">
        <v>481</v>
      </c>
      <c r="U66" s="340"/>
      <c r="V66" s="345" t="s">
        <v>575</v>
      </c>
      <c r="W66" s="307"/>
      <c r="X66" s="308"/>
      <c r="Y66" s="308"/>
      <c r="Z66" s="377"/>
      <c r="AA66" s="375" t="s">
        <v>495</v>
      </c>
      <c r="AB66" s="124"/>
      <c r="AC66" s="392">
        <v>623</v>
      </c>
      <c r="AD66" s="392">
        <v>17000</v>
      </c>
      <c r="AE66" s="379">
        <v>2</v>
      </c>
      <c r="AF66" s="379">
        <v>3000</v>
      </c>
      <c r="AG66" s="379" t="s">
        <v>484</v>
      </c>
      <c r="AH66" s="131">
        <v>1500</v>
      </c>
      <c r="AI66"/>
      <c r="AJ66"/>
      <c r="AM66"/>
      <c r="AO66" s="397">
        <v>76.099999999999994</v>
      </c>
      <c r="AP66" s="132">
        <v>16</v>
      </c>
      <c r="AQ66" s="133">
        <v>7.16</v>
      </c>
      <c r="AR66" s="134">
        <f t="shared" si="36"/>
        <v>99.259999999999991</v>
      </c>
      <c r="AS66" s="135">
        <f t="shared" si="37"/>
        <v>4.7562499999999996</v>
      </c>
      <c r="AT66" s="136">
        <f t="shared" si="38"/>
        <v>34.054749999999999</v>
      </c>
      <c r="AU66" s="137">
        <f t="shared" si="39"/>
        <v>3.285837651122625</v>
      </c>
      <c r="AV66" s="138">
        <f t="shared" si="34"/>
        <v>66.128049999999988</v>
      </c>
      <c r="AW66" s="138">
        <f>97-AY66-(CD66*100/AO66)</f>
        <v>86.896254927726673</v>
      </c>
      <c r="AX66" s="139">
        <v>5.2889499999999998</v>
      </c>
      <c r="AY66" s="138">
        <v>6.95</v>
      </c>
      <c r="AZ66" s="121" t="s">
        <v>485</v>
      </c>
      <c r="BA66" s="140">
        <v>22.1</v>
      </c>
      <c r="BB66" s="141" t="s">
        <v>485</v>
      </c>
      <c r="BC66" s="142">
        <v>0.32</v>
      </c>
      <c r="BD66" s="142"/>
      <c r="BE66" s="148"/>
      <c r="BF66" s="138"/>
      <c r="BG66" s="123">
        <v>6167</v>
      </c>
      <c r="BH66" s="143">
        <v>873</v>
      </c>
      <c r="BI66" s="144">
        <v>2.12</v>
      </c>
      <c r="BJ66" s="138">
        <v>33.799999999999997</v>
      </c>
      <c r="BK66" s="121">
        <v>66.2</v>
      </c>
      <c r="BL66" s="199">
        <f t="shared" si="42"/>
        <v>0.51057401812688818</v>
      </c>
      <c r="BM66" s="146">
        <v>1.1200000000000001</v>
      </c>
      <c r="BN66" s="142">
        <f t="shared" si="43"/>
        <v>1.4717477003942185</v>
      </c>
      <c r="BO66" s="121" t="s">
        <v>485</v>
      </c>
      <c r="BP66" s="121">
        <v>41.6</v>
      </c>
      <c r="BQ66" s="144">
        <v>69.60799999999999</v>
      </c>
      <c r="BR66" s="193">
        <v>58506</v>
      </c>
      <c r="BS66" s="142">
        <f t="shared" si="44"/>
        <v>27.26</v>
      </c>
      <c r="BT66" s="147">
        <v>62.9</v>
      </c>
      <c r="BU66" s="147">
        <v>8465</v>
      </c>
      <c r="BV66" s="142">
        <f t="shared" si="45"/>
        <v>37.1</v>
      </c>
      <c r="BW66" s="142">
        <f t="shared" si="46"/>
        <v>15.897600000000001</v>
      </c>
      <c r="BX66" s="147">
        <v>9.4600000000000009</v>
      </c>
      <c r="BY66" s="148">
        <f t="shared" si="47"/>
        <v>1.5136000000000001</v>
      </c>
      <c r="BZ66" s="147">
        <v>17.8</v>
      </c>
      <c r="CA66" s="148">
        <f t="shared" si="48"/>
        <v>2.8480000000000003</v>
      </c>
      <c r="CB66" s="147">
        <v>72.099999999999994</v>
      </c>
      <c r="CC66" s="148">
        <f t="shared" si="49"/>
        <v>11.536</v>
      </c>
      <c r="CD66" s="138">
        <v>2.4</v>
      </c>
      <c r="CE66" s="149">
        <v>99.9</v>
      </c>
      <c r="CF66" s="211">
        <v>13346.199999999999</v>
      </c>
      <c r="CG66" s="149">
        <v>99.8</v>
      </c>
      <c r="CH66" s="211">
        <v>11881.6</v>
      </c>
      <c r="CI66" s="149">
        <v>95.1</v>
      </c>
      <c r="CJ66" s="149">
        <v>96.3</v>
      </c>
      <c r="CK66" s="211">
        <v>7731.5999999999995</v>
      </c>
      <c r="CL66" s="138">
        <f t="shared" si="50"/>
        <v>0.53146067415730336</v>
      </c>
      <c r="CM66" s="148"/>
      <c r="CN66" s="148"/>
      <c r="CO66" s="148"/>
      <c r="CP66" s="142"/>
      <c r="CQ66" s="148">
        <v>1.71</v>
      </c>
      <c r="CR66" s="138"/>
      <c r="CS66" s="138"/>
      <c r="CT66" s="148"/>
      <c r="CU66" s="151"/>
      <c r="CV66" s="151"/>
      <c r="CW66" s="148"/>
      <c r="CX66" s="148"/>
      <c r="CZ66" s="148"/>
      <c r="DA66" s="233" t="s">
        <v>819</v>
      </c>
      <c r="DB66" s="153" t="s">
        <v>300</v>
      </c>
      <c r="DC66" s="154"/>
      <c r="DD66" s="155" t="s">
        <v>820</v>
      </c>
      <c r="DE66" s="124"/>
      <c r="DF66" s="124"/>
      <c r="DG66" s="124"/>
      <c r="DH66" s="236"/>
      <c r="DI66" s="124" t="s">
        <v>514</v>
      </c>
      <c r="DJ66" s="427" t="s">
        <v>484</v>
      </c>
      <c r="DK66" s="156">
        <v>2</v>
      </c>
      <c r="DL66" s="156"/>
      <c r="DM66" s="156"/>
      <c r="DN66" s="157">
        <v>0</v>
      </c>
      <c r="DO66" s="156">
        <v>0</v>
      </c>
      <c r="DP66" s="219" t="s">
        <v>681</v>
      </c>
      <c r="DQ66" s="156"/>
      <c r="DR66" s="158" t="s">
        <v>479</v>
      </c>
      <c r="DS66" s="124" t="s">
        <v>479</v>
      </c>
      <c r="DT66" s="124">
        <v>949</v>
      </c>
      <c r="DU66" s="124">
        <v>9.3000000000000007</v>
      </c>
      <c r="DV66" s="124">
        <v>90.7</v>
      </c>
      <c r="DW66" s="124" t="s">
        <v>479</v>
      </c>
      <c r="DX66" s="124" t="s">
        <v>479</v>
      </c>
      <c r="DY66" s="124" t="s">
        <v>479</v>
      </c>
      <c r="DZ66" s="124" t="s">
        <v>479</v>
      </c>
      <c r="EA66" s="124">
        <v>0</v>
      </c>
      <c r="EC66" s="159"/>
      <c r="ED66" s="159"/>
      <c r="EE66" s="156">
        <v>28</v>
      </c>
      <c r="EF66" s="156">
        <v>40</v>
      </c>
      <c r="EG66" s="160">
        <v>3</v>
      </c>
      <c r="EH66" s="159"/>
      <c r="EI66" s="191">
        <v>178</v>
      </c>
      <c r="EJ66" s="191">
        <v>83</v>
      </c>
      <c r="EK66" s="212">
        <f>EJ66/(EI66*EI66*0.01*0.01)</f>
        <v>26.196187350082056</v>
      </c>
      <c r="EL66" s="156">
        <v>1</v>
      </c>
      <c r="EM66" s="127" t="s">
        <v>499</v>
      </c>
      <c r="EN66" s="156" t="s">
        <v>500</v>
      </c>
      <c r="EO66" s="156">
        <v>2</v>
      </c>
      <c r="EP66" s="156">
        <v>1</v>
      </c>
      <c r="EQ66" s="159" t="s">
        <v>683</v>
      </c>
      <c r="ER66" s="161">
        <v>43844</v>
      </c>
      <c r="ES66" s="311">
        <v>12416</v>
      </c>
      <c r="ET66" s="404">
        <v>75</v>
      </c>
      <c r="EU66" s="404">
        <v>11731</v>
      </c>
      <c r="EV66" s="404">
        <v>4000</v>
      </c>
      <c r="EW66" s="404">
        <v>40560</v>
      </c>
      <c r="EX66" s="404">
        <v>4493</v>
      </c>
      <c r="EY66" s="335">
        <f t="shared" si="51"/>
        <v>607.45360000000005</v>
      </c>
      <c r="EZ66" s="407">
        <f t="shared" si="57"/>
        <v>17008.700800000002</v>
      </c>
      <c r="FA66" s="390"/>
      <c r="FB66" s="390"/>
      <c r="FC66" s="390"/>
      <c r="FD66" s="390"/>
      <c r="FE66" s="402"/>
      <c r="FF66" s="402"/>
      <c r="FG66" s="402"/>
      <c r="FH66" s="289"/>
      <c r="FI66" s="379"/>
      <c r="FJ66" s="291"/>
      <c r="FK66" s="292"/>
      <c r="FL66" s="395"/>
      <c r="FM66" s="163"/>
      <c r="FN66" s="121"/>
      <c r="FO66" s="168">
        <f t="shared" si="52"/>
        <v>0.623</v>
      </c>
      <c r="FQ66" s="136">
        <f t="shared" si="53"/>
        <v>38.300230159406702</v>
      </c>
      <c r="FR66" s="169">
        <f t="shared" si="54"/>
        <v>0.60745360000000004</v>
      </c>
      <c r="FS66" s="170">
        <f>DT66/EY66</f>
        <v>1.5622592408704137</v>
      </c>
      <c r="FT66" s="193">
        <v>20</v>
      </c>
      <c r="FU66" s="176" t="s">
        <v>660</v>
      </c>
      <c r="FV66" s="176" t="s">
        <v>479</v>
      </c>
      <c r="FW66" s="176" t="s">
        <v>821</v>
      </c>
      <c r="FX66" s="124">
        <v>0</v>
      </c>
      <c r="FY66" s="127" t="s">
        <v>499</v>
      </c>
      <c r="FZ66" s="124">
        <v>1</v>
      </c>
      <c r="GA66" s="176" t="s">
        <v>525</v>
      </c>
      <c r="GE66" s="124">
        <v>1</v>
      </c>
      <c r="GF66" s="195" t="s">
        <v>822</v>
      </c>
      <c r="GG66" s="176" t="s">
        <v>823</v>
      </c>
      <c r="GH66" s="124">
        <v>0</v>
      </c>
      <c r="GI66" s="213">
        <v>0</v>
      </c>
      <c r="GJ66" s="176" t="s">
        <v>824</v>
      </c>
      <c r="GK66" s="375"/>
      <c r="GL66" s="172">
        <v>43882</v>
      </c>
      <c r="GM66" s="411" t="s">
        <v>583</v>
      </c>
      <c r="GN66" s="173">
        <f>DATEDIF(ER66,GL66,"m")</f>
        <v>1</v>
      </c>
      <c r="GO66" s="412" t="s">
        <v>489</v>
      </c>
      <c r="GS66" s="413"/>
      <c r="GT66" s="375"/>
      <c r="GU66" s="375"/>
      <c r="GW66" s="196">
        <v>4.09</v>
      </c>
      <c r="GX66" s="196">
        <v>79.92</v>
      </c>
      <c r="GY66" s="196">
        <v>1991.56</v>
      </c>
      <c r="GZ66" s="196">
        <v>0</v>
      </c>
      <c r="HA66" s="196">
        <v>11.05</v>
      </c>
      <c r="HB66" s="196">
        <v>0</v>
      </c>
      <c r="HC66" s="196">
        <v>0</v>
      </c>
      <c r="HD66" s="196">
        <v>133.47</v>
      </c>
      <c r="HE66" s="196">
        <v>804.4</v>
      </c>
      <c r="HF66" s="196">
        <v>974.2</v>
      </c>
      <c r="HG66" s="196">
        <v>0</v>
      </c>
      <c r="HH66" s="196">
        <v>0</v>
      </c>
      <c r="HI66" s="196">
        <v>778.09</v>
      </c>
      <c r="HJ66" s="400"/>
      <c r="HK66" s="398">
        <v>38.700000000000003</v>
      </c>
      <c r="HL66" s="398">
        <v>91.5</v>
      </c>
      <c r="HM66" s="401">
        <v>6200</v>
      </c>
      <c r="HN66" s="398">
        <v>24</v>
      </c>
      <c r="HO66" s="398">
        <v>85.3</v>
      </c>
      <c r="HP66" s="401">
        <v>3816</v>
      </c>
      <c r="HQ66" s="401">
        <v>6262</v>
      </c>
      <c r="HR66" s="398">
        <v>61.1</v>
      </c>
      <c r="HS66" s="398">
        <v>34.5</v>
      </c>
      <c r="HT66" s="398">
        <v>41.3</v>
      </c>
      <c r="HU66" s="398">
        <v>83.6</v>
      </c>
      <c r="HV66" s="398">
        <v>99</v>
      </c>
      <c r="HW66" s="401">
        <v>5925</v>
      </c>
      <c r="HX66" s="398">
        <v>73.3</v>
      </c>
      <c r="HY66" s="398">
        <v>79.5</v>
      </c>
      <c r="HZ66" s="398">
        <v>43.4</v>
      </c>
      <c r="IA66" s="398">
        <v>70.099999999999994</v>
      </c>
      <c r="IB66" s="398">
        <v>90.5</v>
      </c>
      <c r="IC66" s="401">
        <v>6957</v>
      </c>
      <c r="ID66" s="398">
        <v>21.1</v>
      </c>
      <c r="IE66" s="398">
        <v>62.4</v>
      </c>
      <c r="IF66" s="398">
        <v>55</v>
      </c>
      <c r="IG66" s="398">
        <v>92.9</v>
      </c>
      <c r="IH66" s="401">
        <v>9491</v>
      </c>
      <c r="II66" s="398">
        <v>57.3</v>
      </c>
      <c r="IJ66" s="398">
        <v>21.1</v>
      </c>
      <c r="IK66" s="398">
        <v>80.400000000000006</v>
      </c>
      <c r="IL66" s="401">
        <v>4976</v>
      </c>
      <c r="IM66" s="398">
        <v>9.32</v>
      </c>
      <c r="IN66" s="398">
        <v>96.8</v>
      </c>
      <c r="IO66" s="401">
        <v>4575</v>
      </c>
      <c r="IP66" s="398">
        <v>63.3</v>
      </c>
      <c r="IQ66" s="398">
        <v>68.400000000000006</v>
      </c>
      <c r="IR66" s="398">
        <v>41.4</v>
      </c>
      <c r="IS66" s="398">
        <v>53.8</v>
      </c>
      <c r="IT66" s="398">
        <v>86.2</v>
      </c>
      <c r="IU66" s="401">
        <v>5521</v>
      </c>
      <c r="IV66" s="398">
        <v>20</v>
      </c>
      <c r="IW66" s="398">
        <v>85.2</v>
      </c>
      <c r="IX66" s="398">
        <v>17.100000000000001</v>
      </c>
      <c r="IY66" s="398">
        <v>99.4</v>
      </c>
      <c r="IZ66" s="398">
        <v>5180</v>
      </c>
      <c r="JA66" s="398">
        <v>26.6</v>
      </c>
      <c r="JB66" s="398">
        <v>47.3</v>
      </c>
      <c r="JC66" s="398">
        <v>83.1</v>
      </c>
      <c r="JD66" s="398">
        <v>1.1100000000000001</v>
      </c>
      <c r="JE66" s="401">
        <v>6</v>
      </c>
      <c r="JF66" s="376">
        <v>1</v>
      </c>
      <c r="JG66" s="376">
        <v>2</v>
      </c>
      <c r="JH66" s="379"/>
      <c r="JI66" s="379"/>
      <c r="JJ66" s="400"/>
      <c r="JK66" s="379"/>
      <c r="JL66" s="379"/>
      <c r="JM66" s="379"/>
      <c r="JN66" s="379"/>
      <c r="JO66" s="379"/>
      <c r="JP66" s="379"/>
      <c r="JQ66" s="379"/>
      <c r="JR66" s="379"/>
      <c r="JS66" s="379"/>
      <c r="JT66" s="379"/>
      <c r="JU66" s="379"/>
      <c r="JV66" s="379"/>
      <c r="JW66" s="379"/>
      <c r="JX66" s="379"/>
      <c r="JY66" s="379"/>
      <c r="JZ66" s="379"/>
      <c r="KA66" s="379"/>
      <c r="KB66" s="379"/>
      <c r="KC66" s="379"/>
      <c r="KD66" s="379"/>
      <c r="KE66" s="379"/>
      <c r="KF66" s="379"/>
      <c r="KG66" s="379"/>
      <c r="KH66" s="379"/>
      <c r="KI66" s="379"/>
      <c r="KJ66" s="379"/>
      <c r="KK66" s="379"/>
      <c r="KL66" s="379"/>
      <c r="KM66" s="379"/>
      <c r="KN66" s="379"/>
      <c r="KO66" s="379"/>
      <c r="KP66" s="379"/>
      <c r="KQ66" s="379"/>
      <c r="KR66" s="379"/>
      <c r="KS66" s="379"/>
      <c r="KT66" s="379"/>
      <c r="KU66" s="379"/>
      <c r="KV66" s="379"/>
      <c r="KW66" s="379"/>
      <c r="KX66" s="379"/>
      <c r="KY66" s="379"/>
      <c r="KZ66" s="379"/>
      <c r="LA66" s="379"/>
      <c r="LB66" s="379"/>
      <c r="LC66" s="379"/>
      <c r="LD66" s="379"/>
      <c r="LE66" s="379"/>
    </row>
    <row r="67" spans="1:317" ht="14.45" customHeight="1">
      <c r="A67" s="121">
        <v>265</v>
      </c>
      <c r="B67" s="121">
        <f>COUNTIFS($D$3:D67,D67,$F$3:F67,F67)</f>
        <v>1</v>
      </c>
      <c r="C67" s="177">
        <v>13979</v>
      </c>
      <c r="D67" s="231" t="s">
        <v>738</v>
      </c>
      <c r="E67" s="127" t="s">
        <v>739</v>
      </c>
      <c r="F67" s="179">
        <v>5461281551</v>
      </c>
      <c r="G67" s="124">
        <f t="shared" si="60"/>
        <v>66</v>
      </c>
      <c r="H67" s="275" t="s">
        <v>994</v>
      </c>
      <c r="I67" s="194" t="s">
        <v>475</v>
      </c>
      <c r="J67" s="276" t="s">
        <v>476</v>
      </c>
      <c r="K67" s="127" t="s">
        <v>477</v>
      </c>
      <c r="L67" s="127">
        <v>23</v>
      </c>
      <c r="M67" s="127" t="s">
        <v>584</v>
      </c>
      <c r="N67" s="127" t="s">
        <v>479</v>
      </c>
      <c r="O67" s="176"/>
      <c r="P67" s="127" t="s">
        <v>546</v>
      </c>
      <c r="Q67" s="176"/>
      <c r="R67" s="176"/>
      <c r="S67" s="176"/>
      <c r="T67" s="340" t="s">
        <v>481</v>
      </c>
      <c r="U67" s="340"/>
      <c r="V67" s="341" t="s">
        <v>559</v>
      </c>
      <c r="W67" s="342" t="s">
        <v>548</v>
      </c>
      <c r="X67" s="343"/>
      <c r="Y67" s="344"/>
      <c r="Z67" s="379"/>
      <c r="AA67" s="375" t="s">
        <v>495</v>
      </c>
      <c r="AB67" s="124"/>
      <c r="AC67" s="392">
        <v>20080</v>
      </c>
      <c r="AD67" s="392">
        <v>462000</v>
      </c>
      <c r="AE67" s="379"/>
      <c r="AF67" s="379"/>
      <c r="AG67" s="379" t="s">
        <v>496</v>
      </c>
      <c r="AH67" s="392">
        <v>10000</v>
      </c>
      <c r="AI67"/>
      <c r="AJ67"/>
      <c r="AM67"/>
      <c r="AO67" s="264">
        <v>9.3000000000000007</v>
      </c>
      <c r="AP67" s="132">
        <v>3.7</v>
      </c>
      <c r="AQ67" s="133">
        <v>86.7</v>
      </c>
      <c r="AR67" s="134">
        <f t="shared" ref="AR67:AR79" si="61">AO67+AP67+AQ67</f>
        <v>99.7</v>
      </c>
      <c r="AS67" s="135">
        <f t="shared" ref="AS67:AS79" si="62">AO67/AP67</f>
        <v>2.5135135135135136</v>
      </c>
      <c r="AT67" s="136">
        <f t="shared" ref="AT67:AT79" si="63">AO67/AP67*AQ67</f>
        <v>217.92162162162163</v>
      </c>
      <c r="AU67" s="137">
        <f t="shared" ref="AU67:AU79" si="64">AO67/(AP67+AQ67)</f>
        <v>0.10287610619469027</v>
      </c>
      <c r="AV67" s="138">
        <f t="shared" si="34"/>
        <v>8.5240000000000009</v>
      </c>
      <c r="AW67" s="138">
        <f>98-AY67-(CD67*100/AO67)</f>
        <v>91.655913978494624</v>
      </c>
      <c r="AX67" s="139">
        <v>0.43</v>
      </c>
      <c r="AY67" s="138">
        <f>AX67*100/AO67</f>
        <v>4.6236559139784941</v>
      </c>
      <c r="AZ67" s="121" t="s">
        <v>485</v>
      </c>
      <c r="BA67" s="140">
        <v>18.5</v>
      </c>
      <c r="BB67" s="141" t="s">
        <v>485</v>
      </c>
      <c r="BC67" s="142">
        <v>2.4300000000000002</v>
      </c>
      <c r="BD67" s="142"/>
      <c r="BE67" s="138"/>
      <c r="BF67" s="138"/>
      <c r="BG67" s="123">
        <v>7609</v>
      </c>
      <c r="BH67" s="143">
        <v>286.44</v>
      </c>
      <c r="BI67" s="144">
        <v>0.17</v>
      </c>
      <c r="BJ67" s="138">
        <v>69.599999999999994</v>
      </c>
      <c r="BK67" s="121">
        <v>30.4</v>
      </c>
      <c r="BL67" s="145">
        <f t="shared" ref="BL67:BL79" si="65">BJ67/BK67</f>
        <v>2.2894736842105261</v>
      </c>
      <c r="BM67" s="146">
        <v>0.99</v>
      </c>
      <c r="BN67" s="142">
        <f t="shared" ref="BN67:BN79" si="66">BM67*100/AO67</f>
        <v>10.64516129032258</v>
      </c>
      <c r="BO67" s="121" t="s">
        <v>485</v>
      </c>
      <c r="BP67" s="138">
        <v>23.5</v>
      </c>
      <c r="BQ67" s="144">
        <v>49.503999999999998</v>
      </c>
      <c r="BR67" s="147">
        <v>23206</v>
      </c>
      <c r="BS67" s="142">
        <f t="shared" si="44"/>
        <v>77.3</v>
      </c>
      <c r="BT67" s="147">
        <v>89.1</v>
      </c>
      <c r="BU67" s="147">
        <v>15101</v>
      </c>
      <c r="BV67" s="142">
        <f t="shared" ref="BV67:BV79" si="67">100-BT67</f>
        <v>10.900000000000006</v>
      </c>
      <c r="BW67" s="399">
        <f t="shared" ref="BW67:BW79" si="68">BY67+CA67+CC67</f>
        <v>3.6297000000000001</v>
      </c>
      <c r="BX67" s="123">
        <v>11.2</v>
      </c>
      <c r="BY67" s="148">
        <f t="shared" ref="BY67:BY79" si="69">BX67*AP67/100</f>
        <v>0.41439999999999999</v>
      </c>
      <c r="BZ67" s="147">
        <v>66.099999999999994</v>
      </c>
      <c r="CA67" s="148">
        <f t="shared" ref="CA67:CA79" si="70">BZ67*AP67/100</f>
        <v>2.4457</v>
      </c>
      <c r="CB67" s="147">
        <v>20.8</v>
      </c>
      <c r="CC67" s="148">
        <f t="shared" ref="CC67:CC79" si="71">CB67*AP67/100</f>
        <v>0.76960000000000006</v>
      </c>
      <c r="CD67" s="148">
        <v>0.16</v>
      </c>
      <c r="CE67" s="149">
        <v>99.7</v>
      </c>
      <c r="CF67" s="149">
        <v>8440</v>
      </c>
      <c r="CG67" s="149">
        <v>99.5</v>
      </c>
      <c r="CH67" s="149">
        <v>6243</v>
      </c>
      <c r="CI67" s="149">
        <v>66.099999999999994</v>
      </c>
      <c r="CJ67" s="149">
        <v>91.2</v>
      </c>
      <c r="CK67" s="149">
        <v>6037</v>
      </c>
      <c r="CL67" s="138">
        <f t="shared" ref="CL67:CL79" si="72">BX67/BZ67</f>
        <v>0.16944024205748864</v>
      </c>
      <c r="CM67" s="148"/>
      <c r="CN67" s="148"/>
      <c r="CO67" s="148"/>
      <c r="CP67" s="142"/>
      <c r="CQ67" s="138"/>
      <c r="CR67" s="138"/>
      <c r="CS67" s="150"/>
      <c r="CT67" s="148"/>
      <c r="CU67" s="151"/>
      <c r="CV67" s="151"/>
      <c r="CW67" s="148"/>
      <c r="CX67" s="148"/>
      <c r="CZ67" s="148"/>
      <c r="DA67" s="152"/>
      <c r="DB67" s="153" t="s">
        <v>512</v>
      </c>
      <c r="DC67" s="154"/>
      <c r="DD67" s="155" t="s">
        <v>995</v>
      </c>
      <c r="DE67" s="124"/>
      <c r="DF67" s="124"/>
      <c r="DG67" s="124"/>
      <c r="DH67" s="236"/>
      <c r="DI67" s="190" t="s">
        <v>514</v>
      </c>
      <c r="DJ67" s="426" t="s">
        <v>496</v>
      </c>
      <c r="DK67" s="156">
        <v>2</v>
      </c>
      <c r="DL67" s="156"/>
      <c r="DM67" s="156"/>
      <c r="DN67" s="157">
        <v>1</v>
      </c>
      <c r="DO67" s="156">
        <v>0</v>
      </c>
      <c r="DP67" s="219" t="s">
        <v>681</v>
      </c>
      <c r="DQ67" s="156"/>
      <c r="DR67" s="158">
        <v>37</v>
      </c>
      <c r="DS67" s="124" t="s">
        <v>479</v>
      </c>
      <c r="DT67" s="124">
        <v>25012</v>
      </c>
      <c r="DU67" s="124">
        <v>89</v>
      </c>
      <c r="DV67" s="124">
        <v>11</v>
      </c>
      <c r="DW67" s="124" t="s">
        <v>479</v>
      </c>
      <c r="DX67" s="124" t="s">
        <v>479</v>
      </c>
      <c r="DY67" s="124" t="s">
        <v>479</v>
      </c>
      <c r="DZ67" s="124" t="s">
        <v>479</v>
      </c>
      <c r="EA67" s="124">
        <v>0</v>
      </c>
      <c r="EC67" s="159"/>
      <c r="ED67" s="159"/>
      <c r="EE67" s="156">
        <v>23</v>
      </c>
      <c r="EF67" s="156">
        <v>60</v>
      </c>
      <c r="EG67" s="156">
        <v>3</v>
      </c>
      <c r="EH67" s="159"/>
      <c r="EI67" s="159">
        <v>154</v>
      </c>
      <c r="EJ67" s="159">
        <v>69</v>
      </c>
      <c r="EK67" s="192">
        <f>EJ67/(EI67*EI67*0.01*0.01)</f>
        <v>29.094282341035587</v>
      </c>
      <c r="EL67" s="156">
        <v>2</v>
      </c>
      <c r="EM67" s="127" t="s">
        <v>499</v>
      </c>
      <c r="EN67" s="161">
        <v>44195</v>
      </c>
      <c r="EO67" s="156">
        <v>3</v>
      </c>
      <c r="EP67" s="156">
        <v>2</v>
      </c>
      <c r="EQ67" s="159" t="s">
        <v>996</v>
      </c>
      <c r="ER67" s="161">
        <v>44195</v>
      </c>
      <c r="ES67" s="311">
        <v>13979</v>
      </c>
      <c r="ET67" s="404">
        <v>75</v>
      </c>
      <c r="EU67" s="404">
        <v>162049</v>
      </c>
      <c r="EV67" s="404">
        <v>4000</v>
      </c>
      <c r="EW67" s="404">
        <v>39780</v>
      </c>
      <c r="EX67" s="404">
        <v>146692</v>
      </c>
      <c r="EY67" s="335">
        <f t="shared" ref="EY67:EY79" si="73">EX67/EV67*EW67/ET67</f>
        <v>19451.359200000003</v>
      </c>
      <c r="EZ67" s="407">
        <f t="shared" si="57"/>
        <v>447381.26160000009</v>
      </c>
      <c r="FA67" s="390"/>
      <c r="FB67" s="390"/>
      <c r="FC67" s="390"/>
      <c r="FD67" s="390"/>
      <c r="FE67" s="402"/>
      <c r="FF67" s="402"/>
      <c r="FG67" s="402"/>
      <c r="FH67" s="289"/>
      <c r="FI67" s="409"/>
      <c r="FJ67" s="291"/>
      <c r="FK67" s="292"/>
      <c r="FL67" s="395"/>
      <c r="FM67" s="163"/>
      <c r="FN67" s="121"/>
      <c r="FO67" s="168">
        <f t="shared" ref="FO67:FO79" si="74">AC67/1000</f>
        <v>20.079999999999998</v>
      </c>
      <c r="FQ67" s="136">
        <f t="shared" ref="FQ67:FQ79" si="75">EX67*100/EU67</f>
        <v>90.523236798746055</v>
      </c>
      <c r="FR67" s="169">
        <f t="shared" ref="FR67:FR79" si="76">EY67/1000</f>
        <v>19.451359200000002</v>
      </c>
      <c r="FS67" s="170"/>
      <c r="FT67" s="193">
        <v>0</v>
      </c>
      <c r="FU67" s="176" t="s">
        <v>997</v>
      </c>
      <c r="FV67" s="176" t="s">
        <v>982</v>
      </c>
      <c r="FW67" s="176" t="s">
        <v>502</v>
      </c>
      <c r="FX67" s="124">
        <v>1</v>
      </c>
      <c r="FY67" s="127" t="s">
        <v>499</v>
      </c>
      <c r="FZ67" s="124">
        <v>1</v>
      </c>
      <c r="GA67" s="194" t="s">
        <v>525</v>
      </c>
      <c r="GE67" s="127">
        <v>1</v>
      </c>
      <c r="GF67" s="195" t="s">
        <v>998</v>
      </c>
      <c r="GG67" s="176" t="s">
        <v>999</v>
      </c>
      <c r="GH67" s="124">
        <v>1</v>
      </c>
      <c r="GI67" s="194" t="s">
        <v>1000</v>
      </c>
      <c r="GJ67" s="176" t="s">
        <v>528</v>
      </c>
      <c r="GK67" s="375"/>
      <c r="GL67" s="172">
        <v>44168</v>
      </c>
      <c r="GM67" s="161" t="s">
        <v>583</v>
      </c>
      <c r="GN67" s="173">
        <v>-1</v>
      </c>
      <c r="GO67" s="412" t="s">
        <v>489</v>
      </c>
      <c r="GS67" s="413"/>
      <c r="GT67" s="375"/>
      <c r="GU67" s="375"/>
      <c r="GW67" s="196">
        <v>5.31</v>
      </c>
      <c r="GX67" s="196">
        <v>0</v>
      </c>
      <c r="GY67" s="196">
        <v>15035.28</v>
      </c>
      <c r="GZ67" s="196">
        <v>0</v>
      </c>
      <c r="HA67" s="196">
        <v>5.03</v>
      </c>
      <c r="HB67" s="196">
        <v>0</v>
      </c>
      <c r="HC67" s="196">
        <v>245259</v>
      </c>
      <c r="HD67" s="196">
        <v>231.55</v>
      </c>
      <c r="HE67" s="196">
        <v>699.6</v>
      </c>
      <c r="HF67" s="196">
        <v>124.87</v>
      </c>
      <c r="HG67" s="196">
        <v>35.69</v>
      </c>
      <c r="HH67" s="196">
        <v>0</v>
      </c>
      <c r="HI67" s="196">
        <v>1144.3900000000001</v>
      </c>
      <c r="HJ67" s="400"/>
      <c r="HK67" s="150">
        <v>7.85</v>
      </c>
      <c r="HL67" s="150">
        <v>69.599999999999994</v>
      </c>
      <c r="HM67" s="150">
        <v>4099</v>
      </c>
      <c r="HN67" s="150">
        <v>41.2</v>
      </c>
      <c r="HO67" s="150">
        <v>94.9</v>
      </c>
      <c r="HP67" s="150">
        <v>3189</v>
      </c>
      <c r="HR67" s="150"/>
      <c r="HS67" s="150"/>
      <c r="HT67" s="150"/>
      <c r="HU67" s="150"/>
      <c r="HV67" s="150"/>
      <c r="HW67" s="150"/>
      <c r="HX67" s="150"/>
      <c r="HY67" s="150"/>
      <c r="HZ67" s="150"/>
      <c r="IA67" s="150"/>
      <c r="IB67" s="150"/>
      <c r="ID67" s="150"/>
      <c r="IE67" s="150"/>
      <c r="IF67" s="150"/>
      <c r="IG67" s="150"/>
      <c r="IH67" s="150"/>
      <c r="II67" s="150"/>
      <c r="IJ67" s="150"/>
      <c r="IK67" s="150"/>
      <c r="IM67" s="150"/>
      <c r="IN67" s="150">
        <v>87.5</v>
      </c>
      <c r="IO67" s="150">
        <v>4032</v>
      </c>
      <c r="IP67" s="150">
        <v>9.33</v>
      </c>
      <c r="IQ67" s="150">
        <v>39.1</v>
      </c>
      <c r="IR67" s="150">
        <v>7.49</v>
      </c>
      <c r="IS67" s="150">
        <v>3.67</v>
      </c>
      <c r="IT67" s="150">
        <v>100</v>
      </c>
      <c r="IU67" s="150">
        <v>4435</v>
      </c>
      <c r="IV67" s="150">
        <v>14.2</v>
      </c>
      <c r="IW67" s="150">
        <v>8.43</v>
      </c>
      <c r="IX67" s="150">
        <v>2.36</v>
      </c>
      <c r="IY67" s="150">
        <v>65.5</v>
      </c>
      <c r="IZ67" s="150">
        <v>1621</v>
      </c>
      <c r="JA67" s="150">
        <v>1.62</v>
      </c>
      <c r="JB67" s="150">
        <v>21.9</v>
      </c>
      <c r="JC67" s="150">
        <v>93.7</v>
      </c>
      <c r="JD67" s="150">
        <v>1.2</v>
      </c>
      <c r="JE67" s="150">
        <v>47</v>
      </c>
      <c r="JF67" s="123">
        <v>5</v>
      </c>
      <c r="JG67" s="123"/>
      <c r="JH67" s="400"/>
      <c r="JI67" s="400"/>
      <c r="JJ67" s="400"/>
      <c r="JK67" s="379"/>
      <c r="JL67" s="379"/>
      <c r="JM67" s="379"/>
      <c r="JN67" s="379"/>
      <c r="JO67" s="379"/>
      <c r="JP67" s="379"/>
      <c r="JQ67" s="379"/>
      <c r="JR67" s="379"/>
      <c r="JS67" s="379"/>
      <c r="JT67" s="379"/>
      <c r="JU67" s="379"/>
      <c r="JV67" s="379"/>
      <c r="JW67" s="379"/>
      <c r="JX67" s="379"/>
      <c r="JY67" s="379"/>
      <c r="JZ67" s="379"/>
      <c r="KA67" s="379"/>
      <c r="KB67" s="379"/>
      <c r="KC67" s="379"/>
      <c r="KD67" s="379"/>
      <c r="KE67" s="379"/>
      <c r="KF67" s="379"/>
      <c r="KG67" s="379"/>
      <c r="KH67" s="379"/>
      <c r="KI67" s="379"/>
      <c r="KJ67" s="379"/>
      <c r="KK67" s="379"/>
      <c r="KL67" s="379"/>
      <c r="KM67" s="379"/>
      <c r="KN67" s="379"/>
      <c r="KO67" s="379"/>
      <c r="KP67" s="379"/>
      <c r="KQ67" s="379"/>
      <c r="KR67" s="379"/>
      <c r="KS67" s="379"/>
      <c r="KT67" s="379"/>
      <c r="KU67" s="379"/>
      <c r="KV67" s="379"/>
      <c r="KW67" s="379"/>
      <c r="KX67" s="379"/>
      <c r="KY67" s="379"/>
      <c r="KZ67" s="379"/>
      <c r="LA67" s="379"/>
      <c r="LB67" s="379"/>
      <c r="LC67" s="379"/>
      <c r="LD67" s="379"/>
      <c r="LE67" s="379"/>
    </row>
    <row r="68" spans="1:317" ht="14.45" customHeight="1">
      <c r="A68" s="121">
        <v>258</v>
      </c>
      <c r="B68" s="121">
        <f>COUNTIFS($D$3:D68,D68,$F$3:F68,F68)</f>
        <v>1</v>
      </c>
      <c r="C68" s="177">
        <v>13802</v>
      </c>
      <c r="D68" s="231" t="s">
        <v>634</v>
      </c>
      <c r="E68" s="127" t="s">
        <v>635</v>
      </c>
      <c r="F68" s="179">
        <v>6456290973</v>
      </c>
      <c r="G68" s="124">
        <f t="shared" si="60"/>
        <v>56</v>
      </c>
      <c r="H68" s="275" t="s">
        <v>636</v>
      </c>
      <c r="I68" s="194" t="s">
        <v>637</v>
      </c>
      <c r="J68" s="276" t="s">
        <v>476</v>
      </c>
      <c r="K68" s="127" t="s">
        <v>477</v>
      </c>
      <c r="L68" s="124">
        <v>6</v>
      </c>
      <c r="M68" s="127" t="s">
        <v>493</v>
      </c>
      <c r="N68" s="127" t="s">
        <v>511</v>
      </c>
      <c r="O68" s="124"/>
      <c r="P68" s="124" t="s">
        <v>546</v>
      </c>
      <c r="Q68" s="320"/>
      <c r="R68" s="320"/>
      <c r="S68" s="127"/>
      <c r="T68" s="340" t="s">
        <v>481</v>
      </c>
      <c r="U68" s="340"/>
      <c r="V68" s="341" t="s">
        <v>559</v>
      </c>
      <c r="W68" s="342" t="s">
        <v>548</v>
      </c>
      <c r="X68" s="343"/>
      <c r="Y68" s="344"/>
      <c r="Z68" s="377"/>
      <c r="AA68" s="375" t="s">
        <v>495</v>
      </c>
      <c r="AB68" s="124"/>
      <c r="AC68" s="392">
        <v>28058</v>
      </c>
      <c r="AD68" s="392">
        <v>168000</v>
      </c>
      <c r="AE68" s="379"/>
      <c r="AF68" s="379"/>
      <c r="AG68" s="379" t="s">
        <v>484</v>
      </c>
      <c r="AH68" s="131">
        <v>10000</v>
      </c>
      <c r="AI68"/>
      <c r="AJ68"/>
      <c r="AM68"/>
      <c r="AO68" s="397">
        <v>11.9</v>
      </c>
      <c r="AP68" s="132">
        <v>4.2</v>
      </c>
      <c r="AQ68" s="133">
        <v>82.9</v>
      </c>
      <c r="AR68" s="134">
        <f t="shared" si="61"/>
        <v>99</v>
      </c>
      <c r="AS68" s="135">
        <f t="shared" si="62"/>
        <v>2.8333333333333335</v>
      </c>
      <c r="AT68" s="136">
        <f t="shared" si="63"/>
        <v>234.88333333333335</v>
      </c>
      <c r="AU68" s="137">
        <f t="shared" si="64"/>
        <v>0.13662456946039034</v>
      </c>
      <c r="AV68" s="138">
        <f t="shared" si="34"/>
        <v>11.052000000000003</v>
      </c>
      <c r="AW68" s="138">
        <f>98-AY68-(CD68*100/AO68)</f>
        <v>92.873949579831944</v>
      </c>
      <c r="AX68" s="139">
        <v>0.47</v>
      </c>
      <c r="AY68" s="138">
        <f>AX68*100/AO68</f>
        <v>3.9495798319327728</v>
      </c>
      <c r="AZ68" s="121" t="s">
        <v>485</v>
      </c>
      <c r="BA68" s="140">
        <v>14.6</v>
      </c>
      <c r="BB68" s="141" t="s">
        <v>485</v>
      </c>
      <c r="BC68" s="142">
        <v>8.75</v>
      </c>
      <c r="BD68" s="142"/>
      <c r="BE68" s="138"/>
      <c r="BF68" s="138"/>
      <c r="BG68" s="123">
        <v>8781</v>
      </c>
      <c r="BH68" s="143">
        <v>704.88</v>
      </c>
      <c r="BI68" s="144">
        <v>1.52</v>
      </c>
      <c r="BJ68" s="138">
        <v>70.8</v>
      </c>
      <c r="BK68" s="121">
        <v>29.2</v>
      </c>
      <c r="BL68" s="145">
        <f t="shared" si="65"/>
        <v>2.4246575342465753</v>
      </c>
      <c r="BM68" s="146">
        <v>0.7</v>
      </c>
      <c r="BN68" s="142">
        <f t="shared" si="66"/>
        <v>5.8823529411764701</v>
      </c>
      <c r="BO68" s="121" t="s">
        <v>485</v>
      </c>
      <c r="BP68" s="138">
        <v>30.5</v>
      </c>
      <c r="BQ68" s="144">
        <v>47.243000000000002</v>
      </c>
      <c r="BR68" s="147">
        <v>29517</v>
      </c>
      <c r="BS68" s="142">
        <f t="shared" si="44"/>
        <v>78.800000000000011</v>
      </c>
      <c r="BT68" s="147">
        <v>71.099999999999994</v>
      </c>
      <c r="BU68" s="147">
        <v>12733</v>
      </c>
      <c r="BV68" s="142">
        <f t="shared" si="67"/>
        <v>28.900000000000006</v>
      </c>
      <c r="BW68" s="399">
        <f t="shared" si="68"/>
        <v>4.0446000000000009</v>
      </c>
      <c r="BX68" s="123">
        <v>38.6</v>
      </c>
      <c r="BY68" s="148">
        <f t="shared" si="69"/>
        <v>1.6212</v>
      </c>
      <c r="BZ68" s="147">
        <v>40.200000000000003</v>
      </c>
      <c r="CA68" s="148">
        <f t="shared" si="70"/>
        <v>1.6884000000000003</v>
      </c>
      <c r="CB68" s="147">
        <v>17.5</v>
      </c>
      <c r="CC68" s="148">
        <f t="shared" si="71"/>
        <v>0.73499999999999999</v>
      </c>
      <c r="CD68" s="148">
        <v>0.14000000000000001</v>
      </c>
      <c r="CE68" s="149">
        <v>99.4</v>
      </c>
      <c r="CF68" s="149">
        <v>6396</v>
      </c>
      <c r="CG68" s="149">
        <v>93</v>
      </c>
      <c r="CH68" s="149">
        <v>3630</v>
      </c>
      <c r="CI68" s="149">
        <v>92.4</v>
      </c>
      <c r="CJ68" s="149">
        <v>94.3</v>
      </c>
      <c r="CK68" s="149">
        <v>4804</v>
      </c>
      <c r="CL68" s="138">
        <f t="shared" si="72"/>
        <v>0.96019900497512434</v>
      </c>
      <c r="CM68" s="148"/>
      <c r="CN68" s="148"/>
      <c r="CO68" s="148"/>
      <c r="CP68" s="142"/>
      <c r="CQ68" s="138"/>
      <c r="CR68" s="138"/>
      <c r="CS68" s="150"/>
      <c r="CT68" s="148"/>
      <c r="CU68" s="151"/>
      <c r="CV68" s="151"/>
      <c r="CW68" s="148"/>
      <c r="CX68" s="148"/>
      <c r="CZ68" s="148"/>
      <c r="DA68" s="152"/>
      <c r="DB68" s="153" t="s">
        <v>512</v>
      </c>
      <c r="DC68" s="154"/>
      <c r="DD68" s="155" t="s">
        <v>638</v>
      </c>
      <c r="DE68" s="124"/>
      <c r="DF68" s="124"/>
      <c r="DG68" s="124"/>
      <c r="DH68" s="236"/>
      <c r="DI68" s="190" t="s">
        <v>514</v>
      </c>
      <c r="DJ68" s="427" t="s">
        <v>1127</v>
      </c>
      <c r="DK68" s="156">
        <v>2</v>
      </c>
      <c r="DL68" s="156"/>
      <c r="DM68" s="220" t="s">
        <v>1139</v>
      </c>
      <c r="DN68" s="157">
        <v>1</v>
      </c>
      <c r="DO68" s="220">
        <v>0</v>
      </c>
      <c r="DP68" s="220" t="s">
        <v>681</v>
      </c>
      <c r="DQ68" s="156"/>
      <c r="DR68" s="158">
        <v>14.3</v>
      </c>
      <c r="DS68" s="124" t="s">
        <v>479</v>
      </c>
      <c r="DT68" s="124">
        <v>26262</v>
      </c>
      <c r="DU68" s="124">
        <v>84.1</v>
      </c>
      <c r="DV68" s="124">
        <v>15.9</v>
      </c>
      <c r="DW68" s="124" t="s">
        <v>479</v>
      </c>
      <c r="DX68" s="124" t="s">
        <v>479</v>
      </c>
      <c r="DY68" s="124" t="s">
        <v>479</v>
      </c>
      <c r="DZ68" s="124" t="s">
        <v>479</v>
      </c>
      <c r="EA68" s="213" t="s">
        <v>639</v>
      </c>
      <c r="EC68" s="159"/>
      <c r="ED68" s="159"/>
      <c r="EE68" s="156">
        <v>6</v>
      </c>
      <c r="EF68" s="220">
        <v>12</v>
      </c>
      <c r="EG68" s="156">
        <v>2</v>
      </c>
      <c r="EH68" s="159"/>
      <c r="EI68" s="417">
        <v>168</v>
      </c>
      <c r="EJ68" s="417">
        <v>58</v>
      </c>
      <c r="EK68" s="192">
        <f>EJ68/(EI68*EI68*0.01*0.01)</f>
        <v>20.549886621315192</v>
      </c>
      <c r="EL68" s="417">
        <v>0</v>
      </c>
      <c r="EM68" s="433" t="s">
        <v>499</v>
      </c>
      <c r="EN68" s="159"/>
      <c r="EO68" s="417" t="s">
        <v>499</v>
      </c>
      <c r="EP68" s="417" t="s">
        <v>499</v>
      </c>
      <c r="EQ68" s="417" t="s">
        <v>1128</v>
      </c>
      <c r="ER68" s="418">
        <v>43171</v>
      </c>
      <c r="ES68" s="311">
        <v>13802</v>
      </c>
      <c r="ET68" s="404">
        <v>75</v>
      </c>
      <c r="EU68" s="404">
        <v>266313</v>
      </c>
      <c r="EV68" s="404">
        <v>4000</v>
      </c>
      <c r="EW68" s="404">
        <v>39780</v>
      </c>
      <c r="EX68" s="404">
        <v>218433</v>
      </c>
      <c r="EY68" s="335">
        <f t="shared" si="73"/>
        <v>28964.215800000002</v>
      </c>
      <c r="EZ68" s="407">
        <f t="shared" si="57"/>
        <v>173785.2948</v>
      </c>
      <c r="FA68" s="390"/>
      <c r="FB68" s="390"/>
      <c r="FC68" s="390"/>
      <c r="FD68" s="390"/>
      <c r="FE68" s="402"/>
      <c r="FF68" s="402"/>
      <c r="FG68" s="402"/>
      <c r="FH68" s="289"/>
      <c r="FI68" s="409"/>
      <c r="FJ68" s="291"/>
      <c r="FK68" s="292"/>
      <c r="FL68" s="395"/>
      <c r="FM68" s="163"/>
      <c r="FN68" s="121"/>
      <c r="FO68" s="168">
        <f t="shared" si="74"/>
        <v>28.058</v>
      </c>
      <c r="FQ68" s="136">
        <f t="shared" si="75"/>
        <v>82.021155557558217</v>
      </c>
      <c r="FR68" s="169">
        <f t="shared" si="76"/>
        <v>28.964215800000002</v>
      </c>
      <c r="FS68" s="170"/>
      <c r="FT68" s="420"/>
      <c r="FU68" s="224" t="s">
        <v>615</v>
      </c>
      <c r="FV68" s="224" t="s">
        <v>499</v>
      </c>
      <c r="FW68" s="224">
        <v>0</v>
      </c>
      <c r="FX68" s="421">
        <v>1</v>
      </c>
      <c r="FY68" s="222"/>
      <c r="FZ68" s="222">
        <v>1</v>
      </c>
      <c r="GA68" s="224" t="s">
        <v>1129</v>
      </c>
      <c r="GB68" s="232"/>
      <c r="GC68" s="232"/>
      <c r="GD68" s="232"/>
      <c r="GE68" s="222">
        <v>1</v>
      </c>
      <c r="GF68" s="224" t="s">
        <v>1130</v>
      </c>
      <c r="GG68" s="224" t="s">
        <v>551</v>
      </c>
      <c r="GH68" s="222">
        <v>1</v>
      </c>
      <c r="GI68" s="436" t="s">
        <v>1131</v>
      </c>
      <c r="GJ68" s="224" t="s">
        <v>1132</v>
      </c>
      <c r="GK68" s="375"/>
      <c r="GL68" s="172">
        <v>44151</v>
      </c>
      <c r="GM68" s="172"/>
      <c r="GN68" s="173"/>
      <c r="GO68" s="412" t="s">
        <v>489</v>
      </c>
      <c r="GS68" s="375"/>
      <c r="GT68" s="375"/>
      <c r="GU68" s="375"/>
      <c r="HJ68" s="375"/>
      <c r="HK68" s="375">
        <v>16.899999999999999</v>
      </c>
      <c r="HL68" s="375">
        <v>61.6</v>
      </c>
      <c r="HM68" s="375">
        <v>4711</v>
      </c>
      <c r="HN68" s="375">
        <v>23.3</v>
      </c>
      <c r="HO68" s="375">
        <v>83.6</v>
      </c>
      <c r="HP68" s="400">
        <v>4361</v>
      </c>
      <c r="HQ68" s="400">
        <v>924</v>
      </c>
      <c r="HR68" s="375">
        <v>37.299999999999997</v>
      </c>
      <c r="HS68" s="375">
        <v>57.9</v>
      </c>
      <c r="HT68" s="375">
        <v>26.2</v>
      </c>
      <c r="HU68" s="375">
        <v>80.400000000000006</v>
      </c>
      <c r="HV68" s="375">
        <v>94.1</v>
      </c>
      <c r="HW68" s="375">
        <v>4882</v>
      </c>
      <c r="HX68" s="375">
        <v>52.3</v>
      </c>
      <c r="HY68" s="375">
        <v>72.400000000000006</v>
      </c>
      <c r="HZ68" s="375">
        <v>13.1</v>
      </c>
      <c r="IA68" s="375">
        <v>20.9</v>
      </c>
      <c r="IB68" s="375">
        <v>92.4</v>
      </c>
      <c r="IC68" s="400">
        <v>7064</v>
      </c>
      <c r="ID68" s="375">
        <v>36.200000000000003</v>
      </c>
      <c r="IE68" s="375"/>
      <c r="IF68" s="375"/>
      <c r="IG68" s="375"/>
      <c r="IH68" s="375"/>
      <c r="II68" s="375"/>
      <c r="IJ68" s="375"/>
      <c r="IK68" s="375"/>
      <c r="IL68" s="400"/>
      <c r="IM68" s="375"/>
      <c r="IN68" s="375">
        <v>81.5</v>
      </c>
      <c r="IO68" s="400">
        <v>3663</v>
      </c>
      <c r="IP68" s="375">
        <v>28.7</v>
      </c>
      <c r="IQ68" s="375">
        <v>27.1</v>
      </c>
      <c r="IR68" s="375">
        <v>3.15</v>
      </c>
      <c r="IS68" s="375">
        <v>5.51</v>
      </c>
      <c r="IT68" s="375">
        <v>86.8</v>
      </c>
      <c r="IU68" s="400">
        <v>5169</v>
      </c>
      <c r="IV68" s="375">
        <v>15.1</v>
      </c>
      <c r="IW68" s="375">
        <v>15.9</v>
      </c>
      <c r="IX68" s="375">
        <v>3.55</v>
      </c>
      <c r="IY68" s="375">
        <v>50.7</v>
      </c>
      <c r="IZ68" s="375">
        <v>1856</v>
      </c>
      <c r="JA68" s="375">
        <v>10.1</v>
      </c>
      <c r="JB68" s="375">
        <v>33.700000000000003</v>
      </c>
      <c r="JC68" s="375">
        <v>61.4</v>
      </c>
      <c r="JD68" s="375">
        <v>7.22</v>
      </c>
      <c r="JE68" s="400"/>
      <c r="JF68" s="375"/>
      <c r="JG68" s="375"/>
      <c r="JH68" s="375"/>
      <c r="JI68" s="375"/>
      <c r="JJ68" s="375"/>
      <c r="JK68" s="379"/>
      <c r="JL68" s="379"/>
      <c r="JM68" s="379"/>
      <c r="JN68" s="379"/>
      <c r="JO68" s="379"/>
      <c r="JP68" s="379"/>
      <c r="JQ68" s="379"/>
      <c r="JR68" s="379"/>
      <c r="JS68" s="379"/>
      <c r="JT68" s="379"/>
      <c r="JU68" s="379"/>
      <c r="JV68" s="379"/>
      <c r="JW68" s="379"/>
      <c r="JX68" s="379"/>
      <c r="JY68" s="379"/>
      <c r="JZ68" s="379"/>
      <c r="KA68" s="379"/>
      <c r="KB68" s="379"/>
      <c r="KC68" s="379"/>
      <c r="KD68" s="379"/>
      <c r="KE68" s="379"/>
      <c r="KF68" s="379"/>
      <c r="KG68" s="379"/>
      <c r="KH68" s="379"/>
      <c r="KI68" s="379"/>
      <c r="KJ68" s="379"/>
      <c r="KK68" s="379"/>
      <c r="KL68" s="379"/>
      <c r="KM68" s="379"/>
      <c r="KN68" s="379"/>
      <c r="KO68" s="379"/>
      <c r="KP68" s="379"/>
      <c r="KQ68" s="379"/>
      <c r="KR68" s="379"/>
      <c r="KS68" s="379"/>
      <c r="KT68" s="379"/>
      <c r="KU68" s="379"/>
      <c r="KV68" s="379"/>
      <c r="KW68" s="379"/>
      <c r="KX68" s="379"/>
      <c r="KY68" s="379"/>
      <c r="KZ68" s="379"/>
      <c r="LA68" s="379"/>
      <c r="LB68" s="379"/>
      <c r="LC68" s="379"/>
      <c r="LD68" s="379"/>
      <c r="LE68" s="379"/>
    </row>
    <row r="69" spans="1:317" ht="14.45" customHeight="1">
      <c r="A69" s="121">
        <v>180</v>
      </c>
      <c r="B69" s="121">
        <f>COUNTIFS($D$3:D69,D69,$F$3:F69,F69)</f>
        <v>1</v>
      </c>
      <c r="C69" s="177">
        <v>13093</v>
      </c>
      <c r="D69" s="231" t="s">
        <v>842</v>
      </c>
      <c r="E69" s="127" t="s">
        <v>843</v>
      </c>
      <c r="F69" s="179">
        <v>6308230852</v>
      </c>
      <c r="G69" s="124">
        <f t="shared" si="60"/>
        <v>57</v>
      </c>
      <c r="H69" s="275" t="s">
        <v>844</v>
      </c>
      <c r="I69" s="194" t="s">
        <v>475</v>
      </c>
      <c r="J69" s="276" t="s">
        <v>476</v>
      </c>
      <c r="K69" s="127" t="s">
        <v>477</v>
      </c>
      <c r="L69" s="124">
        <v>12</v>
      </c>
      <c r="M69" s="127">
        <v>1</v>
      </c>
      <c r="N69" s="127" t="s">
        <v>479</v>
      </c>
      <c r="O69" s="124"/>
      <c r="P69" s="124" t="s">
        <v>520</v>
      </c>
      <c r="Q69" s="320"/>
      <c r="R69" s="320"/>
      <c r="S69" s="127"/>
      <c r="T69" s="340" t="s">
        <v>481</v>
      </c>
      <c r="U69" s="340"/>
      <c r="V69" s="350" t="s">
        <v>521</v>
      </c>
      <c r="W69" s="307"/>
      <c r="X69" s="308"/>
      <c r="Y69" s="336"/>
      <c r="Z69" s="377"/>
      <c r="AA69" s="375" t="s">
        <v>495</v>
      </c>
      <c r="AB69" s="124"/>
      <c r="AC69" s="392">
        <v>664</v>
      </c>
      <c r="AD69" s="392">
        <v>7900</v>
      </c>
      <c r="AE69" s="379"/>
      <c r="AF69" s="379"/>
      <c r="AG69" s="379" t="s">
        <v>484</v>
      </c>
      <c r="AH69" s="392">
        <v>550</v>
      </c>
      <c r="AI69"/>
      <c r="AJ69"/>
      <c r="AM69"/>
      <c r="AO69" s="397">
        <v>27.4</v>
      </c>
      <c r="AP69" s="132">
        <v>61.2</v>
      </c>
      <c r="AQ69" s="133">
        <v>9.7200000000000006</v>
      </c>
      <c r="AR69" s="134">
        <f t="shared" si="61"/>
        <v>98.32</v>
      </c>
      <c r="AS69" s="135">
        <f t="shared" si="62"/>
        <v>0.44771241830065356</v>
      </c>
      <c r="AT69" s="136">
        <f t="shared" si="63"/>
        <v>4.3517647058823528</v>
      </c>
      <c r="AU69" s="137">
        <f t="shared" si="64"/>
        <v>0.38635081782289898</v>
      </c>
      <c r="AV69" s="138">
        <f t="shared" si="34"/>
        <v>22.052</v>
      </c>
      <c r="AW69" s="138">
        <f>98-AY69-(CD69*100/AO69)</f>
        <v>80.481751824817522</v>
      </c>
      <c r="AX69" s="139">
        <v>2.92</v>
      </c>
      <c r="AY69" s="138">
        <f>AX69*100/AO69</f>
        <v>10.656934306569344</v>
      </c>
      <c r="AZ69" s="121" t="s">
        <v>485</v>
      </c>
      <c r="BA69" s="140">
        <v>14.1</v>
      </c>
      <c r="BB69" s="141" t="s">
        <v>485</v>
      </c>
      <c r="BC69" s="142">
        <v>0.22</v>
      </c>
      <c r="BD69" s="142"/>
      <c r="BE69" s="138"/>
      <c r="BF69" s="138"/>
      <c r="BG69" s="123">
        <v>9979</v>
      </c>
      <c r="BH69" s="143">
        <v>378.09999999999997</v>
      </c>
      <c r="BI69" s="144">
        <v>0.86</v>
      </c>
      <c r="BJ69" s="138">
        <v>66</v>
      </c>
      <c r="BK69" s="138">
        <f>100-BJ69</f>
        <v>34</v>
      </c>
      <c r="BL69" s="145">
        <f t="shared" si="65"/>
        <v>1.9411764705882353</v>
      </c>
      <c r="BM69" s="146">
        <v>1.74</v>
      </c>
      <c r="BN69" s="142">
        <f t="shared" si="66"/>
        <v>6.3503649635036501</v>
      </c>
      <c r="BO69" s="121" t="s">
        <v>485</v>
      </c>
      <c r="BP69" s="138">
        <v>31.5</v>
      </c>
      <c r="BQ69" s="144">
        <v>40.019999999999996</v>
      </c>
      <c r="BR69" s="147">
        <v>50043</v>
      </c>
      <c r="BS69" s="142">
        <f t="shared" si="44"/>
        <v>67</v>
      </c>
      <c r="BT69" s="147">
        <v>86.9</v>
      </c>
      <c r="BU69" s="147">
        <v>15520</v>
      </c>
      <c r="BV69" s="142">
        <f t="shared" si="67"/>
        <v>13.099999999999994</v>
      </c>
      <c r="BW69" s="399">
        <f t="shared" si="68"/>
        <v>61.016400000000004</v>
      </c>
      <c r="BX69" s="123">
        <v>44</v>
      </c>
      <c r="BY69" s="148">
        <f t="shared" si="69"/>
        <v>26.928000000000001</v>
      </c>
      <c r="BZ69" s="147">
        <v>23</v>
      </c>
      <c r="CA69" s="148">
        <f t="shared" si="70"/>
        <v>14.076000000000001</v>
      </c>
      <c r="CB69" s="147">
        <v>32.700000000000003</v>
      </c>
      <c r="CC69" s="148">
        <f t="shared" si="71"/>
        <v>20.012400000000003</v>
      </c>
      <c r="CD69" s="148">
        <v>1.88</v>
      </c>
      <c r="CE69" s="149">
        <v>99.3</v>
      </c>
      <c r="CF69" s="149">
        <v>13615</v>
      </c>
      <c r="CG69" s="149">
        <v>99.1</v>
      </c>
      <c r="CH69" s="149">
        <v>8337</v>
      </c>
      <c r="CI69" s="149">
        <v>93</v>
      </c>
      <c r="CJ69" s="149">
        <v>97.2</v>
      </c>
      <c r="CK69" s="149">
        <v>8414</v>
      </c>
      <c r="CL69" s="138">
        <f t="shared" si="72"/>
        <v>1.9130434782608696</v>
      </c>
      <c r="CM69" s="148"/>
      <c r="CN69" s="148"/>
      <c r="CO69" s="148"/>
      <c r="CP69" s="142">
        <v>0.86</v>
      </c>
      <c r="CQ69" s="138"/>
      <c r="CR69" s="138"/>
      <c r="CS69" s="138"/>
      <c r="CT69" s="148"/>
      <c r="CU69" s="151"/>
      <c r="CV69" s="151"/>
      <c r="CW69" s="148"/>
      <c r="CX69" s="148"/>
      <c r="CZ69" s="148"/>
      <c r="DA69" s="152"/>
      <c r="DB69" s="153" t="s">
        <v>486</v>
      </c>
      <c r="DC69" s="154"/>
      <c r="DD69" s="155" t="s">
        <v>522</v>
      </c>
      <c r="DE69" s="124"/>
      <c r="DF69" s="124"/>
      <c r="DG69" s="124"/>
      <c r="DH69" s="236"/>
      <c r="DI69" s="124" t="s">
        <v>488</v>
      </c>
      <c r="DJ69" s="427" t="s">
        <v>484</v>
      </c>
      <c r="DK69" s="156">
        <v>2</v>
      </c>
      <c r="DL69" s="156"/>
      <c r="DM69" s="156"/>
      <c r="DN69" s="157">
        <v>0</v>
      </c>
      <c r="DO69" s="156">
        <v>0</v>
      </c>
      <c r="DP69" s="219" t="s">
        <v>681</v>
      </c>
      <c r="DQ69" s="156"/>
      <c r="DR69" s="203" t="s">
        <v>479</v>
      </c>
      <c r="DS69" s="200" t="s">
        <v>479</v>
      </c>
      <c r="DT69" s="200">
        <v>604</v>
      </c>
      <c r="DU69" s="200">
        <v>6.6</v>
      </c>
      <c r="DV69" s="200">
        <v>93.4</v>
      </c>
      <c r="DW69" s="200" t="s">
        <v>479</v>
      </c>
      <c r="DX69" s="200" t="s">
        <v>479</v>
      </c>
      <c r="DY69" s="200" t="s">
        <v>479</v>
      </c>
      <c r="DZ69" s="200" t="s">
        <v>479</v>
      </c>
      <c r="EA69" s="127">
        <v>0</v>
      </c>
      <c r="EB69" s="123"/>
      <c r="EC69" s="159"/>
      <c r="ED69" s="159"/>
      <c r="EE69" s="156">
        <v>12</v>
      </c>
      <c r="EF69" s="156">
        <v>70</v>
      </c>
      <c r="EG69" s="156">
        <v>3</v>
      </c>
      <c r="EH69" s="159"/>
      <c r="EI69" s="191" t="s">
        <v>499</v>
      </c>
      <c r="EJ69" s="191" t="s">
        <v>499</v>
      </c>
      <c r="EK69" s="192" t="s">
        <v>499</v>
      </c>
      <c r="EL69" s="156">
        <v>3</v>
      </c>
      <c r="EM69" s="127" t="s">
        <v>499</v>
      </c>
      <c r="EN69" s="156" t="s">
        <v>500</v>
      </c>
      <c r="EO69" s="156">
        <v>4</v>
      </c>
      <c r="EP69" s="156">
        <v>3</v>
      </c>
      <c r="EQ69" s="159"/>
      <c r="ER69" s="161"/>
      <c r="ES69" s="311">
        <v>13093</v>
      </c>
      <c r="ET69" s="404">
        <v>75</v>
      </c>
      <c r="EU69" s="404">
        <v>8089</v>
      </c>
      <c r="EV69" s="404">
        <v>4000</v>
      </c>
      <c r="EW69" s="404">
        <v>40560</v>
      </c>
      <c r="EX69" s="404">
        <v>4570</v>
      </c>
      <c r="EY69" s="335">
        <f t="shared" si="73"/>
        <v>617.86400000000003</v>
      </c>
      <c r="EZ69" s="407">
        <f t="shared" si="57"/>
        <v>7414.3680000000004</v>
      </c>
      <c r="FA69" s="390"/>
      <c r="FB69" s="390"/>
      <c r="FC69" s="390"/>
      <c r="FD69" s="390"/>
      <c r="FE69" s="402"/>
      <c r="FF69" s="402"/>
      <c r="FG69" s="402"/>
      <c r="FH69" s="289"/>
      <c r="FI69" s="379"/>
      <c r="FJ69" s="291"/>
      <c r="FK69" s="292"/>
      <c r="FL69" s="395"/>
      <c r="FM69" s="390"/>
      <c r="FN69" s="121"/>
      <c r="FO69" s="168">
        <f t="shared" si="74"/>
        <v>0.66400000000000003</v>
      </c>
      <c r="FQ69" s="136">
        <f t="shared" si="75"/>
        <v>56.496476696748672</v>
      </c>
      <c r="FR69" s="169">
        <f t="shared" si="76"/>
        <v>0.61786400000000008</v>
      </c>
      <c r="FS69" s="170">
        <f>DT69/EY69</f>
        <v>0.97756140509885669</v>
      </c>
      <c r="FT69" s="193">
        <v>6</v>
      </c>
      <c r="FU69" s="176" t="s">
        <v>501</v>
      </c>
      <c r="FV69" s="176" t="s">
        <v>479</v>
      </c>
      <c r="FW69" s="176" t="s">
        <v>551</v>
      </c>
      <c r="FX69" s="124">
        <v>0</v>
      </c>
      <c r="FY69" s="127" t="s">
        <v>499</v>
      </c>
      <c r="FZ69" s="124">
        <v>1</v>
      </c>
      <c r="GA69" s="176" t="s">
        <v>525</v>
      </c>
      <c r="GE69" s="124">
        <v>1</v>
      </c>
      <c r="GF69" s="195" t="s">
        <v>845</v>
      </c>
      <c r="GG69" s="176" t="s">
        <v>527</v>
      </c>
      <c r="GH69" s="124">
        <v>0</v>
      </c>
      <c r="GI69" s="213">
        <v>0</v>
      </c>
      <c r="GJ69" s="176" t="s">
        <v>846</v>
      </c>
      <c r="GK69" s="375"/>
      <c r="GL69" s="172">
        <v>44020</v>
      </c>
      <c r="GM69" s="410"/>
      <c r="GN69" s="173"/>
      <c r="GO69" s="412" t="s">
        <v>489</v>
      </c>
      <c r="GS69" s="413"/>
      <c r="GT69" s="375"/>
      <c r="GU69" s="375"/>
      <c r="GW69" s="196">
        <v>0</v>
      </c>
      <c r="GX69" s="196">
        <v>0</v>
      </c>
      <c r="GY69" s="196">
        <v>2015.67</v>
      </c>
      <c r="GZ69" s="196">
        <v>0</v>
      </c>
      <c r="HA69" s="196">
        <v>0</v>
      </c>
      <c r="HB69" s="196">
        <v>0</v>
      </c>
      <c r="HC69" s="196">
        <v>5617.7</v>
      </c>
      <c r="HD69" s="196">
        <v>0</v>
      </c>
      <c r="HE69" s="196">
        <v>646.1</v>
      </c>
      <c r="HF69" s="196">
        <v>113.21</v>
      </c>
      <c r="HG69" s="196">
        <v>0</v>
      </c>
      <c r="HH69" s="196">
        <v>0</v>
      </c>
      <c r="HI69" s="196">
        <v>250.93</v>
      </c>
      <c r="HJ69" s="400">
        <v>1</v>
      </c>
      <c r="HK69" s="398">
        <v>44.7</v>
      </c>
      <c r="HL69" s="398">
        <v>82.4</v>
      </c>
      <c r="HM69" s="401">
        <v>8913</v>
      </c>
      <c r="HN69" s="398">
        <v>49.2</v>
      </c>
      <c r="HO69" s="398">
        <v>97.9</v>
      </c>
      <c r="HP69" s="401">
        <v>8208</v>
      </c>
      <c r="HQ69" s="401">
        <v>1724</v>
      </c>
      <c r="HR69" s="398">
        <v>40.9</v>
      </c>
      <c r="HS69" s="398">
        <v>33.799999999999997</v>
      </c>
      <c r="HT69" s="398">
        <v>15.2</v>
      </c>
      <c r="HU69" s="398">
        <v>99.4</v>
      </c>
      <c r="HV69" s="398">
        <v>99.3</v>
      </c>
      <c r="HW69" s="401">
        <v>11854</v>
      </c>
      <c r="HX69" s="398">
        <v>91.6</v>
      </c>
      <c r="HY69" s="398">
        <v>92.2</v>
      </c>
      <c r="HZ69" s="398">
        <v>55.8</v>
      </c>
      <c r="IA69" s="398">
        <v>91.8</v>
      </c>
      <c r="IB69" s="398">
        <v>99.9</v>
      </c>
      <c r="IC69" s="401">
        <v>8562</v>
      </c>
      <c r="ID69" s="398">
        <v>76.2</v>
      </c>
      <c r="IE69" s="398">
        <v>42.4</v>
      </c>
      <c r="IF69" s="398">
        <v>57.9</v>
      </c>
      <c r="IG69" s="398">
        <v>97</v>
      </c>
      <c r="IH69" s="401">
        <v>14250</v>
      </c>
      <c r="II69" s="398">
        <v>82</v>
      </c>
      <c r="IJ69" s="398">
        <v>8.8000000000000007</v>
      </c>
      <c r="IK69" s="398">
        <v>99.2</v>
      </c>
      <c r="IL69" s="401">
        <v>7629</v>
      </c>
      <c r="IM69" s="398">
        <v>48.8</v>
      </c>
      <c r="IN69" s="398">
        <v>85.9</v>
      </c>
      <c r="IO69" s="401">
        <v>4142</v>
      </c>
      <c r="IP69" s="398">
        <v>67.5</v>
      </c>
      <c r="IQ69" s="398">
        <v>82.3</v>
      </c>
      <c r="IR69" s="398">
        <v>45.6</v>
      </c>
      <c r="IS69" s="398">
        <v>53.8</v>
      </c>
      <c r="IT69" s="398">
        <v>98.6</v>
      </c>
      <c r="IU69" s="401">
        <v>6987</v>
      </c>
      <c r="IV69" s="398">
        <v>53.7</v>
      </c>
      <c r="IW69" s="398">
        <v>39.9</v>
      </c>
      <c r="IX69" s="398">
        <v>8.18</v>
      </c>
      <c r="IY69" s="398">
        <v>93.8</v>
      </c>
      <c r="IZ69" s="398">
        <v>5224</v>
      </c>
      <c r="JA69" s="398">
        <v>21.8</v>
      </c>
      <c r="JB69" s="398">
        <v>42.8</v>
      </c>
      <c r="JC69" s="398">
        <v>95.8</v>
      </c>
      <c r="JD69" s="398">
        <v>2.0099999999999998</v>
      </c>
      <c r="JE69" s="401">
        <v>35</v>
      </c>
      <c r="JF69" s="376">
        <v>1</v>
      </c>
      <c r="JG69" s="376">
        <v>3</v>
      </c>
      <c r="JH69" s="379"/>
      <c r="JI69" s="379"/>
      <c r="JJ69" s="400"/>
      <c r="JK69" s="379"/>
      <c r="JL69" s="379"/>
      <c r="JM69" s="379"/>
      <c r="JN69" s="379"/>
      <c r="JO69" s="379"/>
      <c r="JP69" s="379"/>
      <c r="JQ69" s="379"/>
      <c r="JR69" s="379"/>
      <c r="JS69" s="379"/>
      <c r="JT69" s="379"/>
      <c r="JU69" s="379"/>
      <c r="JV69" s="379"/>
      <c r="JW69" s="379"/>
      <c r="JX69" s="379"/>
      <c r="JY69" s="379"/>
      <c r="JZ69" s="379"/>
      <c r="KA69" s="379"/>
      <c r="KB69" s="379"/>
      <c r="KC69" s="379"/>
      <c r="KD69" s="379"/>
      <c r="KE69" s="379"/>
      <c r="KF69" s="379"/>
      <c r="KG69" s="379"/>
      <c r="KH69" s="379"/>
      <c r="KI69" s="379"/>
      <c r="KJ69" s="379"/>
      <c r="KK69" s="379"/>
      <c r="KL69" s="379"/>
      <c r="KM69" s="379"/>
      <c r="KN69" s="379"/>
      <c r="KO69" s="379"/>
      <c r="KP69" s="379"/>
      <c r="KQ69" s="379"/>
      <c r="KR69" s="379"/>
      <c r="KS69" s="379"/>
      <c r="KT69" s="379"/>
      <c r="KU69" s="379"/>
      <c r="KV69" s="379"/>
      <c r="KW69" s="379"/>
      <c r="KX69" s="379"/>
      <c r="KY69" s="379"/>
      <c r="KZ69" s="379"/>
      <c r="LA69" s="379"/>
      <c r="LB69" s="379"/>
      <c r="LC69" s="379"/>
      <c r="LD69" s="379"/>
      <c r="LE69" s="379"/>
    </row>
    <row r="70" spans="1:317" ht="14.45" customHeight="1">
      <c r="A70" s="121">
        <v>41</v>
      </c>
      <c r="B70" s="121">
        <f>COUNTIFS($D$3:D70,D70,$F$3:F70,F70)</f>
        <v>1</v>
      </c>
      <c r="C70" s="177">
        <v>12328</v>
      </c>
      <c r="D70" s="231" t="s">
        <v>722</v>
      </c>
      <c r="E70" s="127" t="s">
        <v>652</v>
      </c>
      <c r="F70" s="179">
        <v>490126224</v>
      </c>
      <c r="G70" s="124">
        <f t="shared" si="60"/>
        <v>71</v>
      </c>
      <c r="H70" s="275" t="s">
        <v>723</v>
      </c>
      <c r="I70" s="194" t="s">
        <v>724</v>
      </c>
      <c r="J70" s="276" t="s">
        <v>476</v>
      </c>
      <c r="K70" s="127" t="s">
        <v>477</v>
      </c>
      <c r="L70" s="124">
        <v>17</v>
      </c>
      <c r="M70" s="127" t="s">
        <v>725</v>
      </c>
      <c r="N70" s="127" t="s">
        <v>479</v>
      </c>
      <c r="O70" s="124"/>
      <c r="P70" s="124" t="s">
        <v>680</v>
      </c>
      <c r="Q70" s="320"/>
      <c r="R70" s="320"/>
      <c r="S70" s="127"/>
      <c r="T70" s="340" t="s">
        <v>481</v>
      </c>
      <c r="U70" s="340"/>
      <c r="V70" s="345" t="s">
        <v>575</v>
      </c>
      <c r="W70" s="307"/>
      <c r="X70" s="308"/>
      <c r="Y70" s="336"/>
      <c r="Z70" s="377"/>
      <c r="AA70" s="375" t="s">
        <v>495</v>
      </c>
      <c r="AB70" s="124"/>
      <c r="AC70" s="392">
        <v>111</v>
      </c>
      <c r="AD70" s="392">
        <v>1900</v>
      </c>
      <c r="AE70" s="379" t="s">
        <v>681</v>
      </c>
      <c r="AF70" s="379" t="s">
        <v>681</v>
      </c>
      <c r="AG70" s="379" t="s">
        <v>484</v>
      </c>
      <c r="AH70" s="392">
        <v>150</v>
      </c>
      <c r="AI70" s="226" t="s">
        <v>726</v>
      </c>
      <c r="AJ70"/>
      <c r="AK70"/>
      <c r="AM70"/>
      <c r="AO70" s="397">
        <v>36</v>
      </c>
      <c r="AP70" s="132">
        <v>41.3</v>
      </c>
      <c r="AQ70" s="133">
        <v>21.4</v>
      </c>
      <c r="AR70" s="134">
        <f t="shared" si="61"/>
        <v>98.699999999999989</v>
      </c>
      <c r="AS70" s="135">
        <f t="shared" si="62"/>
        <v>0.87167070217917686</v>
      </c>
      <c r="AT70" s="136">
        <f t="shared" si="63"/>
        <v>18.653753026634384</v>
      </c>
      <c r="AU70" s="137">
        <f t="shared" si="64"/>
        <v>0.57416267942583732</v>
      </c>
      <c r="AV70" s="138">
        <v>30.347999999999999</v>
      </c>
      <c r="AW70" s="138">
        <f>95-AY70</f>
        <v>84.3</v>
      </c>
      <c r="AX70" s="139">
        <v>3.8519999999999999</v>
      </c>
      <c r="AY70" s="138">
        <v>10.7</v>
      </c>
      <c r="AZ70" s="121" t="s">
        <v>485</v>
      </c>
      <c r="BA70" s="140">
        <v>20.3</v>
      </c>
      <c r="BB70" s="141" t="s">
        <v>485</v>
      </c>
      <c r="BC70" s="142">
        <v>0.22</v>
      </c>
      <c r="BD70" s="142"/>
      <c r="BE70" s="148"/>
      <c r="BF70" s="138"/>
      <c r="BG70" s="123">
        <v>5184</v>
      </c>
      <c r="BH70" s="143">
        <v>269.70000000000005</v>
      </c>
      <c r="BI70" s="144">
        <v>0.21</v>
      </c>
      <c r="BJ70" s="138">
        <v>38.6</v>
      </c>
      <c r="BK70" s="121">
        <v>61.4</v>
      </c>
      <c r="BL70" s="145">
        <f t="shared" si="65"/>
        <v>0.62866449511400657</v>
      </c>
      <c r="BM70" s="146">
        <v>0.85</v>
      </c>
      <c r="BN70" s="142">
        <f t="shared" si="66"/>
        <v>2.3611111111111112</v>
      </c>
      <c r="BO70" s="121" t="s">
        <v>485</v>
      </c>
      <c r="BP70" s="121">
        <v>21.1</v>
      </c>
      <c r="BQ70" s="144">
        <v>33.369999999999997</v>
      </c>
      <c r="BR70" s="193">
        <v>39015</v>
      </c>
      <c r="BS70" s="142">
        <f t="shared" si="44"/>
        <v>62.400000000000006</v>
      </c>
      <c r="BT70" s="147">
        <v>83.4</v>
      </c>
      <c r="BU70" s="147">
        <v>8414</v>
      </c>
      <c r="BV70" s="142">
        <f t="shared" si="67"/>
        <v>16.599999999999994</v>
      </c>
      <c r="BW70" s="399">
        <f t="shared" si="68"/>
        <v>40.184899999999999</v>
      </c>
      <c r="BX70" s="147">
        <v>34.700000000000003</v>
      </c>
      <c r="BY70" s="148">
        <f t="shared" si="69"/>
        <v>14.331100000000001</v>
      </c>
      <c r="BZ70" s="147">
        <v>27.7</v>
      </c>
      <c r="CA70" s="148">
        <f t="shared" si="70"/>
        <v>11.440099999999999</v>
      </c>
      <c r="CB70" s="147">
        <v>34.9</v>
      </c>
      <c r="CC70" s="148">
        <f t="shared" si="71"/>
        <v>14.413699999999999</v>
      </c>
      <c r="CD70" s="148">
        <v>1.64</v>
      </c>
      <c r="CE70" s="149">
        <v>95.4</v>
      </c>
      <c r="CF70" s="211">
        <v>6137.5999999999995</v>
      </c>
      <c r="CG70" s="149">
        <v>85.6</v>
      </c>
      <c r="CH70" s="211">
        <v>4308.8</v>
      </c>
      <c r="CI70" s="149">
        <v>67.3</v>
      </c>
      <c r="CJ70" s="149">
        <v>82.7</v>
      </c>
      <c r="CK70" s="211">
        <v>4106.2</v>
      </c>
      <c r="CL70" s="138">
        <f t="shared" si="72"/>
        <v>1.2527075812274369</v>
      </c>
      <c r="CM70" s="148"/>
      <c r="CN70" s="148"/>
      <c r="CO70" s="148"/>
      <c r="CP70" s="142"/>
      <c r="CQ70" s="148">
        <v>6.83</v>
      </c>
      <c r="CR70" s="138"/>
      <c r="CS70" s="138"/>
      <c r="CT70" s="148"/>
      <c r="CU70" s="151"/>
      <c r="CV70" s="151"/>
      <c r="CW70" s="148"/>
      <c r="CX70" s="148"/>
      <c r="CZ70" s="148"/>
      <c r="DB70" s="153" t="s">
        <v>486</v>
      </c>
      <c r="DC70" s="154"/>
      <c r="DD70" s="155" t="s">
        <v>727</v>
      </c>
      <c r="DE70" s="124"/>
      <c r="DF70" s="124"/>
      <c r="DG70" s="124"/>
      <c r="DH70" s="236"/>
      <c r="DI70" s="124" t="s">
        <v>488</v>
      </c>
      <c r="DJ70" s="427" t="s">
        <v>484</v>
      </c>
      <c r="DK70" s="156">
        <v>2</v>
      </c>
      <c r="DL70" s="156"/>
      <c r="DM70" s="220" t="s">
        <v>475</v>
      </c>
      <c r="DN70" s="157">
        <v>0</v>
      </c>
      <c r="DO70" s="156">
        <v>0</v>
      </c>
      <c r="DP70" s="219" t="s">
        <v>681</v>
      </c>
      <c r="DQ70" s="156"/>
      <c r="DR70" s="158" t="s">
        <v>479</v>
      </c>
      <c r="DS70" s="124" t="s">
        <v>479</v>
      </c>
      <c r="DT70" s="124">
        <v>169</v>
      </c>
      <c r="DU70" s="124">
        <v>18.899999999999999</v>
      </c>
      <c r="DV70" s="124">
        <v>81.099999999999994</v>
      </c>
      <c r="DW70" s="124" t="s">
        <v>728</v>
      </c>
      <c r="DX70" s="124"/>
      <c r="DY70" s="124"/>
      <c r="DZ70" s="124"/>
      <c r="EA70" s="124">
        <v>0</v>
      </c>
      <c r="EC70" s="159"/>
      <c r="ED70" s="159"/>
      <c r="EE70" s="156">
        <v>17</v>
      </c>
      <c r="EF70" s="220">
        <v>50</v>
      </c>
      <c r="EG70" s="156"/>
      <c r="EH70" s="159"/>
      <c r="EI70" s="159">
        <v>176</v>
      </c>
      <c r="EJ70" s="159">
        <v>106</v>
      </c>
      <c r="EK70" s="212">
        <f>EJ70/(EI70*EI70*0.01*0.01)</f>
        <v>34.220041322314053</v>
      </c>
      <c r="EL70" s="417">
        <v>2</v>
      </c>
      <c r="EM70" s="124">
        <v>4</v>
      </c>
      <c r="EN70" s="156"/>
      <c r="EO70" s="156">
        <v>3</v>
      </c>
      <c r="EP70" s="156">
        <v>2</v>
      </c>
      <c r="EQ70" s="417" t="s">
        <v>681</v>
      </c>
      <c r="ER70" s="434" t="s">
        <v>681</v>
      </c>
      <c r="ES70" s="311">
        <v>12328</v>
      </c>
      <c r="ET70" s="404">
        <v>75</v>
      </c>
      <c r="EU70" s="404">
        <v>85418</v>
      </c>
      <c r="EV70" s="404">
        <v>12000</v>
      </c>
      <c r="EW70" s="404">
        <v>40560</v>
      </c>
      <c r="EX70" s="404">
        <v>2517</v>
      </c>
      <c r="EY70" s="335">
        <f t="shared" si="73"/>
        <v>113.43279999999999</v>
      </c>
      <c r="EZ70" s="407">
        <f t="shared" si="57"/>
        <v>1928.3575999999998</v>
      </c>
      <c r="FA70" s="390"/>
      <c r="FB70" s="390"/>
      <c r="FC70" s="390"/>
      <c r="FD70" s="390"/>
      <c r="FE70" s="402"/>
      <c r="FF70" s="402"/>
      <c r="FG70" s="402"/>
      <c r="FH70" s="289"/>
      <c r="FI70" s="379"/>
      <c r="FJ70" s="291"/>
      <c r="FK70" s="292"/>
      <c r="FL70" s="395"/>
      <c r="FM70" s="390"/>
      <c r="FN70" s="121"/>
      <c r="FO70" s="168">
        <f t="shared" si="74"/>
        <v>0.111</v>
      </c>
      <c r="FQ70" s="136">
        <f t="shared" si="75"/>
        <v>2.9466857102718396</v>
      </c>
      <c r="FR70" s="169">
        <f t="shared" si="76"/>
        <v>0.11343279999999999</v>
      </c>
      <c r="FS70" s="170">
        <f>DT70/EY70</f>
        <v>1.4898688915375449</v>
      </c>
      <c r="FT70" s="193">
        <v>50</v>
      </c>
      <c r="FU70" s="176" t="s">
        <v>1055</v>
      </c>
      <c r="FV70" s="176" t="s">
        <v>997</v>
      </c>
      <c r="FW70" s="176" t="s">
        <v>551</v>
      </c>
      <c r="FX70" s="124">
        <v>0</v>
      </c>
      <c r="FY70" s="124">
        <v>4</v>
      </c>
      <c r="FZ70" s="124">
        <v>0</v>
      </c>
      <c r="GA70" s="171" t="s">
        <v>729</v>
      </c>
      <c r="GE70" s="124">
        <v>0</v>
      </c>
      <c r="GF70" s="176" t="s">
        <v>1133</v>
      </c>
      <c r="GG70" s="171" t="s">
        <v>730</v>
      </c>
      <c r="GH70" s="124">
        <v>0</v>
      </c>
      <c r="GI70" s="213">
        <v>0</v>
      </c>
      <c r="GJ70" s="171" t="s">
        <v>731</v>
      </c>
      <c r="GK70" s="375"/>
      <c r="GL70" s="172">
        <v>43867</v>
      </c>
      <c r="GM70" s="410"/>
      <c r="GN70" s="173"/>
      <c r="GO70" s="412" t="s">
        <v>489</v>
      </c>
      <c r="GQ70" s="200">
        <v>0.33935755067000001</v>
      </c>
      <c r="GS70" s="375"/>
      <c r="GT70" s="376">
        <v>8.8000000000000007</v>
      </c>
      <c r="GU70" s="375"/>
      <c r="HJ70" s="375"/>
      <c r="HK70" s="398">
        <v>16</v>
      </c>
      <c r="HL70" s="398">
        <v>89.9</v>
      </c>
      <c r="HM70" s="401">
        <v>12874</v>
      </c>
      <c r="HN70" s="398">
        <v>33.700000000000003</v>
      </c>
      <c r="HO70" s="398">
        <v>95.7</v>
      </c>
      <c r="HP70" s="401">
        <v>4852</v>
      </c>
      <c r="HQ70" s="401">
        <v>1895</v>
      </c>
      <c r="HR70" s="398">
        <v>41.8</v>
      </c>
      <c r="HS70" s="398">
        <v>6.65</v>
      </c>
      <c r="HT70" s="398">
        <v>3.22</v>
      </c>
      <c r="HU70" s="398">
        <v>95.1</v>
      </c>
      <c r="HV70" s="398">
        <v>97.6</v>
      </c>
      <c r="HW70" s="401">
        <v>5521</v>
      </c>
      <c r="HX70" s="398">
        <v>29</v>
      </c>
      <c r="HY70" s="398">
        <v>83.6</v>
      </c>
      <c r="HZ70" s="398">
        <v>4.76</v>
      </c>
      <c r="IA70" s="398">
        <v>39.799999999999997</v>
      </c>
      <c r="IB70" s="398">
        <v>98.6</v>
      </c>
      <c r="IC70" s="401">
        <v>4643</v>
      </c>
      <c r="ID70" s="398">
        <v>9.41</v>
      </c>
      <c r="IE70" s="398">
        <v>23.5</v>
      </c>
      <c r="IF70" s="398">
        <v>10.1</v>
      </c>
      <c r="IG70" s="398">
        <v>83.4</v>
      </c>
      <c r="IH70" s="401">
        <v>11020</v>
      </c>
      <c r="II70" s="398">
        <v>54.7</v>
      </c>
      <c r="IJ70" s="398">
        <v>3.66</v>
      </c>
      <c r="IK70" s="398">
        <v>95.9</v>
      </c>
      <c r="IL70" s="401">
        <v>5404</v>
      </c>
      <c r="IM70" s="398">
        <v>3.57</v>
      </c>
      <c r="IN70" s="398">
        <v>83.6</v>
      </c>
      <c r="IO70" s="401">
        <v>4246</v>
      </c>
      <c r="IP70" s="398">
        <v>8.68</v>
      </c>
      <c r="IQ70" s="398">
        <v>60</v>
      </c>
      <c r="IR70" s="398">
        <v>14.1</v>
      </c>
      <c r="IS70" s="398">
        <v>10.199999999999999</v>
      </c>
      <c r="IT70" s="398">
        <v>95.8</v>
      </c>
      <c r="IU70" s="401">
        <v>3918</v>
      </c>
      <c r="IV70" s="398">
        <v>2.54</v>
      </c>
      <c r="IW70" s="398">
        <v>33</v>
      </c>
      <c r="IX70" s="398">
        <v>9.6000000000000002E-2</v>
      </c>
      <c r="IY70" s="398">
        <v>99.2</v>
      </c>
      <c r="IZ70" s="398">
        <v>4500</v>
      </c>
      <c r="JA70" s="398">
        <v>0.16</v>
      </c>
      <c r="JB70" s="398">
        <v>1.82</v>
      </c>
      <c r="JC70" s="398">
        <v>59.8</v>
      </c>
      <c r="JD70" s="398">
        <v>5.5E-2</v>
      </c>
      <c r="JE70" s="401"/>
      <c r="JF70" s="379"/>
      <c r="JG70" s="379"/>
      <c r="JH70" s="379"/>
      <c r="JI70" s="379"/>
      <c r="JJ70" s="375"/>
      <c r="JK70" s="379"/>
      <c r="JL70" s="379"/>
      <c r="JM70" s="379"/>
      <c r="JN70" s="379"/>
      <c r="JO70" s="379"/>
      <c r="JP70" s="379"/>
      <c r="JQ70" s="379"/>
      <c r="JR70" s="379"/>
      <c r="JS70" s="379"/>
      <c r="JT70" s="379"/>
      <c r="JU70" s="379"/>
      <c r="JV70" s="379"/>
      <c r="JW70" s="379"/>
      <c r="JX70" s="379"/>
      <c r="JY70" s="379"/>
      <c r="JZ70" s="379"/>
      <c r="KA70" s="379"/>
      <c r="KB70" s="379"/>
      <c r="KC70" s="379"/>
      <c r="KD70" s="379"/>
      <c r="KE70" s="379"/>
      <c r="KF70" s="379"/>
      <c r="KG70" s="379"/>
      <c r="KH70" s="379"/>
      <c r="KI70" s="379"/>
      <c r="KJ70" s="379"/>
      <c r="KK70" s="379"/>
      <c r="KL70" s="379"/>
      <c r="KM70" s="379"/>
      <c r="KN70" s="379"/>
      <c r="KO70" s="379"/>
      <c r="KP70" s="379"/>
      <c r="KQ70" s="379"/>
      <c r="KR70" s="379"/>
      <c r="KS70" s="379"/>
      <c r="KT70" s="379"/>
      <c r="KU70" s="379"/>
      <c r="KV70" s="379"/>
      <c r="KW70" s="379"/>
      <c r="KX70" s="379"/>
      <c r="KY70" s="379"/>
      <c r="KZ70" s="379"/>
      <c r="LA70" s="379"/>
      <c r="LB70" s="379"/>
      <c r="LC70" s="379"/>
      <c r="LD70" s="379"/>
      <c r="LE70" s="379"/>
    </row>
    <row r="71" spans="1:317" ht="14.45" customHeight="1">
      <c r="A71" s="121">
        <v>247</v>
      </c>
      <c r="B71" s="121">
        <f>COUNTIFS($D$3:D71,D71,$F$3:F71,F71)</f>
        <v>1</v>
      </c>
      <c r="C71" s="177">
        <v>13739</v>
      </c>
      <c r="D71" s="231" t="s">
        <v>1009</v>
      </c>
      <c r="E71" s="127" t="s">
        <v>977</v>
      </c>
      <c r="F71" s="179">
        <v>5811081980</v>
      </c>
      <c r="G71" s="124">
        <f t="shared" si="60"/>
        <v>62</v>
      </c>
      <c r="H71" s="275" t="s">
        <v>865</v>
      </c>
      <c r="I71" s="194" t="s">
        <v>611</v>
      </c>
      <c r="J71" s="276" t="s">
        <v>476</v>
      </c>
      <c r="K71" s="127" t="s">
        <v>477</v>
      </c>
      <c r="L71" s="124">
        <v>6</v>
      </c>
      <c r="M71" s="127" t="s">
        <v>979</v>
      </c>
      <c r="N71" s="127" t="s">
        <v>511</v>
      </c>
      <c r="O71" s="124"/>
      <c r="P71" s="124" t="s">
        <v>480</v>
      </c>
      <c r="Q71" s="320"/>
      <c r="R71" s="320"/>
      <c r="S71" s="127"/>
      <c r="T71" s="340" t="s">
        <v>481</v>
      </c>
      <c r="U71" s="340"/>
      <c r="V71" s="341" t="s">
        <v>482</v>
      </c>
      <c r="W71" s="342" t="s">
        <v>548</v>
      </c>
      <c r="X71" s="343"/>
      <c r="Y71" s="344"/>
      <c r="Z71" s="377"/>
      <c r="AA71" s="375" t="s">
        <v>568</v>
      </c>
      <c r="AB71" s="124"/>
      <c r="AC71" s="392">
        <v>2413</v>
      </c>
      <c r="AD71" s="392">
        <v>14400</v>
      </c>
      <c r="AE71" s="379"/>
      <c r="AF71" s="379"/>
      <c r="AG71" s="379" t="s">
        <v>496</v>
      </c>
      <c r="AH71" s="131">
        <v>1000</v>
      </c>
      <c r="AI71"/>
      <c r="AJ71"/>
      <c r="AM71"/>
      <c r="AO71" s="264">
        <v>40.299999999999997</v>
      </c>
      <c r="AP71" s="132">
        <v>28.5</v>
      </c>
      <c r="AQ71" s="133">
        <v>29.6</v>
      </c>
      <c r="AR71" s="134">
        <f t="shared" si="61"/>
        <v>98.4</v>
      </c>
      <c r="AS71" s="135">
        <f t="shared" si="62"/>
        <v>1.4140350877192982</v>
      </c>
      <c r="AT71" s="136">
        <f t="shared" si="63"/>
        <v>41.855438596491226</v>
      </c>
      <c r="AU71" s="137">
        <f t="shared" si="64"/>
        <v>0.69363166953528388</v>
      </c>
      <c r="AV71" s="138">
        <f t="shared" ref="AV71:AV79" si="77">AW71*AO71/100</f>
        <v>36.363999999999997</v>
      </c>
      <c r="AW71" s="138">
        <f>98-AY71-(CD71*100/AO71)</f>
        <v>90.233250620347391</v>
      </c>
      <c r="AX71" s="139">
        <v>0.85</v>
      </c>
      <c r="AY71" s="138">
        <f>AX71*100/AO71</f>
        <v>2.1091811414392061</v>
      </c>
      <c r="AZ71" s="121" t="s">
        <v>485</v>
      </c>
      <c r="BA71" s="140">
        <v>28.7</v>
      </c>
      <c r="BB71" s="141" t="s">
        <v>485</v>
      </c>
      <c r="BC71" s="142">
        <v>3.81</v>
      </c>
      <c r="BD71" s="142"/>
      <c r="BE71" s="138"/>
      <c r="BF71" s="138"/>
      <c r="BG71" s="143">
        <v>4694.2857142857138</v>
      </c>
      <c r="BH71" s="143">
        <v>452.94117647058823</v>
      </c>
      <c r="BI71" s="144">
        <v>5.27</v>
      </c>
      <c r="BJ71" s="138">
        <v>79.2</v>
      </c>
      <c r="BK71" s="121">
        <v>20.8</v>
      </c>
      <c r="BL71" s="145">
        <f t="shared" si="65"/>
        <v>3.8076923076923075</v>
      </c>
      <c r="BM71" s="146">
        <v>4.01</v>
      </c>
      <c r="BN71" s="142">
        <f t="shared" si="66"/>
        <v>9.9503722084367254</v>
      </c>
      <c r="BO71" s="121" t="s">
        <v>485</v>
      </c>
      <c r="BP71" s="138">
        <v>22.1</v>
      </c>
      <c r="BQ71" s="144">
        <v>36.175999999999995</v>
      </c>
      <c r="BR71" s="147">
        <v>26956</v>
      </c>
      <c r="BS71" s="142">
        <f t="shared" si="44"/>
        <v>56.54</v>
      </c>
      <c r="BT71" s="147">
        <v>84.2</v>
      </c>
      <c r="BU71" s="147">
        <v>10834</v>
      </c>
      <c r="BV71" s="142">
        <f t="shared" si="67"/>
        <v>15.799999999999997</v>
      </c>
      <c r="BW71" s="399">
        <f t="shared" si="68"/>
        <v>27.969899999999999</v>
      </c>
      <c r="BX71" s="123">
        <v>8.14</v>
      </c>
      <c r="BY71" s="148">
        <f t="shared" si="69"/>
        <v>2.3199000000000001</v>
      </c>
      <c r="BZ71" s="147">
        <v>48.4</v>
      </c>
      <c r="CA71" s="148">
        <f t="shared" si="70"/>
        <v>13.793999999999999</v>
      </c>
      <c r="CB71" s="147">
        <v>41.6</v>
      </c>
      <c r="CC71" s="148">
        <f t="shared" si="71"/>
        <v>11.856000000000002</v>
      </c>
      <c r="CD71" s="138">
        <v>2.2799999999999998</v>
      </c>
      <c r="CE71" s="149">
        <v>100</v>
      </c>
      <c r="CF71" s="149">
        <v>9858</v>
      </c>
      <c r="CG71" s="149">
        <v>99.6</v>
      </c>
      <c r="CH71" s="149">
        <v>7160</v>
      </c>
      <c r="CI71" s="149">
        <v>94.4</v>
      </c>
      <c r="CJ71" s="149">
        <v>96.7</v>
      </c>
      <c r="CK71" s="149">
        <v>6455</v>
      </c>
      <c r="CL71" s="138">
        <f t="shared" si="72"/>
        <v>0.16818181818181821</v>
      </c>
      <c r="CM71" s="148"/>
      <c r="CN71" s="148"/>
      <c r="CO71" s="148"/>
      <c r="CP71" s="142"/>
      <c r="CQ71" s="138"/>
      <c r="CR71" s="138"/>
      <c r="CS71" s="150"/>
      <c r="CT71" s="148"/>
      <c r="CU71" s="151"/>
      <c r="CV71" s="151"/>
      <c r="CW71" s="148"/>
      <c r="CX71" s="148"/>
      <c r="CZ71" s="148"/>
      <c r="DA71" s="152"/>
      <c r="DB71" s="153" t="s">
        <v>486</v>
      </c>
      <c r="DC71" s="154"/>
      <c r="DD71" s="155" t="s">
        <v>1010</v>
      </c>
      <c r="DE71" s="124"/>
      <c r="DF71" s="124"/>
      <c r="DG71" s="124"/>
      <c r="DH71" s="236"/>
      <c r="DI71" s="204" t="s">
        <v>488</v>
      </c>
      <c r="DJ71" s="426" t="s">
        <v>496</v>
      </c>
      <c r="DK71" s="156">
        <v>2</v>
      </c>
      <c r="DL71" s="156"/>
      <c r="DM71" s="220" t="s">
        <v>611</v>
      </c>
      <c r="DN71" s="156" t="s">
        <v>541</v>
      </c>
      <c r="DO71" s="220">
        <v>0</v>
      </c>
      <c r="DP71" s="220" t="s">
        <v>681</v>
      </c>
      <c r="DQ71" s="156"/>
      <c r="DR71" s="158" t="s">
        <v>479</v>
      </c>
      <c r="DS71" s="124" t="s">
        <v>479</v>
      </c>
      <c r="DT71" s="124">
        <v>3915</v>
      </c>
      <c r="DU71" s="124">
        <v>68.5</v>
      </c>
      <c r="DV71" s="124">
        <v>31.5</v>
      </c>
      <c r="DW71" s="124" t="s">
        <v>479</v>
      </c>
      <c r="DX71" s="124" t="s">
        <v>479</v>
      </c>
      <c r="DY71" s="124" t="s">
        <v>479</v>
      </c>
      <c r="DZ71" s="124" t="s">
        <v>479</v>
      </c>
      <c r="EA71" s="213" t="s">
        <v>1011</v>
      </c>
      <c r="EC71" s="159"/>
      <c r="ED71" s="159"/>
      <c r="EE71" s="156">
        <v>6</v>
      </c>
      <c r="EF71" s="220">
        <v>40</v>
      </c>
      <c r="EG71" s="156">
        <v>2</v>
      </c>
      <c r="EH71" s="159"/>
      <c r="EI71" s="417" t="s">
        <v>499</v>
      </c>
      <c r="EJ71" s="417" t="s">
        <v>499</v>
      </c>
      <c r="EK71" s="417" t="s">
        <v>499</v>
      </c>
      <c r="EL71" s="417">
        <v>2</v>
      </c>
      <c r="EM71" s="433" t="s">
        <v>499</v>
      </c>
      <c r="EN71" s="159"/>
      <c r="EO71" s="417">
        <v>4</v>
      </c>
      <c r="EP71" s="417">
        <v>3</v>
      </c>
      <c r="EQ71" s="417" t="s">
        <v>681</v>
      </c>
      <c r="ER71" s="434" t="s">
        <v>681</v>
      </c>
      <c r="ES71" s="311">
        <v>13739</v>
      </c>
      <c r="ET71" s="404">
        <v>75</v>
      </c>
      <c r="EU71" s="404">
        <v>30671</v>
      </c>
      <c r="EV71" s="404">
        <v>4000</v>
      </c>
      <c r="EW71" s="404">
        <v>39780</v>
      </c>
      <c r="EX71" s="404">
        <v>18067</v>
      </c>
      <c r="EY71" s="335">
        <f t="shared" si="73"/>
        <v>2395.6842000000001</v>
      </c>
      <c r="EZ71" s="407">
        <f t="shared" si="57"/>
        <v>14374.105200000002</v>
      </c>
      <c r="FA71" s="390"/>
      <c r="FB71" s="390"/>
      <c r="FC71" s="390"/>
      <c r="FD71" s="390"/>
      <c r="FE71" s="402"/>
      <c r="FF71" s="402"/>
      <c r="FG71" s="402"/>
      <c r="FH71" s="289"/>
      <c r="FI71" s="409"/>
      <c r="FJ71" s="291"/>
      <c r="FK71" s="292"/>
      <c r="FL71" s="395"/>
      <c r="FM71" s="163"/>
      <c r="FN71" s="121"/>
      <c r="FO71" s="168">
        <f t="shared" si="74"/>
        <v>2.4129999999999998</v>
      </c>
      <c r="FQ71" s="136">
        <f t="shared" si="75"/>
        <v>58.905806788171233</v>
      </c>
      <c r="FR71" s="169">
        <f t="shared" si="76"/>
        <v>2.3956842000000003</v>
      </c>
      <c r="FS71" s="170"/>
      <c r="FT71" s="420"/>
      <c r="FU71" s="224" t="s">
        <v>499</v>
      </c>
      <c r="FV71" s="224" t="s">
        <v>499</v>
      </c>
      <c r="FW71" s="232">
        <v>0</v>
      </c>
      <c r="FX71" s="222">
        <v>0</v>
      </c>
      <c r="FY71" s="222"/>
      <c r="FZ71" s="222">
        <v>1</v>
      </c>
      <c r="GA71" s="224" t="s">
        <v>525</v>
      </c>
      <c r="GB71" s="232"/>
      <c r="GC71" s="232"/>
      <c r="GD71" s="232"/>
      <c r="GE71" s="222">
        <v>1</v>
      </c>
      <c r="GF71" s="442">
        <v>44144</v>
      </c>
      <c r="GG71" s="176" t="s">
        <v>527</v>
      </c>
      <c r="GH71" s="222">
        <v>0</v>
      </c>
      <c r="GI71" s="223">
        <v>0</v>
      </c>
      <c r="GJ71" s="224" t="s">
        <v>1134</v>
      </c>
      <c r="GK71" s="375"/>
      <c r="GL71" s="172">
        <v>44144</v>
      </c>
      <c r="GM71" s="172"/>
      <c r="GN71" s="173"/>
      <c r="GO71" s="412" t="s">
        <v>489</v>
      </c>
      <c r="GS71" s="375"/>
      <c r="GT71" s="124"/>
      <c r="GU71" s="236"/>
      <c r="HK71" s="121">
        <v>46.4</v>
      </c>
      <c r="HL71" s="121">
        <v>93.4</v>
      </c>
      <c r="HM71" s="121">
        <v>6588</v>
      </c>
      <c r="HN71" s="121">
        <v>36.700000000000003</v>
      </c>
      <c r="HO71" s="121">
        <v>55.3</v>
      </c>
      <c r="HP71" s="150">
        <v>2072</v>
      </c>
      <c r="HW71" s="150"/>
      <c r="JJ71" s="375"/>
      <c r="JK71" s="379"/>
      <c r="JL71" s="379"/>
      <c r="JM71" s="379"/>
      <c r="JN71" s="379"/>
      <c r="JO71" s="379"/>
      <c r="JP71" s="379"/>
      <c r="JQ71" s="379"/>
      <c r="JR71" s="379"/>
      <c r="JS71" s="379"/>
      <c r="JT71" s="379"/>
      <c r="JU71" s="379"/>
      <c r="JV71" s="379"/>
      <c r="JW71" s="379"/>
      <c r="JX71" s="379"/>
      <c r="JY71" s="379"/>
      <c r="JZ71" s="379"/>
      <c r="KA71" s="379"/>
      <c r="KB71" s="379"/>
      <c r="KC71" s="379"/>
      <c r="KD71" s="379"/>
      <c r="KE71" s="379"/>
      <c r="KF71" s="379"/>
      <c r="KG71" s="379"/>
      <c r="KH71" s="379"/>
      <c r="KI71" s="379"/>
      <c r="KJ71" s="379"/>
      <c r="KK71" s="379"/>
      <c r="KL71" s="379"/>
      <c r="KM71" s="379"/>
      <c r="KN71" s="379"/>
      <c r="KO71" s="379"/>
      <c r="KP71" s="379"/>
      <c r="KQ71" s="379"/>
      <c r="KR71" s="379"/>
      <c r="KS71" s="379"/>
      <c r="KT71" s="379"/>
      <c r="KU71" s="379"/>
      <c r="KV71" s="379"/>
      <c r="KW71" s="379"/>
      <c r="KX71" s="379"/>
      <c r="KY71" s="379"/>
      <c r="KZ71" s="379"/>
      <c r="LA71" s="379"/>
      <c r="LB71" s="379"/>
      <c r="LC71" s="379"/>
      <c r="LD71" s="379"/>
      <c r="LE71" s="379"/>
    </row>
    <row r="72" spans="1:317" ht="14.45" customHeight="1">
      <c r="A72" s="121">
        <v>164</v>
      </c>
      <c r="B72" s="121">
        <f>COUNTIFS($D$3:D72,D72,$F$3:F72,F72)</f>
        <v>1</v>
      </c>
      <c r="C72" s="177">
        <v>12960</v>
      </c>
      <c r="D72" s="231" t="s">
        <v>1012</v>
      </c>
      <c r="E72" s="127" t="s">
        <v>976</v>
      </c>
      <c r="F72" s="179">
        <v>466101434</v>
      </c>
      <c r="G72" s="124">
        <f t="shared" si="60"/>
        <v>74</v>
      </c>
      <c r="H72" s="275" t="s">
        <v>1013</v>
      </c>
      <c r="I72" s="194" t="s">
        <v>1014</v>
      </c>
      <c r="J72" s="276" t="s">
        <v>476</v>
      </c>
      <c r="K72" s="127" t="s">
        <v>477</v>
      </c>
      <c r="L72" s="124">
        <v>12</v>
      </c>
      <c r="M72" s="127" t="s">
        <v>584</v>
      </c>
      <c r="N72" s="127" t="s">
        <v>479</v>
      </c>
      <c r="O72" s="124"/>
      <c r="P72" s="124" t="s">
        <v>783</v>
      </c>
      <c r="Q72" s="320"/>
      <c r="R72" s="320"/>
      <c r="S72" s="127"/>
      <c r="T72" s="340" t="s">
        <v>481</v>
      </c>
      <c r="U72" s="340"/>
      <c r="V72" s="350" t="s">
        <v>521</v>
      </c>
      <c r="W72" s="307"/>
      <c r="X72" s="308"/>
      <c r="Y72" s="336"/>
      <c r="Z72" s="377"/>
      <c r="AA72" s="375" t="s">
        <v>495</v>
      </c>
      <c r="AB72" s="124"/>
      <c r="AC72" s="392">
        <v>1621</v>
      </c>
      <c r="AD72" s="392">
        <v>19500</v>
      </c>
      <c r="AE72" s="379"/>
      <c r="AF72" s="379"/>
      <c r="AG72" s="379" t="s">
        <v>484</v>
      </c>
      <c r="AH72" s="131">
        <v>1500</v>
      </c>
      <c r="AI72"/>
      <c r="AJ72"/>
      <c r="AM72"/>
      <c r="AO72" s="264">
        <v>6.87</v>
      </c>
      <c r="AP72" s="132">
        <v>80.5</v>
      </c>
      <c r="AQ72" s="133">
        <v>11.1</v>
      </c>
      <c r="AR72" s="134">
        <f t="shared" si="61"/>
        <v>98.47</v>
      </c>
      <c r="AS72" s="135">
        <f t="shared" si="62"/>
        <v>8.53416149068323E-2</v>
      </c>
      <c r="AT72" s="136">
        <f t="shared" si="63"/>
        <v>0.94729192546583851</v>
      </c>
      <c r="AU72" s="137">
        <f t="shared" si="64"/>
        <v>7.5000000000000011E-2</v>
      </c>
      <c r="AV72" s="138">
        <f t="shared" si="77"/>
        <v>6.4935400000000003</v>
      </c>
      <c r="AW72" s="138">
        <f>98-AY72-(CD72*100/AO72)</f>
        <v>94.520232896652118</v>
      </c>
      <c r="AX72" s="139">
        <v>0.23</v>
      </c>
      <c r="AY72" s="138">
        <f>AX72*100/AO72</f>
        <v>3.3478893740902476</v>
      </c>
      <c r="AZ72" s="121" t="s">
        <v>485</v>
      </c>
      <c r="BA72" s="140">
        <v>34</v>
      </c>
      <c r="BB72" s="141" t="s">
        <v>485</v>
      </c>
      <c r="BC72" s="142">
        <v>1.85</v>
      </c>
      <c r="BD72" s="142"/>
      <c r="BE72" s="138"/>
      <c r="BF72" s="138"/>
      <c r="BG72" s="143"/>
      <c r="BH72" s="247"/>
      <c r="BI72" s="144" t="s">
        <v>485</v>
      </c>
      <c r="BJ72" s="138">
        <v>87.5</v>
      </c>
      <c r="BK72" s="138">
        <f>100-BJ72</f>
        <v>12.5</v>
      </c>
      <c r="BL72" s="199">
        <f t="shared" si="65"/>
        <v>7</v>
      </c>
      <c r="BM72" s="146">
        <v>0</v>
      </c>
      <c r="BN72" s="142">
        <f t="shared" si="66"/>
        <v>0</v>
      </c>
      <c r="BO72" s="121" t="s">
        <v>485</v>
      </c>
      <c r="BP72" s="138">
        <v>71.400000000000006</v>
      </c>
      <c r="BR72" s="147">
        <v>38075</v>
      </c>
      <c r="BS72" s="142">
        <v>95.6</v>
      </c>
      <c r="BT72" s="147">
        <v>99.6</v>
      </c>
      <c r="BU72" s="147">
        <v>40762</v>
      </c>
      <c r="BV72" s="142">
        <f t="shared" si="67"/>
        <v>0.40000000000000568</v>
      </c>
      <c r="BW72" s="399">
        <f t="shared" si="68"/>
        <v>88.55</v>
      </c>
      <c r="BX72" s="123">
        <v>84.5</v>
      </c>
      <c r="BY72" s="148">
        <f t="shared" si="69"/>
        <v>68.022499999999994</v>
      </c>
      <c r="BZ72" s="147">
        <v>21.1</v>
      </c>
      <c r="CA72" s="148">
        <f t="shared" si="70"/>
        <v>16.985500000000002</v>
      </c>
      <c r="CB72" s="147">
        <v>4.4000000000000004</v>
      </c>
      <c r="CC72" s="148">
        <f t="shared" si="71"/>
        <v>3.5420000000000003</v>
      </c>
      <c r="CD72" s="148">
        <v>9.0600000000000003E-3</v>
      </c>
      <c r="CE72" s="149">
        <v>99.9</v>
      </c>
      <c r="CF72" s="149">
        <v>12496</v>
      </c>
      <c r="CG72" s="149">
        <v>100</v>
      </c>
      <c r="CH72" s="149">
        <v>9795</v>
      </c>
      <c r="CI72" s="149">
        <v>98.8</v>
      </c>
      <c r="CJ72" s="149">
        <v>99.7</v>
      </c>
      <c r="CK72" s="149">
        <v>12553</v>
      </c>
      <c r="CL72" s="214">
        <f t="shared" si="72"/>
        <v>4.0047393364928912</v>
      </c>
      <c r="CM72" s="148"/>
      <c r="CN72" s="148"/>
      <c r="CO72" s="148"/>
      <c r="CP72" s="142" t="s">
        <v>485</v>
      </c>
      <c r="CQ72" s="138"/>
      <c r="CR72" s="138"/>
      <c r="CS72" s="138"/>
      <c r="CT72" s="148"/>
      <c r="CU72" s="151"/>
      <c r="CV72" s="151"/>
      <c r="CW72" s="148"/>
      <c r="CX72" s="148"/>
      <c r="CZ72" s="148"/>
      <c r="DA72" s="152"/>
      <c r="DB72" s="153" t="s">
        <v>299</v>
      </c>
      <c r="DC72" s="154"/>
      <c r="DD72" s="155" t="s">
        <v>1015</v>
      </c>
      <c r="DE72" s="124"/>
      <c r="DF72" s="124"/>
      <c r="DG72" s="124"/>
      <c r="DH72" s="236"/>
      <c r="DI72" s="204" t="s">
        <v>514</v>
      </c>
      <c r="DJ72" s="427" t="s">
        <v>484</v>
      </c>
      <c r="DK72" s="156">
        <v>2</v>
      </c>
      <c r="DL72" s="156"/>
      <c r="DM72" s="220" t="s">
        <v>1135</v>
      </c>
      <c r="DN72" s="156" t="s">
        <v>541</v>
      </c>
      <c r="DO72" s="220">
        <v>0</v>
      </c>
      <c r="DP72" s="220" t="s">
        <v>681</v>
      </c>
      <c r="DQ72" s="156"/>
      <c r="DR72" s="361" t="s">
        <v>1016</v>
      </c>
      <c r="DS72" s="200" t="s">
        <v>479</v>
      </c>
      <c r="DT72" s="200">
        <v>1041</v>
      </c>
      <c r="DU72" s="200">
        <v>17.8</v>
      </c>
      <c r="DV72" s="200">
        <v>82.2</v>
      </c>
      <c r="DW72" s="200" t="s">
        <v>479</v>
      </c>
      <c r="DX72" s="200" t="s">
        <v>479</v>
      </c>
      <c r="DY72" s="200" t="s">
        <v>479</v>
      </c>
      <c r="DZ72" s="200" t="s">
        <v>479</v>
      </c>
      <c r="EA72" s="127">
        <v>0</v>
      </c>
      <c r="EB72" s="123"/>
      <c r="EC72" s="159"/>
      <c r="ED72" s="159"/>
      <c r="EE72" s="156">
        <v>12</v>
      </c>
      <c r="EF72" s="220">
        <v>20</v>
      </c>
      <c r="EG72" s="156"/>
      <c r="EH72" s="159"/>
      <c r="EI72" s="417">
        <v>154</v>
      </c>
      <c r="EJ72" s="417">
        <v>49</v>
      </c>
      <c r="EK72" s="192">
        <f t="shared" ref="EK72:EK74" si="78">EJ72/(EI72*EI72*0.01*0.01)</f>
        <v>20.66115702479339</v>
      </c>
      <c r="EL72" s="417">
        <v>1</v>
      </c>
      <c r="EM72" s="222">
        <v>3</v>
      </c>
      <c r="EN72" s="159"/>
      <c r="EO72" s="417" t="s">
        <v>499</v>
      </c>
      <c r="EP72" s="417" t="s">
        <v>499</v>
      </c>
      <c r="EQ72" s="417" t="s">
        <v>681</v>
      </c>
      <c r="ER72" s="418" t="s">
        <v>681</v>
      </c>
      <c r="ES72" s="311">
        <v>12960</v>
      </c>
      <c r="ET72" s="404">
        <v>75</v>
      </c>
      <c r="EU72" s="404">
        <v>16693</v>
      </c>
      <c r="EV72" s="404">
        <v>4000</v>
      </c>
      <c r="EW72" s="404">
        <v>40560</v>
      </c>
      <c r="EX72" s="404">
        <v>11090</v>
      </c>
      <c r="EY72" s="335">
        <f t="shared" si="73"/>
        <v>1499.3680000000002</v>
      </c>
      <c r="EZ72" s="407">
        <f t="shared" si="57"/>
        <v>17992.416000000001</v>
      </c>
      <c r="FA72" s="390"/>
      <c r="FB72" s="390"/>
      <c r="FC72" s="390"/>
      <c r="FD72" s="390"/>
      <c r="FE72" s="402"/>
      <c r="FF72" s="402"/>
      <c r="FG72" s="402"/>
      <c r="FH72" s="289"/>
      <c r="FI72" s="379"/>
      <c r="FJ72" s="291"/>
      <c r="FK72" s="292"/>
      <c r="FL72" s="395"/>
      <c r="FM72" s="163"/>
      <c r="FN72" s="121"/>
      <c r="FO72" s="168">
        <f t="shared" si="74"/>
        <v>1.621</v>
      </c>
      <c r="FQ72" s="136">
        <f t="shared" si="75"/>
        <v>66.4350326484155</v>
      </c>
      <c r="FR72" s="169">
        <f t="shared" si="76"/>
        <v>1.4993680000000003</v>
      </c>
      <c r="FS72" s="170">
        <f>DT72/EY72</f>
        <v>0.69429252858537727</v>
      </c>
      <c r="FT72" s="419"/>
      <c r="FU72" s="224" t="s">
        <v>499</v>
      </c>
      <c r="FV72" s="224" t="s">
        <v>499</v>
      </c>
      <c r="FW72" s="232">
        <v>0</v>
      </c>
      <c r="FX72" s="222">
        <v>0</v>
      </c>
      <c r="FY72" s="222"/>
      <c r="FZ72" s="222">
        <v>1</v>
      </c>
      <c r="GA72" s="224" t="s">
        <v>525</v>
      </c>
      <c r="GB72" s="232"/>
      <c r="GC72" s="232"/>
      <c r="GD72" s="232"/>
      <c r="GE72" s="222">
        <v>0</v>
      </c>
      <c r="GF72" s="232">
        <v>0</v>
      </c>
      <c r="GG72" s="232">
        <v>0</v>
      </c>
      <c r="GH72" s="222">
        <v>0</v>
      </c>
      <c r="GI72" s="223">
        <v>0</v>
      </c>
      <c r="GJ72" s="176" t="s">
        <v>528</v>
      </c>
      <c r="GK72" s="375"/>
      <c r="GL72" s="172">
        <v>43998</v>
      </c>
      <c r="GM72" s="172"/>
      <c r="GN72" s="173"/>
      <c r="GO72" s="412" t="s">
        <v>489</v>
      </c>
      <c r="GS72" s="375"/>
      <c r="GT72" s="375"/>
      <c r="GU72" s="375"/>
      <c r="HK72" s="148"/>
      <c r="HL72" s="148"/>
      <c r="HM72" s="143"/>
      <c r="HN72" s="148"/>
      <c r="HO72" s="148"/>
      <c r="HP72" s="143"/>
      <c r="HQ72" s="143"/>
      <c r="HR72" s="148"/>
      <c r="HS72" s="148"/>
      <c r="HT72" s="148"/>
      <c r="HU72" s="148"/>
      <c r="HV72" s="148"/>
      <c r="HW72" s="143"/>
      <c r="HX72" s="148"/>
      <c r="HY72" s="148"/>
      <c r="HZ72" s="148"/>
      <c r="IA72" s="148"/>
      <c r="IB72" s="148"/>
      <c r="IC72" s="143"/>
      <c r="ID72" s="148"/>
      <c r="IE72" s="148"/>
      <c r="IF72" s="148"/>
      <c r="IG72" s="148"/>
      <c r="IH72" s="143"/>
      <c r="II72" s="148"/>
      <c r="IJ72" s="148"/>
      <c r="IK72" s="148"/>
      <c r="IL72" s="143"/>
      <c r="IM72" s="148"/>
      <c r="IN72" s="148"/>
      <c r="IO72" s="143"/>
      <c r="IP72" s="148"/>
      <c r="IQ72" s="148"/>
      <c r="IR72" s="148"/>
      <c r="IS72" s="148"/>
      <c r="IT72" s="148"/>
      <c r="IU72" s="143"/>
      <c r="IV72" s="148"/>
      <c r="IW72" s="148"/>
      <c r="IX72" s="148"/>
      <c r="IY72" s="148"/>
      <c r="IZ72" s="148"/>
      <c r="JA72" s="148"/>
      <c r="JB72" s="148"/>
      <c r="JC72" s="148"/>
      <c r="JD72" s="148"/>
      <c r="JE72" s="143"/>
      <c r="JF72"/>
      <c r="JG72"/>
      <c r="JH72"/>
      <c r="JI72"/>
      <c r="JJ72" s="375"/>
      <c r="JK72" s="379"/>
      <c r="JL72" s="379"/>
      <c r="JM72" s="379"/>
      <c r="JN72" s="379"/>
      <c r="JO72" s="379"/>
      <c r="JP72" s="379"/>
      <c r="JQ72" s="379"/>
      <c r="JR72" s="379"/>
      <c r="JS72" s="379"/>
      <c r="JT72" s="379"/>
      <c r="JU72" s="379"/>
      <c r="JV72" s="379"/>
      <c r="JW72" s="379"/>
      <c r="JX72" s="379"/>
      <c r="JY72" s="379"/>
      <c r="JZ72" s="379"/>
      <c r="KA72" s="379"/>
      <c r="KB72" s="379"/>
      <c r="KC72" s="379"/>
      <c r="KD72" s="379"/>
      <c r="KE72" s="379"/>
      <c r="KF72" s="379"/>
      <c r="KG72" s="379"/>
      <c r="KH72" s="379"/>
      <c r="KI72" s="379"/>
      <c r="KJ72" s="379"/>
      <c r="KK72" s="379"/>
      <c r="KL72" s="379"/>
      <c r="KM72" s="379"/>
      <c r="KN72" s="379"/>
      <c r="KO72" s="379"/>
      <c r="KP72" s="379"/>
      <c r="KQ72" s="379"/>
      <c r="KR72" s="379"/>
      <c r="KS72" s="379"/>
      <c r="KT72" s="379"/>
      <c r="KU72" s="379"/>
      <c r="KV72" s="379"/>
      <c r="KW72" s="379"/>
      <c r="KX72" s="379"/>
      <c r="KY72" s="379"/>
      <c r="KZ72" s="379"/>
      <c r="LA72" s="379"/>
      <c r="LB72" s="379"/>
      <c r="LC72" s="379"/>
      <c r="LD72" s="379"/>
      <c r="LE72" s="379"/>
    </row>
    <row r="73" spans="1:317" ht="14.45" customHeight="1">
      <c r="A73" s="121">
        <v>89</v>
      </c>
      <c r="B73" s="121">
        <f>COUNTIFS($D$3:D73,D73,$F$3:F73,F73)</f>
        <v>1</v>
      </c>
      <c r="C73" s="177">
        <v>12497</v>
      </c>
      <c r="D73" s="231" t="s">
        <v>905</v>
      </c>
      <c r="E73" s="127" t="s">
        <v>565</v>
      </c>
      <c r="F73" s="127">
        <v>7504285349</v>
      </c>
      <c r="G73" s="124">
        <f t="shared" si="60"/>
        <v>45</v>
      </c>
      <c r="H73" s="275" t="s">
        <v>893</v>
      </c>
      <c r="I73" s="194" t="s">
        <v>679</v>
      </c>
      <c r="J73" s="276" t="s">
        <v>476</v>
      </c>
      <c r="K73" s="127" t="s">
        <v>477</v>
      </c>
      <c r="L73" s="124">
        <v>24</v>
      </c>
      <c r="M73" s="127" t="s">
        <v>758</v>
      </c>
      <c r="N73" s="127" t="s">
        <v>479</v>
      </c>
      <c r="O73" s="124"/>
      <c r="P73" s="124" t="s">
        <v>735</v>
      </c>
      <c r="Q73" s="320"/>
      <c r="R73" s="320"/>
      <c r="S73" s="127"/>
      <c r="T73" s="340" t="s">
        <v>481</v>
      </c>
      <c r="U73" s="340"/>
      <c r="V73" s="345" t="s">
        <v>575</v>
      </c>
      <c r="W73" s="307"/>
      <c r="X73" s="308"/>
      <c r="Y73" s="336"/>
      <c r="Z73" s="377"/>
      <c r="AA73" s="375" t="s">
        <v>576</v>
      </c>
      <c r="AB73" s="124"/>
      <c r="AC73" s="392">
        <v>212</v>
      </c>
      <c r="AD73" s="392">
        <v>5000</v>
      </c>
      <c r="AE73" s="379"/>
      <c r="AF73" s="379"/>
      <c r="AG73" s="379" t="s">
        <v>484</v>
      </c>
      <c r="AH73" s="131">
        <v>350</v>
      </c>
      <c r="AI73"/>
      <c r="AJ73"/>
      <c r="AM73"/>
      <c r="AO73" s="397">
        <v>43.9</v>
      </c>
      <c r="AP73" s="132">
        <v>43.2</v>
      </c>
      <c r="AQ73" s="133">
        <v>11.5</v>
      </c>
      <c r="AR73" s="134">
        <f t="shared" si="61"/>
        <v>98.6</v>
      </c>
      <c r="AS73" s="135">
        <f t="shared" si="62"/>
        <v>1.0162037037037035</v>
      </c>
      <c r="AT73" s="136">
        <f t="shared" si="63"/>
        <v>11.68634259259259</v>
      </c>
      <c r="AU73" s="137">
        <f t="shared" si="64"/>
        <v>0.80255941499085914</v>
      </c>
      <c r="AV73" s="138">
        <f t="shared" si="77"/>
        <v>38.960979999999992</v>
      </c>
      <c r="AW73" s="138">
        <f>97-AY73-(CD73*100/AO73)</f>
        <v>88.749384965831425</v>
      </c>
      <c r="AX73" s="139">
        <v>3.1520199999999998</v>
      </c>
      <c r="AY73" s="138">
        <v>7.18</v>
      </c>
      <c r="AZ73" s="121" t="s">
        <v>485</v>
      </c>
      <c r="BA73" s="140">
        <v>23</v>
      </c>
      <c r="BB73" s="141" t="s">
        <v>485</v>
      </c>
      <c r="BC73" s="142">
        <v>0.43</v>
      </c>
      <c r="BD73" s="142"/>
      <c r="BE73" s="148"/>
      <c r="BF73" s="138"/>
      <c r="BG73" s="123">
        <v>5927</v>
      </c>
      <c r="BH73" s="143">
        <v>368.3</v>
      </c>
      <c r="BI73" s="144">
        <v>0.53</v>
      </c>
      <c r="BJ73" s="138">
        <v>37.799999999999997</v>
      </c>
      <c r="BK73" s="121">
        <v>62.2</v>
      </c>
      <c r="BL73" s="145">
        <f t="shared" si="65"/>
        <v>0.60771704180064301</v>
      </c>
      <c r="BM73" s="146">
        <v>0.82</v>
      </c>
      <c r="BN73" s="142">
        <f t="shared" si="66"/>
        <v>1.8678815489749432</v>
      </c>
      <c r="BO73" s="121" t="s">
        <v>485</v>
      </c>
      <c r="BP73" s="121">
        <v>63.4</v>
      </c>
      <c r="BQ73" s="144">
        <v>61.471999999999994</v>
      </c>
      <c r="BR73" s="193">
        <v>76536</v>
      </c>
      <c r="BS73" s="142">
        <f t="shared" ref="BS73:BS79" si="79">BX73+BZ73</f>
        <v>77.599999999999994</v>
      </c>
      <c r="BT73" s="147">
        <v>85</v>
      </c>
      <c r="BU73" s="147">
        <v>11727</v>
      </c>
      <c r="BV73" s="142">
        <f t="shared" si="67"/>
        <v>15</v>
      </c>
      <c r="BW73" s="399">
        <f t="shared" si="68"/>
        <v>42.638400000000004</v>
      </c>
      <c r="BX73" s="147">
        <v>57</v>
      </c>
      <c r="BY73" s="148">
        <f t="shared" si="69"/>
        <v>24.624000000000002</v>
      </c>
      <c r="BZ73" s="147">
        <v>20.6</v>
      </c>
      <c r="CA73" s="148">
        <f t="shared" si="70"/>
        <v>8.8992000000000004</v>
      </c>
      <c r="CB73" s="147">
        <v>21.1</v>
      </c>
      <c r="CC73" s="148">
        <f t="shared" si="71"/>
        <v>9.1152000000000015</v>
      </c>
      <c r="CD73" s="148">
        <v>0.47</v>
      </c>
      <c r="CE73" s="149">
        <v>98.2</v>
      </c>
      <c r="CF73" s="211">
        <v>9744.4</v>
      </c>
      <c r="CG73" s="149">
        <v>95.7</v>
      </c>
      <c r="CH73" s="211">
        <v>5987.2000000000007</v>
      </c>
      <c r="CI73" s="149">
        <v>72.2</v>
      </c>
      <c r="CJ73" s="149">
        <v>91.4</v>
      </c>
      <c r="CK73" s="211">
        <v>7408.5999999999995</v>
      </c>
      <c r="CL73" s="138">
        <f t="shared" si="72"/>
        <v>2.7669902912621356</v>
      </c>
      <c r="CM73" s="148"/>
      <c r="CN73" s="148"/>
      <c r="CO73" s="148"/>
      <c r="CP73" s="142"/>
      <c r="CQ73" s="148">
        <v>18.899999999999999</v>
      </c>
      <c r="CR73" s="138"/>
      <c r="CS73" s="138"/>
      <c r="CT73" s="148"/>
      <c r="CU73" s="151"/>
      <c r="CV73" s="151"/>
      <c r="CW73" s="148"/>
      <c r="CX73" s="148"/>
      <c r="CZ73" s="148"/>
      <c r="DB73" s="153" t="s">
        <v>486</v>
      </c>
      <c r="DC73" s="154"/>
      <c r="DD73" s="155" t="s">
        <v>906</v>
      </c>
      <c r="DE73" s="124"/>
      <c r="DF73" s="124"/>
      <c r="DG73" s="124"/>
      <c r="DH73" s="236"/>
      <c r="DI73" s="124" t="s">
        <v>488</v>
      </c>
      <c r="DJ73" s="427" t="s">
        <v>484</v>
      </c>
      <c r="DK73" s="156">
        <v>2</v>
      </c>
      <c r="DL73" s="156"/>
      <c r="DM73" s="156"/>
      <c r="DN73" s="157">
        <v>0</v>
      </c>
      <c r="DO73" s="156">
        <v>0</v>
      </c>
      <c r="DP73" s="219" t="s">
        <v>681</v>
      </c>
      <c r="DQ73" s="156"/>
      <c r="DR73" s="158" t="s">
        <v>479</v>
      </c>
      <c r="DS73" s="124" t="s">
        <v>479</v>
      </c>
      <c r="DT73" s="124">
        <v>609</v>
      </c>
      <c r="DU73" s="124">
        <v>17.399999999999999</v>
      </c>
      <c r="DV73" s="124">
        <v>82.6</v>
      </c>
      <c r="DW73" s="124" t="s">
        <v>479</v>
      </c>
      <c r="DX73" s="124" t="s">
        <v>479</v>
      </c>
      <c r="DY73" s="124" t="s">
        <v>479</v>
      </c>
      <c r="DZ73" s="124" t="s">
        <v>479</v>
      </c>
      <c r="EA73" s="124">
        <v>0</v>
      </c>
      <c r="EC73" s="159"/>
      <c r="ED73" s="159"/>
      <c r="EE73" s="156">
        <v>24</v>
      </c>
      <c r="EF73" s="156">
        <v>35</v>
      </c>
      <c r="EG73" s="156">
        <v>3</v>
      </c>
      <c r="EH73" s="159"/>
      <c r="EI73" s="191" t="s">
        <v>499</v>
      </c>
      <c r="EJ73" s="191" t="s">
        <v>499</v>
      </c>
      <c r="EK73" s="192" t="s">
        <v>499</v>
      </c>
      <c r="EL73" s="156">
        <v>2</v>
      </c>
      <c r="EM73" s="127" t="s">
        <v>499</v>
      </c>
      <c r="EN73" s="156" t="s">
        <v>500</v>
      </c>
      <c r="EO73" s="156">
        <v>3</v>
      </c>
      <c r="EP73" s="156">
        <v>3</v>
      </c>
      <c r="EQ73" s="159"/>
      <c r="ER73" s="240"/>
      <c r="ES73" s="311">
        <v>12497</v>
      </c>
      <c r="ET73" s="404">
        <v>75</v>
      </c>
      <c r="EU73" s="404">
        <v>36216</v>
      </c>
      <c r="EV73" s="404">
        <v>8000</v>
      </c>
      <c r="EW73" s="404">
        <v>40560</v>
      </c>
      <c r="EX73" s="404">
        <v>3785</v>
      </c>
      <c r="EY73" s="335">
        <f t="shared" si="73"/>
        <v>255.86600000000001</v>
      </c>
      <c r="EZ73" s="407">
        <f t="shared" si="57"/>
        <v>6140.7840000000006</v>
      </c>
      <c r="FA73" s="390"/>
      <c r="FB73" s="390"/>
      <c r="FC73" s="390"/>
      <c r="FD73" s="390"/>
      <c r="FE73" s="402"/>
      <c r="FF73" s="402"/>
      <c r="FG73" s="402"/>
      <c r="FH73" s="289"/>
      <c r="FI73" s="379"/>
      <c r="FJ73" s="291"/>
      <c r="FK73" s="292"/>
      <c r="FL73" s="395"/>
      <c r="FM73" s="163"/>
      <c r="FN73" s="121"/>
      <c r="FO73" s="168">
        <f t="shared" si="74"/>
        <v>0.21199999999999999</v>
      </c>
      <c r="FQ73" s="136">
        <f t="shared" si="75"/>
        <v>10.451181798100286</v>
      </c>
      <c r="FR73" s="169">
        <f t="shared" si="76"/>
        <v>0.25586600000000004</v>
      </c>
      <c r="FS73" s="170">
        <f>DT73/EY73</f>
        <v>2.3801521108705335</v>
      </c>
      <c r="FT73" s="193">
        <v>20</v>
      </c>
      <c r="FU73" s="176" t="s">
        <v>660</v>
      </c>
      <c r="FV73" s="176" t="s">
        <v>479</v>
      </c>
      <c r="FW73" s="176" t="s">
        <v>691</v>
      </c>
      <c r="FX73" s="124">
        <v>0</v>
      </c>
      <c r="FY73" s="127" t="s">
        <v>499</v>
      </c>
      <c r="FZ73" s="124">
        <v>1</v>
      </c>
      <c r="GA73" s="176" t="s">
        <v>525</v>
      </c>
      <c r="GE73" s="124">
        <v>1</v>
      </c>
      <c r="GF73" s="195" t="s">
        <v>907</v>
      </c>
      <c r="GG73" s="176" t="s">
        <v>505</v>
      </c>
      <c r="GH73" s="124">
        <v>0</v>
      </c>
      <c r="GI73" s="213">
        <v>0</v>
      </c>
      <c r="GJ73" s="176" t="s">
        <v>528</v>
      </c>
      <c r="GK73" s="375"/>
      <c r="GL73" s="172">
        <v>43894</v>
      </c>
      <c r="GM73" s="410"/>
      <c r="GN73" s="173"/>
      <c r="GO73" s="412" t="s">
        <v>489</v>
      </c>
      <c r="GS73" s="413"/>
      <c r="GT73" s="375"/>
      <c r="GU73" s="375"/>
      <c r="GW73" s="196">
        <v>0</v>
      </c>
      <c r="GX73" s="196">
        <v>0</v>
      </c>
      <c r="GY73" s="196">
        <v>593.88</v>
      </c>
      <c r="GZ73" s="196">
        <v>0</v>
      </c>
      <c r="HA73" s="196">
        <v>0</v>
      </c>
      <c r="HB73" s="196">
        <v>0</v>
      </c>
      <c r="HC73" s="196">
        <v>32377.3</v>
      </c>
      <c r="HD73" s="196">
        <v>0</v>
      </c>
      <c r="HE73" s="196">
        <v>2271.6999999999998</v>
      </c>
      <c r="HF73" s="196">
        <v>0</v>
      </c>
      <c r="HG73" s="196">
        <v>0</v>
      </c>
      <c r="HH73" s="196">
        <v>0</v>
      </c>
      <c r="HI73" s="196">
        <v>117.12</v>
      </c>
      <c r="HJ73" s="400">
        <v>2</v>
      </c>
      <c r="HK73" s="398">
        <v>15.5</v>
      </c>
      <c r="HL73" s="398">
        <v>93.6</v>
      </c>
      <c r="HM73" s="401">
        <v>9839</v>
      </c>
      <c r="HN73" s="398">
        <v>28.5</v>
      </c>
      <c r="HO73" s="398">
        <v>97.7</v>
      </c>
      <c r="HP73" s="401">
        <v>6674</v>
      </c>
      <c r="HQ73" s="401">
        <v>1800</v>
      </c>
      <c r="HR73" s="398">
        <v>32.5</v>
      </c>
      <c r="HS73" s="398">
        <v>36</v>
      </c>
      <c r="HT73" s="398">
        <v>11.4</v>
      </c>
      <c r="HU73" s="398">
        <v>96.8</v>
      </c>
      <c r="HV73" s="398">
        <v>99.7</v>
      </c>
      <c r="HW73" s="401">
        <v>12582</v>
      </c>
      <c r="HX73" s="398">
        <v>93.6</v>
      </c>
      <c r="HY73" s="398">
        <v>92.6</v>
      </c>
      <c r="HZ73" s="398">
        <v>57.7</v>
      </c>
      <c r="IA73" s="398">
        <v>89.8</v>
      </c>
      <c r="IB73" s="398">
        <v>99.8</v>
      </c>
      <c r="IC73" s="401">
        <v>8873</v>
      </c>
      <c r="ID73" s="398">
        <v>53.4</v>
      </c>
      <c r="IE73" s="398">
        <v>37.4</v>
      </c>
      <c r="IF73" s="398">
        <v>42.4</v>
      </c>
      <c r="IG73" s="398">
        <v>81.5</v>
      </c>
      <c r="IH73" s="401">
        <v>11990</v>
      </c>
      <c r="II73" s="398">
        <v>74.900000000000006</v>
      </c>
      <c r="IJ73" s="398">
        <v>9.9499999999999993</v>
      </c>
      <c r="IK73" s="398">
        <v>96</v>
      </c>
      <c r="IL73" s="401">
        <v>3999</v>
      </c>
      <c r="IM73" s="398">
        <v>7.27</v>
      </c>
      <c r="IN73" s="398">
        <v>90.2</v>
      </c>
      <c r="IO73" s="401">
        <v>4771</v>
      </c>
      <c r="IP73" s="398">
        <v>56</v>
      </c>
      <c r="IQ73" s="398">
        <v>65.400000000000006</v>
      </c>
      <c r="IR73" s="398">
        <v>36.299999999999997</v>
      </c>
      <c r="IS73" s="398">
        <v>38.4</v>
      </c>
      <c r="IT73" s="398">
        <v>96.8</v>
      </c>
      <c r="IU73" s="401">
        <v>6002</v>
      </c>
      <c r="IV73" s="398">
        <v>14.9</v>
      </c>
      <c r="IW73" s="398">
        <v>33.4</v>
      </c>
      <c r="IX73" s="398">
        <v>1.01</v>
      </c>
      <c r="IY73" s="398">
        <v>98.6</v>
      </c>
      <c r="IZ73" s="398">
        <v>6957</v>
      </c>
      <c r="JA73" s="398">
        <v>1.91</v>
      </c>
      <c r="JB73" s="398">
        <v>8.36</v>
      </c>
      <c r="JC73" s="398">
        <v>81.900000000000006</v>
      </c>
      <c r="JD73" s="398">
        <v>0.72</v>
      </c>
      <c r="JE73" s="401">
        <v>11</v>
      </c>
      <c r="JF73" s="376">
        <v>4</v>
      </c>
      <c r="JG73" s="376">
        <v>3</v>
      </c>
      <c r="JH73" s="379"/>
      <c r="JI73" s="379"/>
      <c r="JJ73" s="400"/>
      <c r="JK73" s="379"/>
      <c r="JL73" s="379"/>
      <c r="JM73" s="379"/>
      <c r="JN73" s="379"/>
      <c r="JO73" s="379"/>
      <c r="JP73" s="379"/>
      <c r="JQ73" s="379"/>
      <c r="JR73" s="379"/>
      <c r="JS73" s="379"/>
      <c r="JT73" s="379"/>
      <c r="JU73" s="379"/>
      <c r="JV73" s="379"/>
      <c r="JW73" s="379"/>
      <c r="JX73" s="379"/>
      <c r="JY73" s="379"/>
      <c r="JZ73" s="379"/>
      <c r="KA73" s="379"/>
      <c r="KB73" s="379"/>
      <c r="KC73" s="379"/>
      <c r="KD73" s="379"/>
      <c r="KE73" s="379"/>
      <c r="KF73" s="379"/>
      <c r="KG73" s="379"/>
      <c r="KH73" s="379"/>
      <c r="KI73" s="379"/>
      <c r="KJ73" s="379"/>
      <c r="KK73" s="379"/>
      <c r="KL73" s="379"/>
      <c r="KM73" s="379"/>
      <c r="KN73" s="379"/>
      <c r="KO73" s="379"/>
      <c r="KP73" s="379"/>
      <c r="KQ73" s="379"/>
      <c r="KR73" s="379"/>
      <c r="KS73" s="379"/>
      <c r="KT73" s="379"/>
      <c r="KU73" s="379"/>
      <c r="KV73" s="379"/>
      <c r="KW73" s="379"/>
      <c r="KX73" s="379"/>
      <c r="KY73" s="379"/>
      <c r="KZ73" s="379"/>
      <c r="LA73" s="379"/>
      <c r="LB73" s="379"/>
      <c r="LC73" s="379"/>
      <c r="LD73" s="379"/>
      <c r="LE73" s="379"/>
    </row>
    <row r="74" spans="1:317" ht="14.45" customHeight="1">
      <c r="A74" s="121">
        <v>123</v>
      </c>
      <c r="B74" s="121">
        <f>COUNTIFS($D$3:D74,D74,$F$3:F74,F74)</f>
        <v>1</v>
      </c>
      <c r="C74" s="177">
        <v>12742</v>
      </c>
      <c r="D74" s="231" t="s">
        <v>934</v>
      </c>
      <c r="E74" s="127" t="s">
        <v>705</v>
      </c>
      <c r="F74" s="179">
        <v>7303063713</v>
      </c>
      <c r="G74" s="124">
        <f t="shared" si="60"/>
        <v>47</v>
      </c>
      <c r="H74" s="275" t="s">
        <v>935</v>
      </c>
      <c r="I74" s="194" t="s">
        <v>936</v>
      </c>
      <c r="J74" s="276" t="s">
        <v>476</v>
      </c>
      <c r="K74" s="127" t="s">
        <v>477</v>
      </c>
      <c r="L74" s="124">
        <v>13</v>
      </c>
      <c r="M74" s="376" t="s">
        <v>584</v>
      </c>
      <c r="N74" s="376" t="s">
        <v>479</v>
      </c>
      <c r="O74" s="375"/>
      <c r="P74" s="124" t="s">
        <v>603</v>
      </c>
      <c r="Q74" s="320"/>
      <c r="R74" s="320"/>
      <c r="S74" s="127"/>
      <c r="T74" s="340" t="s">
        <v>481</v>
      </c>
      <c r="U74" s="340"/>
      <c r="V74" s="350" t="s">
        <v>521</v>
      </c>
      <c r="W74" s="307"/>
      <c r="X74" s="308"/>
      <c r="Y74" s="336"/>
      <c r="Z74" s="377"/>
      <c r="AA74" s="375" t="s">
        <v>495</v>
      </c>
      <c r="AB74" s="124"/>
      <c r="AC74" s="392">
        <v>157</v>
      </c>
      <c r="AD74" s="392">
        <v>2000</v>
      </c>
      <c r="AE74" s="379"/>
      <c r="AF74" s="379"/>
      <c r="AG74" s="379" t="s">
        <v>484</v>
      </c>
      <c r="AH74" s="131">
        <v>150</v>
      </c>
      <c r="AI74"/>
      <c r="AJ74"/>
      <c r="AM74"/>
      <c r="AO74" s="397">
        <v>34.6</v>
      </c>
      <c r="AP74" s="132">
        <v>53.1</v>
      </c>
      <c r="AQ74" s="133">
        <v>11.6</v>
      </c>
      <c r="AR74" s="134">
        <f t="shared" si="61"/>
        <v>99.3</v>
      </c>
      <c r="AS74" s="135">
        <f t="shared" si="62"/>
        <v>0.65160075329566858</v>
      </c>
      <c r="AT74" s="136">
        <f t="shared" si="63"/>
        <v>7.5585687382297548</v>
      </c>
      <c r="AU74" s="137">
        <f t="shared" si="64"/>
        <v>0.53477588871715609</v>
      </c>
      <c r="AV74" s="138">
        <f t="shared" si="77"/>
        <v>31.907999999999998</v>
      </c>
      <c r="AW74" s="138">
        <f t="shared" ref="AW74:AW79" si="80">98-AY74-(CD74*100/AO74)</f>
        <v>92.219653179190743</v>
      </c>
      <c r="AX74" s="139">
        <v>1.26</v>
      </c>
      <c r="AY74" s="138">
        <f t="shared" ref="AY74:AY79" si="81">AX74*100/AO74</f>
        <v>3.6416184971098264</v>
      </c>
      <c r="AZ74" s="121" t="s">
        <v>485</v>
      </c>
      <c r="BA74" s="140">
        <v>54.4</v>
      </c>
      <c r="BB74" s="141" t="s">
        <v>485</v>
      </c>
      <c r="BC74" s="142">
        <v>0.2</v>
      </c>
      <c r="BD74" s="142"/>
      <c r="BE74" s="138"/>
      <c r="BF74" s="138"/>
      <c r="BG74" s="123">
        <v>5697</v>
      </c>
      <c r="BH74" s="143">
        <v>686.35</v>
      </c>
      <c r="BI74" s="144">
        <v>2.9000000000000001E-2</v>
      </c>
      <c r="BJ74" s="138">
        <v>34.299999999999997</v>
      </c>
      <c r="BK74" s="121">
        <v>65.7</v>
      </c>
      <c r="BL74" s="199">
        <f t="shared" si="65"/>
        <v>0.52207001522070007</v>
      </c>
      <c r="BM74" s="146">
        <v>0.78</v>
      </c>
      <c r="BN74" s="142">
        <f t="shared" si="66"/>
        <v>2.254335260115607</v>
      </c>
      <c r="BO74" s="121" t="s">
        <v>485</v>
      </c>
      <c r="BP74" s="121">
        <v>38.6</v>
      </c>
      <c r="BQ74" s="144">
        <v>58.872999999999998</v>
      </c>
      <c r="BR74" s="147">
        <v>45199</v>
      </c>
      <c r="BS74" s="142">
        <f t="shared" si="79"/>
        <v>60.2</v>
      </c>
      <c r="BT74" s="147">
        <v>91.7</v>
      </c>
      <c r="BU74" s="147">
        <v>7225</v>
      </c>
      <c r="BV74" s="142">
        <f t="shared" si="67"/>
        <v>8.2999999999999972</v>
      </c>
      <c r="BW74" s="142">
        <f t="shared" si="68"/>
        <v>52.462800000000001</v>
      </c>
      <c r="BX74" s="123">
        <v>28.6</v>
      </c>
      <c r="BY74" s="148">
        <f t="shared" si="69"/>
        <v>15.1866</v>
      </c>
      <c r="BZ74" s="147">
        <v>31.6</v>
      </c>
      <c r="CA74" s="148">
        <f t="shared" si="70"/>
        <v>16.779600000000002</v>
      </c>
      <c r="CB74" s="147">
        <v>38.6</v>
      </c>
      <c r="CC74" s="148">
        <f t="shared" si="71"/>
        <v>20.496600000000004</v>
      </c>
      <c r="CD74" s="148">
        <v>0.74</v>
      </c>
      <c r="CE74" s="149">
        <v>90.5</v>
      </c>
      <c r="CF74" s="211">
        <v>3801.2</v>
      </c>
      <c r="CG74" s="149">
        <v>84.7</v>
      </c>
      <c r="CH74" s="211">
        <v>2662.4</v>
      </c>
      <c r="CI74" s="149">
        <v>54.6</v>
      </c>
      <c r="CJ74" s="149">
        <v>75.400000000000006</v>
      </c>
      <c r="CK74" s="211">
        <v>2414</v>
      </c>
      <c r="CL74" s="138">
        <f t="shared" si="72"/>
        <v>0.90506329113924056</v>
      </c>
      <c r="CM74" s="148"/>
      <c r="CN74" s="148"/>
      <c r="CO74" s="148"/>
      <c r="CP74" s="142">
        <v>0.88</v>
      </c>
      <c r="CQ74" s="138"/>
      <c r="CR74" s="138"/>
      <c r="CS74" s="138"/>
      <c r="CT74" s="148"/>
      <c r="CU74" s="151"/>
      <c r="CV74" s="151"/>
      <c r="CW74" s="148"/>
      <c r="CX74" s="148"/>
      <c r="CZ74" s="148"/>
      <c r="DA74" s="152">
        <v>3</v>
      </c>
      <c r="DB74" s="153" t="s">
        <v>486</v>
      </c>
      <c r="DC74" s="154"/>
      <c r="DD74" s="155" t="s">
        <v>937</v>
      </c>
      <c r="DE74" s="124"/>
      <c r="DF74" s="124"/>
      <c r="DG74" s="124"/>
      <c r="DH74" s="236"/>
      <c r="DI74" s="124" t="s">
        <v>488</v>
      </c>
      <c r="DJ74" s="427" t="s">
        <v>484</v>
      </c>
      <c r="DK74" s="156">
        <v>2</v>
      </c>
      <c r="DL74" s="156"/>
      <c r="DM74" s="220" t="s">
        <v>1137</v>
      </c>
      <c r="DN74" s="157">
        <v>0</v>
      </c>
      <c r="DO74" s="220">
        <v>0</v>
      </c>
      <c r="DP74" s="220" t="s">
        <v>681</v>
      </c>
      <c r="DQ74" s="156"/>
      <c r="DR74" s="158" t="s">
        <v>479</v>
      </c>
      <c r="DS74" s="124" t="s">
        <v>479</v>
      </c>
      <c r="DT74" s="200">
        <v>416</v>
      </c>
      <c r="DU74" s="200">
        <v>14.4</v>
      </c>
      <c r="DV74" s="200">
        <v>85.6</v>
      </c>
      <c r="DW74" s="124" t="s">
        <v>479</v>
      </c>
      <c r="DX74" s="124" t="s">
        <v>479</v>
      </c>
      <c r="DY74" s="124" t="s">
        <v>479</v>
      </c>
      <c r="DZ74" s="124" t="s">
        <v>479</v>
      </c>
      <c r="EA74" s="124">
        <v>0</v>
      </c>
      <c r="EB74" s="123"/>
      <c r="EC74" s="159"/>
      <c r="ED74" s="159"/>
      <c r="EE74" s="156">
        <v>13</v>
      </c>
      <c r="EF74" s="220" t="s">
        <v>499</v>
      </c>
      <c r="EG74" s="156"/>
      <c r="EH74" s="159"/>
      <c r="EI74" s="417">
        <v>178</v>
      </c>
      <c r="EJ74" s="417">
        <v>93</v>
      </c>
      <c r="EK74" s="192">
        <f t="shared" si="78"/>
        <v>29.35235450069435</v>
      </c>
      <c r="EL74" s="417">
        <v>1</v>
      </c>
      <c r="EM74" s="433" t="s">
        <v>499</v>
      </c>
      <c r="EN74" s="159"/>
      <c r="EO74" s="417">
        <v>2</v>
      </c>
      <c r="EP74" s="417">
        <v>1</v>
      </c>
      <c r="EQ74" s="417" t="s">
        <v>1138</v>
      </c>
      <c r="ER74" s="418">
        <v>43840</v>
      </c>
      <c r="ES74" s="311">
        <v>12742</v>
      </c>
      <c r="ET74" s="404">
        <v>75</v>
      </c>
      <c r="EU74" s="404">
        <v>14138</v>
      </c>
      <c r="EV74" s="404">
        <v>8000</v>
      </c>
      <c r="EW74" s="404">
        <v>40560</v>
      </c>
      <c r="EX74" s="404">
        <v>2434</v>
      </c>
      <c r="EY74" s="335">
        <f t="shared" si="73"/>
        <v>164.53840000000002</v>
      </c>
      <c r="EZ74" s="407">
        <f t="shared" si="57"/>
        <v>2138.9992000000002</v>
      </c>
      <c r="FA74" s="390"/>
      <c r="FB74" s="390"/>
      <c r="FC74" s="390"/>
      <c r="FD74" s="390"/>
      <c r="FE74" s="402"/>
      <c r="FF74" s="402"/>
      <c r="FG74" s="402"/>
      <c r="FH74" s="289"/>
      <c r="FI74" s="379"/>
      <c r="FJ74" s="291"/>
      <c r="FK74" s="292"/>
      <c r="FL74" s="395"/>
      <c r="FM74" s="163"/>
      <c r="FN74" s="121"/>
      <c r="FO74" s="168">
        <f t="shared" si="74"/>
        <v>0.157</v>
      </c>
      <c r="FQ74" s="136">
        <f t="shared" si="75"/>
        <v>17.21601358042156</v>
      </c>
      <c r="FR74" s="169">
        <f t="shared" si="76"/>
        <v>0.16453840000000003</v>
      </c>
      <c r="FS74" s="170">
        <f>DT74/EY74</f>
        <v>2.5282851905694961</v>
      </c>
      <c r="FT74" s="419"/>
      <c r="FU74" s="224" t="s">
        <v>997</v>
      </c>
      <c r="FV74" s="224" t="s">
        <v>499</v>
      </c>
      <c r="FW74" s="224" t="s">
        <v>1136</v>
      </c>
      <c r="FX74" s="222">
        <v>0</v>
      </c>
      <c r="FY74" s="222"/>
      <c r="FZ74" s="222">
        <v>1</v>
      </c>
      <c r="GA74" s="224" t="s">
        <v>1100</v>
      </c>
      <c r="GB74" s="232"/>
      <c r="GC74" s="232"/>
      <c r="GD74" s="232"/>
      <c r="GE74" s="433" t="s">
        <v>499</v>
      </c>
      <c r="GF74" s="224" t="s">
        <v>499</v>
      </c>
      <c r="GG74" s="224" t="s">
        <v>499</v>
      </c>
      <c r="GH74" s="222">
        <v>0</v>
      </c>
      <c r="GI74" s="223">
        <v>0</v>
      </c>
      <c r="GJ74" s="176" t="s">
        <v>528</v>
      </c>
      <c r="GK74" s="375"/>
      <c r="GL74" s="172">
        <v>43964</v>
      </c>
      <c r="GM74" s="410"/>
      <c r="GN74" s="173"/>
      <c r="GO74" s="412" t="s">
        <v>489</v>
      </c>
      <c r="GS74" s="375"/>
      <c r="GT74" s="375"/>
      <c r="GU74" s="375"/>
      <c r="HJ74" s="375"/>
      <c r="HK74" s="398">
        <v>33.6</v>
      </c>
      <c r="HL74" s="398">
        <v>95</v>
      </c>
      <c r="HM74" s="401">
        <v>12845</v>
      </c>
      <c r="HN74" s="398">
        <v>23</v>
      </c>
      <c r="HO74" s="398">
        <v>97.1</v>
      </c>
      <c r="HP74" s="401">
        <v>5268</v>
      </c>
      <c r="HQ74" s="401"/>
      <c r="HR74" s="398"/>
      <c r="HS74" s="398"/>
      <c r="HT74" s="398"/>
      <c r="HU74" s="398"/>
      <c r="HV74" s="398">
        <v>99.8</v>
      </c>
      <c r="HW74" s="401">
        <v>6703</v>
      </c>
      <c r="HX74" s="398">
        <v>80.3</v>
      </c>
      <c r="HY74" s="398">
        <v>84.9</v>
      </c>
      <c r="HZ74" s="398">
        <v>14</v>
      </c>
      <c r="IA74" s="398">
        <v>69.8</v>
      </c>
      <c r="IB74" s="398">
        <v>95.3</v>
      </c>
      <c r="IC74" s="401">
        <v>2871</v>
      </c>
      <c r="ID74" s="398">
        <v>29.9</v>
      </c>
      <c r="IE74" s="398">
        <v>61.3</v>
      </c>
      <c r="IF74" s="398">
        <v>68.900000000000006</v>
      </c>
      <c r="IG74" s="398">
        <v>90.5</v>
      </c>
      <c r="IH74" s="401">
        <v>7173</v>
      </c>
      <c r="II74" s="398">
        <v>56.1</v>
      </c>
      <c r="IJ74" s="398">
        <v>15.3</v>
      </c>
      <c r="IK74" s="398">
        <v>85.9</v>
      </c>
      <c r="IL74" s="401">
        <v>2400</v>
      </c>
      <c r="IM74" s="398">
        <v>17.600000000000001</v>
      </c>
      <c r="IN74" s="398">
        <v>96.5</v>
      </c>
      <c r="IO74" s="401">
        <v>4841</v>
      </c>
      <c r="IP74" s="398">
        <v>67.099999999999994</v>
      </c>
      <c r="IQ74" s="398">
        <v>78.7</v>
      </c>
      <c r="IR74" s="398">
        <v>15.3</v>
      </c>
      <c r="IS74" s="398">
        <v>53.5</v>
      </c>
      <c r="IT74" s="398">
        <v>89.5</v>
      </c>
      <c r="IU74" s="401">
        <v>2400</v>
      </c>
      <c r="IV74" s="398">
        <v>25.3</v>
      </c>
      <c r="IW74" s="398">
        <v>74.5</v>
      </c>
      <c r="IX74" s="398">
        <v>19.3</v>
      </c>
      <c r="IY74" s="398">
        <v>97.9</v>
      </c>
      <c r="IZ74" s="398">
        <v>5202</v>
      </c>
      <c r="JA74" s="398">
        <v>12.4</v>
      </c>
      <c r="JB74" s="398">
        <v>31.5</v>
      </c>
      <c r="JC74" s="398">
        <v>81.900000000000006</v>
      </c>
      <c r="JD74" s="398">
        <v>0.6</v>
      </c>
      <c r="JE74" s="401"/>
      <c r="JF74" s="379"/>
      <c r="JG74" s="379"/>
      <c r="JH74" s="379"/>
      <c r="JI74" s="379"/>
      <c r="JJ74" s="375"/>
      <c r="JK74" s="379"/>
      <c r="JL74" s="379"/>
      <c r="JM74" s="379"/>
      <c r="JN74" s="379"/>
      <c r="JO74" s="379"/>
      <c r="JP74" s="379"/>
      <c r="JQ74" s="379"/>
      <c r="JR74" s="379"/>
      <c r="JS74" s="379"/>
      <c r="JT74" s="379"/>
      <c r="JU74" s="379"/>
      <c r="JV74" s="379"/>
      <c r="JW74" s="379"/>
      <c r="JX74" s="379"/>
      <c r="JY74" s="379"/>
      <c r="JZ74" s="379"/>
      <c r="KA74" s="379"/>
      <c r="KB74" s="379"/>
      <c r="KC74" s="379"/>
      <c r="KD74" s="379"/>
      <c r="KE74" s="379"/>
      <c r="KF74" s="379"/>
      <c r="KG74" s="379"/>
      <c r="KH74" s="379"/>
      <c r="KI74" s="379"/>
      <c r="KJ74" s="379"/>
      <c r="KK74" s="379"/>
      <c r="KL74" s="379"/>
      <c r="KM74" s="379"/>
      <c r="KN74" s="379"/>
      <c r="KO74" s="379"/>
      <c r="KP74" s="379"/>
      <c r="KQ74" s="379"/>
      <c r="KR74" s="379"/>
      <c r="KS74" s="379"/>
      <c r="KT74" s="379"/>
      <c r="KU74" s="379"/>
      <c r="KV74" s="379"/>
      <c r="KW74" s="379"/>
      <c r="KX74" s="379"/>
      <c r="KY74" s="379"/>
      <c r="KZ74" s="379"/>
      <c r="LA74" s="379"/>
      <c r="LB74" s="379"/>
      <c r="LC74" s="379"/>
      <c r="LD74" s="379"/>
      <c r="LE74" s="379"/>
    </row>
    <row r="75" spans="1:317" ht="14.45" customHeight="1">
      <c r="A75" s="121">
        <v>276</v>
      </c>
      <c r="B75" s="121">
        <f>COUNTIFS($D$3:D75,D75,$F$3:F75,F75)</f>
        <v>1</v>
      </c>
      <c r="C75" s="177">
        <v>14137</v>
      </c>
      <c r="D75" s="231" t="s">
        <v>1006</v>
      </c>
      <c r="E75" s="127" t="s">
        <v>843</v>
      </c>
      <c r="F75" s="179">
        <v>6506292023</v>
      </c>
      <c r="G75" s="124">
        <f t="shared" si="60"/>
        <v>55</v>
      </c>
      <c r="H75" s="275" t="s">
        <v>1005</v>
      </c>
      <c r="I75" s="194" t="s">
        <v>475</v>
      </c>
      <c r="J75" s="276" t="s">
        <v>476</v>
      </c>
      <c r="K75" s="127" t="s">
        <v>477</v>
      </c>
      <c r="L75" s="127">
        <v>31</v>
      </c>
      <c r="M75" s="127" t="s">
        <v>493</v>
      </c>
      <c r="N75" s="127" t="s">
        <v>511</v>
      </c>
      <c r="O75" s="176"/>
      <c r="P75" s="127" t="s">
        <v>740</v>
      </c>
      <c r="Q75" s="176"/>
      <c r="R75" s="176"/>
      <c r="S75" s="176"/>
      <c r="T75" s="340" t="s">
        <v>481</v>
      </c>
      <c r="U75" s="340"/>
      <c r="V75" s="333" t="s">
        <v>547</v>
      </c>
      <c r="W75" s="342" t="s">
        <v>548</v>
      </c>
      <c r="X75" s="343"/>
      <c r="Y75" s="344"/>
      <c r="Z75" s="379"/>
      <c r="AA75" s="375" t="s">
        <v>495</v>
      </c>
      <c r="AB75" s="124"/>
      <c r="AC75" s="392">
        <v>8793</v>
      </c>
      <c r="AD75" s="392">
        <v>273000</v>
      </c>
      <c r="AE75" s="379"/>
      <c r="AF75" s="379"/>
      <c r="AG75" s="379" t="s">
        <v>484</v>
      </c>
      <c r="AH75" s="392">
        <v>10000</v>
      </c>
      <c r="AI75"/>
      <c r="AJ75"/>
      <c r="AM75"/>
      <c r="AO75" s="264">
        <v>85.1</v>
      </c>
      <c r="AP75" s="132">
        <v>11.4</v>
      </c>
      <c r="AQ75" s="133">
        <v>3.14</v>
      </c>
      <c r="AR75" s="134">
        <f t="shared" si="61"/>
        <v>99.64</v>
      </c>
      <c r="AS75" s="135">
        <f t="shared" si="62"/>
        <v>7.4649122807017534</v>
      </c>
      <c r="AT75" s="136">
        <f t="shared" si="63"/>
        <v>23.439824561403508</v>
      </c>
      <c r="AU75" s="137">
        <f t="shared" si="64"/>
        <v>5.8528198074277844</v>
      </c>
      <c r="AV75" s="138">
        <f t="shared" si="77"/>
        <v>71.957999999999998</v>
      </c>
      <c r="AW75" s="138">
        <f t="shared" si="80"/>
        <v>84.556991774383079</v>
      </c>
      <c r="AX75" s="139">
        <v>9.92</v>
      </c>
      <c r="AY75" s="138">
        <f t="shared" si="81"/>
        <v>11.656874265569918</v>
      </c>
      <c r="AZ75" s="121" t="s">
        <v>485</v>
      </c>
      <c r="BA75" s="140">
        <v>11.7</v>
      </c>
      <c r="BB75" s="141" t="s">
        <v>485</v>
      </c>
      <c r="BC75" s="142">
        <v>0.61</v>
      </c>
      <c r="BD75" s="142"/>
      <c r="BE75" s="138"/>
      <c r="BF75" s="138"/>
      <c r="BG75" s="143">
        <v>9347.1428571428569</v>
      </c>
      <c r="BH75" s="143">
        <v>287.76</v>
      </c>
      <c r="BI75" s="144">
        <v>0.74</v>
      </c>
      <c r="BJ75" s="138">
        <v>65.400000000000006</v>
      </c>
      <c r="BK75" s="121">
        <v>34.6</v>
      </c>
      <c r="BL75" s="145">
        <f t="shared" si="65"/>
        <v>1.8901734104046244</v>
      </c>
      <c r="BM75" s="146">
        <v>2.46</v>
      </c>
      <c r="BN75" s="142">
        <f t="shared" si="66"/>
        <v>2.8907168037602822</v>
      </c>
      <c r="BO75" s="121" t="s">
        <v>485</v>
      </c>
      <c r="BP75" s="138">
        <v>45.1</v>
      </c>
      <c r="BQ75" s="144">
        <v>60.69</v>
      </c>
      <c r="BR75" s="147">
        <v>48372</v>
      </c>
      <c r="BS75" s="142">
        <f t="shared" si="79"/>
        <v>15.740000000000002</v>
      </c>
      <c r="BT75" s="147">
        <v>72</v>
      </c>
      <c r="BU75" s="147">
        <v>4968</v>
      </c>
      <c r="BV75" s="142">
        <f t="shared" si="67"/>
        <v>28</v>
      </c>
      <c r="BW75" s="399">
        <f t="shared" si="68"/>
        <v>11.324760000000001</v>
      </c>
      <c r="BX75" s="148">
        <v>4.9400000000000004</v>
      </c>
      <c r="BY75" s="148">
        <f t="shared" si="69"/>
        <v>0.5631600000000001</v>
      </c>
      <c r="BZ75" s="147">
        <v>10.8</v>
      </c>
      <c r="CA75" s="148">
        <f t="shared" si="70"/>
        <v>1.2312000000000003</v>
      </c>
      <c r="CB75" s="147">
        <v>83.6</v>
      </c>
      <c r="CC75" s="148">
        <f t="shared" si="71"/>
        <v>9.5304000000000002</v>
      </c>
      <c r="CD75" s="148">
        <v>1.52</v>
      </c>
      <c r="CE75" s="149">
        <v>82.2</v>
      </c>
      <c r="CF75" s="149">
        <v>5785</v>
      </c>
      <c r="CG75" s="149">
        <v>93.6</v>
      </c>
      <c r="CH75" s="149">
        <v>4358</v>
      </c>
      <c r="CI75" s="149">
        <v>33.1</v>
      </c>
      <c r="CJ75" s="149">
        <v>42</v>
      </c>
      <c r="CK75" s="149">
        <v>3165</v>
      </c>
      <c r="CL75" s="138">
        <f t="shared" si="72"/>
        <v>0.45740740740740743</v>
      </c>
      <c r="CM75" s="148">
        <v>6.8000000000000005E-2</v>
      </c>
      <c r="CN75" s="148">
        <v>1.69</v>
      </c>
      <c r="CO75" s="148" t="s">
        <v>485</v>
      </c>
      <c r="CP75" s="142"/>
      <c r="CQ75" s="138"/>
      <c r="CR75" s="138"/>
      <c r="CS75" s="150"/>
      <c r="CT75" s="148"/>
      <c r="CU75" s="151"/>
      <c r="CV75" s="151"/>
      <c r="CW75" s="148"/>
      <c r="CX75" s="148"/>
      <c r="CZ75" s="148"/>
      <c r="DA75" s="152"/>
      <c r="DB75" s="153" t="s">
        <v>539</v>
      </c>
      <c r="DC75" s="154"/>
      <c r="DD75" s="155" t="s">
        <v>1007</v>
      </c>
      <c r="DE75" s="124"/>
      <c r="DF75" s="124"/>
      <c r="DG75" s="124"/>
      <c r="DH75" s="236"/>
      <c r="DI75" s="204" t="s">
        <v>488</v>
      </c>
      <c r="DJ75" s="427" t="s">
        <v>484</v>
      </c>
      <c r="DK75" s="156">
        <v>2</v>
      </c>
      <c r="DL75" s="156"/>
      <c r="DM75" s="156"/>
      <c r="DN75" s="156" t="s">
        <v>541</v>
      </c>
      <c r="DO75" s="156">
        <v>0</v>
      </c>
      <c r="DP75" s="219" t="s">
        <v>681</v>
      </c>
      <c r="DQ75" s="156"/>
      <c r="DR75" s="158" t="s">
        <v>479</v>
      </c>
      <c r="DS75" s="124" t="s">
        <v>479</v>
      </c>
      <c r="DT75" s="124">
        <v>8282</v>
      </c>
      <c r="DU75" s="124">
        <v>49.9</v>
      </c>
      <c r="DV75" s="124">
        <v>50.1</v>
      </c>
      <c r="DW75" s="124" t="s">
        <v>479</v>
      </c>
      <c r="DX75" s="124" t="s">
        <v>479</v>
      </c>
      <c r="DY75" s="124" t="s">
        <v>479</v>
      </c>
      <c r="DZ75" s="124" t="s">
        <v>479</v>
      </c>
      <c r="EA75" s="124">
        <v>0</v>
      </c>
      <c r="EC75" s="159"/>
      <c r="ED75" s="159"/>
      <c r="EE75" s="156">
        <v>31</v>
      </c>
      <c r="EF75" s="156">
        <v>80</v>
      </c>
      <c r="EG75" s="160">
        <v>3</v>
      </c>
      <c r="EH75" s="159"/>
      <c r="EI75" s="159">
        <v>180</v>
      </c>
      <c r="EJ75" s="159">
        <v>96</v>
      </c>
      <c r="EK75" s="192">
        <f>EJ75/(EI75*EI75*0.01*0.01)</f>
        <v>29.629629629629626</v>
      </c>
      <c r="EL75" s="156">
        <v>1</v>
      </c>
      <c r="EM75" s="127" t="s">
        <v>499</v>
      </c>
      <c r="EN75" s="156" t="s">
        <v>500</v>
      </c>
      <c r="EO75" s="156">
        <v>1</v>
      </c>
      <c r="EP75" s="156">
        <v>1</v>
      </c>
      <c r="EQ75" s="159">
        <v>0</v>
      </c>
      <c r="ER75" s="360"/>
      <c r="ES75" s="311">
        <v>14137</v>
      </c>
      <c r="ET75" s="404">
        <v>75</v>
      </c>
      <c r="EU75" s="404">
        <v>73542</v>
      </c>
      <c r="EV75" s="404">
        <v>4000</v>
      </c>
      <c r="EW75" s="404">
        <v>39780</v>
      </c>
      <c r="EX75" s="404">
        <v>66362</v>
      </c>
      <c r="EY75" s="335">
        <f t="shared" si="73"/>
        <v>8799.6011999999992</v>
      </c>
      <c r="EZ75" s="407">
        <f t="shared" si="57"/>
        <v>272787.6372</v>
      </c>
      <c r="FA75" s="390"/>
      <c r="FB75" s="390"/>
      <c r="FC75" s="390"/>
      <c r="FD75" s="390"/>
      <c r="FE75" s="402"/>
      <c r="FF75" s="402"/>
      <c r="FG75" s="402"/>
      <c r="FH75" s="289"/>
      <c r="FI75" s="409"/>
      <c r="FJ75" s="291"/>
      <c r="FK75" s="292"/>
      <c r="FL75" s="395"/>
      <c r="FM75" s="390"/>
      <c r="FN75" s="121"/>
      <c r="FO75" s="168">
        <f t="shared" si="74"/>
        <v>8.7929999999999993</v>
      </c>
      <c r="FQ75" s="136">
        <f t="shared" si="75"/>
        <v>90.236871447608166</v>
      </c>
      <c r="FR75" s="169">
        <f t="shared" si="76"/>
        <v>8.7996011999999997</v>
      </c>
      <c r="FS75" s="170"/>
      <c r="FT75" s="193">
        <v>36</v>
      </c>
      <c r="FU75" s="176" t="s">
        <v>615</v>
      </c>
      <c r="FV75" s="176" t="s">
        <v>479</v>
      </c>
      <c r="FW75" s="176" t="s">
        <v>551</v>
      </c>
      <c r="FX75" s="124">
        <v>0</v>
      </c>
      <c r="FY75" s="127" t="s">
        <v>499</v>
      </c>
      <c r="FZ75" s="124">
        <v>1</v>
      </c>
      <c r="GA75" s="194" t="s">
        <v>503</v>
      </c>
      <c r="GE75" s="127">
        <v>1</v>
      </c>
      <c r="GF75" s="208">
        <v>44180</v>
      </c>
      <c r="GG75" s="176" t="s">
        <v>527</v>
      </c>
      <c r="GH75" s="124">
        <v>0</v>
      </c>
      <c r="GI75" s="194">
        <v>0</v>
      </c>
      <c r="GJ75" s="176" t="s">
        <v>1008</v>
      </c>
      <c r="GK75" s="375"/>
      <c r="GL75" s="172">
        <v>44180</v>
      </c>
      <c r="GM75" s="410"/>
      <c r="GN75" s="173"/>
      <c r="GO75" s="412" t="s">
        <v>489</v>
      </c>
      <c r="GS75" s="413"/>
      <c r="GT75" s="124"/>
      <c r="GU75" s="375"/>
      <c r="GW75" s="196">
        <v>0</v>
      </c>
      <c r="GX75" s="196">
        <v>0</v>
      </c>
      <c r="GY75" s="196">
        <v>12964.13</v>
      </c>
      <c r="GZ75" s="196">
        <v>0</v>
      </c>
      <c r="HA75" s="196">
        <v>5.24</v>
      </c>
      <c r="HB75" s="196">
        <v>0</v>
      </c>
      <c r="HC75" s="196">
        <v>82034.2</v>
      </c>
      <c r="HD75" s="196">
        <v>0</v>
      </c>
      <c r="HE75" s="196">
        <v>453.7</v>
      </c>
      <c r="HF75" s="196">
        <v>0</v>
      </c>
      <c r="HG75" s="196">
        <v>0</v>
      </c>
      <c r="HH75" s="196">
        <v>0</v>
      </c>
      <c r="HI75" s="196">
        <v>3530</v>
      </c>
      <c r="HJ75" s="400"/>
      <c r="HK75" s="150">
        <v>27.6</v>
      </c>
      <c r="HL75" s="150">
        <v>51.2</v>
      </c>
      <c r="HM75" s="150">
        <v>3240</v>
      </c>
      <c r="HN75" s="150">
        <v>24.6</v>
      </c>
      <c r="HO75" s="150">
        <v>66.099999999999994</v>
      </c>
      <c r="HP75" s="150">
        <v>3393</v>
      </c>
      <c r="HQ75" s="150">
        <v>4011</v>
      </c>
      <c r="HR75" s="150">
        <v>38.1</v>
      </c>
      <c r="HS75" s="150">
        <v>28.4</v>
      </c>
      <c r="HT75" s="150">
        <v>28.6</v>
      </c>
      <c r="HU75" s="150">
        <v>70.599999999999994</v>
      </c>
      <c r="HV75" s="150"/>
      <c r="HW75" s="150"/>
      <c r="HX75" s="150"/>
      <c r="HY75" s="150"/>
      <c r="HZ75" s="150"/>
      <c r="IA75" s="150"/>
      <c r="IB75" s="150"/>
      <c r="ID75" s="150"/>
      <c r="IE75" s="150">
        <v>41.1</v>
      </c>
      <c r="IF75" s="150">
        <v>47.4</v>
      </c>
      <c r="IG75" s="150">
        <v>88.6</v>
      </c>
      <c r="IH75" s="150">
        <v>7173</v>
      </c>
      <c r="II75" s="150">
        <v>42.2</v>
      </c>
      <c r="IJ75" s="150">
        <v>23.8</v>
      </c>
      <c r="IK75" s="150">
        <v>70.5</v>
      </c>
      <c r="IL75" s="150">
        <v>6573</v>
      </c>
      <c r="IM75" s="150">
        <v>34.5</v>
      </c>
      <c r="IN75" s="150">
        <v>55.2</v>
      </c>
      <c r="IO75" s="150">
        <v>3345</v>
      </c>
      <c r="IP75" s="150">
        <v>56.6</v>
      </c>
      <c r="IQ75" s="150">
        <v>59.1</v>
      </c>
      <c r="IR75" s="150">
        <v>29.1</v>
      </c>
      <c r="IS75" s="150">
        <v>37.700000000000003</v>
      </c>
      <c r="IT75" s="150">
        <v>82</v>
      </c>
      <c r="IU75" s="150">
        <v>7646</v>
      </c>
      <c r="IV75" s="150">
        <v>45.6</v>
      </c>
      <c r="IW75" s="150">
        <v>4.67</v>
      </c>
      <c r="IX75" s="150">
        <v>15</v>
      </c>
      <c r="IY75" s="150">
        <v>62.1</v>
      </c>
      <c r="IZ75" s="150">
        <v>4462</v>
      </c>
      <c r="JA75" s="150">
        <v>23.9</v>
      </c>
      <c r="JB75" s="150">
        <v>42.1</v>
      </c>
      <c r="JC75" s="150">
        <v>52.1</v>
      </c>
      <c r="JD75" s="150">
        <v>28.4</v>
      </c>
      <c r="JE75" s="150">
        <v>49</v>
      </c>
      <c r="JF75" s="123">
        <v>4</v>
      </c>
      <c r="JG75" s="123">
        <v>3</v>
      </c>
      <c r="JH75" s="150"/>
      <c r="JI75" s="150"/>
      <c r="JJ75" s="400"/>
      <c r="JK75" s="379"/>
      <c r="JL75" s="379"/>
      <c r="JM75" s="379"/>
      <c r="JN75" s="379"/>
      <c r="JO75" s="379"/>
      <c r="JP75" s="379"/>
      <c r="JQ75" s="379"/>
      <c r="JR75" s="379"/>
      <c r="JS75" s="379"/>
      <c r="JT75" s="379"/>
      <c r="JU75" s="379"/>
      <c r="JV75" s="379"/>
      <c r="JW75" s="379"/>
      <c r="JX75" s="379"/>
      <c r="JY75" s="379"/>
      <c r="JZ75" s="379"/>
      <c r="KA75" s="379"/>
      <c r="KB75" s="379"/>
      <c r="KC75" s="379"/>
      <c r="KD75" s="379"/>
      <c r="KE75" s="379"/>
      <c r="KF75" s="379"/>
      <c r="KG75" s="379"/>
      <c r="KH75" s="379"/>
      <c r="KI75" s="379"/>
      <c r="KJ75" s="379"/>
      <c r="KK75" s="379"/>
      <c r="KL75" s="379"/>
      <c r="KM75" s="379"/>
      <c r="KN75" s="379"/>
      <c r="KO75" s="379"/>
      <c r="KP75" s="379"/>
      <c r="KQ75" s="379"/>
      <c r="KR75" s="379"/>
      <c r="KS75" s="379"/>
      <c r="KT75" s="379"/>
      <c r="KU75" s="379"/>
      <c r="KV75" s="379"/>
      <c r="KW75" s="379"/>
      <c r="KX75" s="379"/>
      <c r="KY75" s="379"/>
      <c r="KZ75" s="379"/>
      <c r="LA75" s="379"/>
      <c r="LB75" s="379"/>
      <c r="LC75" s="379"/>
      <c r="LD75" s="379"/>
      <c r="LE75" s="379"/>
    </row>
    <row r="76" spans="1:317" ht="14.45" customHeight="1">
      <c r="A76" s="121">
        <v>148</v>
      </c>
      <c r="B76" s="121">
        <f>COUNTIFS($D$3:D76,D76,$F$3:F76,F76)</f>
        <v>1</v>
      </c>
      <c r="C76" s="177">
        <v>12842</v>
      </c>
      <c r="D76" s="231" t="s">
        <v>814</v>
      </c>
      <c r="E76" s="127" t="s">
        <v>543</v>
      </c>
      <c r="F76" s="179">
        <v>461113172</v>
      </c>
      <c r="G76" s="124">
        <v>74</v>
      </c>
      <c r="H76" s="275" t="s">
        <v>921</v>
      </c>
      <c r="I76" s="194" t="s">
        <v>922</v>
      </c>
      <c r="J76" s="276" t="s">
        <v>476</v>
      </c>
      <c r="K76" s="127" t="s">
        <v>477</v>
      </c>
      <c r="L76" s="124">
        <v>36</v>
      </c>
      <c r="M76" s="127">
        <v>1</v>
      </c>
      <c r="N76" s="127" t="s">
        <v>479</v>
      </c>
      <c r="O76" s="124"/>
      <c r="P76" s="124" t="s">
        <v>783</v>
      </c>
      <c r="Q76" s="320"/>
      <c r="R76" s="320"/>
      <c r="S76" s="127"/>
      <c r="T76" s="340" t="s">
        <v>481</v>
      </c>
      <c r="U76" s="340"/>
      <c r="V76" s="350" t="s">
        <v>923</v>
      </c>
      <c r="W76" s="307"/>
      <c r="X76" s="308"/>
      <c r="Y76" s="336"/>
      <c r="Z76" s="337"/>
      <c r="AA76" s="141" t="s">
        <v>495</v>
      </c>
      <c r="AB76" s="124"/>
      <c r="AC76" s="394">
        <v>74</v>
      </c>
      <c r="AD76" s="394">
        <v>2600</v>
      </c>
      <c r="AE76" s="366"/>
      <c r="AF76" s="366"/>
      <c r="AG76" s="366" t="s">
        <v>496</v>
      </c>
      <c r="AH76" s="392">
        <v>150</v>
      </c>
      <c r="AI76"/>
      <c r="AJ76"/>
      <c r="AM76"/>
      <c r="AO76" s="397">
        <v>55.3</v>
      </c>
      <c r="AP76" s="132">
        <v>42.3</v>
      </c>
      <c r="AQ76" s="133">
        <v>1.62</v>
      </c>
      <c r="AR76" s="134">
        <f t="shared" si="61"/>
        <v>99.22</v>
      </c>
      <c r="AS76" s="135">
        <f t="shared" si="62"/>
        <v>1.3073286052009456</v>
      </c>
      <c r="AT76" s="136">
        <f t="shared" si="63"/>
        <v>2.117872340425532</v>
      </c>
      <c r="AU76" s="137">
        <f t="shared" si="64"/>
        <v>1.2591074681238617</v>
      </c>
      <c r="AV76" s="138">
        <f t="shared" si="77"/>
        <v>45.503999999999998</v>
      </c>
      <c r="AW76" s="138">
        <f t="shared" si="80"/>
        <v>82.285714285714278</v>
      </c>
      <c r="AX76" s="229">
        <v>7.33</v>
      </c>
      <c r="AY76" s="138">
        <f t="shared" si="81"/>
        <v>13.25497287522604</v>
      </c>
      <c r="AZ76" s="121" t="s">
        <v>485</v>
      </c>
      <c r="BA76" s="140">
        <v>13.5</v>
      </c>
      <c r="BB76" s="141" t="s">
        <v>485</v>
      </c>
      <c r="BC76" s="142">
        <v>8.7999999999999995E-2</v>
      </c>
      <c r="BD76" s="142"/>
      <c r="BE76" s="138"/>
      <c r="BF76" s="138"/>
      <c r="BG76" s="143">
        <v>6819.3103448275861</v>
      </c>
      <c r="BH76" s="143">
        <v>376.2</v>
      </c>
      <c r="BI76" s="144">
        <v>1.64</v>
      </c>
      <c r="BJ76" s="138">
        <v>46.8</v>
      </c>
      <c r="BK76" s="138">
        <f>100-BJ76</f>
        <v>53.2</v>
      </c>
      <c r="BL76" s="145">
        <f t="shared" si="65"/>
        <v>0.87969924812030065</v>
      </c>
      <c r="BM76" s="146">
        <v>0.3</v>
      </c>
      <c r="BN76" s="142">
        <f t="shared" si="66"/>
        <v>0.54249547920433994</v>
      </c>
      <c r="BO76" s="121" t="s">
        <v>485</v>
      </c>
      <c r="BP76" s="138">
        <v>42.5</v>
      </c>
      <c r="BQ76" s="144">
        <v>30.015000000000001</v>
      </c>
      <c r="BR76" s="147">
        <v>21010</v>
      </c>
      <c r="BS76" s="142">
        <f t="shared" si="79"/>
        <v>69.2</v>
      </c>
      <c r="BT76" s="147">
        <v>84.5</v>
      </c>
      <c r="BU76" s="147">
        <v>11272</v>
      </c>
      <c r="BV76" s="142">
        <f t="shared" si="67"/>
        <v>15.5</v>
      </c>
      <c r="BW76" s="399">
        <f t="shared" si="68"/>
        <v>42.173099999999991</v>
      </c>
      <c r="BX76" s="123">
        <v>25.2</v>
      </c>
      <c r="BY76" s="148">
        <f t="shared" si="69"/>
        <v>10.659599999999998</v>
      </c>
      <c r="BZ76" s="147">
        <v>44</v>
      </c>
      <c r="CA76" s="148">
        <f t="shared" si="70"/>
        <v>18.611999999999998</v>
      </c>
      <c r="CB76" s="147">
        <v>30.5</v>
      </c>
      <c r="CC76" s="148">
        <f t="shared" si="71"/>
        <v>12.901499999999999</v>
      </c>
      <c r="CD76" s="148">
        <v>1.36</v>
      </c>
      <c r="CE76" s="149">
        <v>99.7</v>
      </c>
      <c r="CF76" s="149">
        <v>7449</v>
      </c>
      <c r="CG76" s="149">
        <v>96.8</v>
      </c>
      <c r="CH76" s="149">
        <v>4760</v>
      </c>
      <c r="CI76" s="149">
        <v>59.2</v>
      </c>
      <c r="CJ76" s="149">
        <v>86</v>
      </c>
      <c r="CK76" s="149">
        <v>4819</v>
      </c>
      <c r="CL76" s="138">
        <f t="shared" si="72"/>
        <v>0.57272727272727275</v>
      </c>
      <c r="CM76" s="148"/>
      <c r="CN76" s="148"/>
      <c r="CO76" s="148"/>
      <c r="CP76" s="142">
        <v>0.5</v>
      </c>
      <c r="CQ76" s="138"/>
      <c r="CR76" s="138"/>
      <c r="CS76" s="138"/>
      <c r="CT76" s="148"/>
      <c r="CU76" s="151"/>
      <c r="CV76" s="151"/>
      <c r="CW76" s="148"/>
      <c r="CX76" s="148"/>
      <c r="CZ76" s="148"/>
      <c r="DA76" s="152"/>
      <c r="DB76" s="153" t="s">
        <v>539</v>
      </c>
      <c r="DC76" s="154"/>
      <c r="DD76" s="155" t="s">
        <v>924</v>
      </c>
      <c r="DE76" s="124"/>
      <c r="DF76" s="124"/>
      <c r="DG76" s="124"/>
      <c r="DH76" s="236"/>
      <c r="DI76" s="124" t="s">
        <v>488</v>
      </c>
      <c r="DJ76" s="426" t="s">
        <v>496</v>
      </c>
      <c r="DK76" s="156">
        <v>2</v>
      </c>
      <c r="DL76" s="156"/>
      <c r="DM76" s="156"/>
      <c r="DN76" s="157">
        <v>0</v>
      </c>
      <c r="DO76" s="156">
        <v>0</v>
      </c>
      <c r="DP76" s="219" t="s">
        <v>681</v>
      </c>
      <c r="DQ76" s="156"/>
      <c r="DR76" s="158" t="s">
        <v>479</v>
      </c>
      <c r="DS76" s="124" t="s">
        <v>479</v>
      </c>
      <c r="DT76" s="200">
        <v>144</v>
      </c>
      <c r="DU76" s="200">
        <v>18.100000000000001</v>
      </c>
      <c r="DV76" s="200">
        <v>81.900000000000006</v>
      </c>
      <c r="DW76" s="124" t="s">
        <v>479</v>
      </c>
      <c r="DX76" s="124" t="s">
        <v>479</v>
      </c>
      <c r="DY76" s="124" t="s">
        <v>479</v>
      </c>
      <c r="DZ76" s="124" t="s">
        <v>479</v>
      </c>
      <c r="EA76" s="124">
        <v>0</v>
      </c>
      <c r="EB76" s="123"/>
      <c r="EC76" s="159"/>
      <c r="ED76" s="159"/>
      <c r="EE76" s="156">
        <v>36</v>
      </c>
      <c r="EF76" s="156">
        <v>40</v>
      </c>
      <c r="EG76" s="160">
        <v>3</v>
      </c>
      <c r="EH76" s="159"/>
      <c r="EI76" s="191" t="s">
        <v>499</v>
      </c>
      <c r="EJ76" s="191">
        <v>105</v>
      </c>
      <c r="EK76" s="212" t="s">
        <v>499</v>
      </c>
      <c r="EL76" s="156">
        <v>1</v>
      </c>
      <c r="EM76" s="127" t="s">
        <v>499</v>
      </c>
      <c r="EN76" s="156" t="s">
        <v>500</v>
      </c>
      <c r="EO76" s="156">
        <v>2</v>
      </c>
      <c r="EP76" s="156">
        <v>1</v>
      </c>
      <c r="EQ76" s="159"/>
      <c r="ER76" s="161"/>
      <c r="ES76" s="311">
        <v>12842</v>
      </c>
      <c r="ET76" s="364">
        <v>75</v>
      </c>
      <c r="EU76" s="364">
        <v>8120</v>
      </c>
      <c r="EV76" s="364">
        <v>16000</v>
      </c>
      <c r="EW76" s="364">
        <v>40560</v>
      </c>
      <c r="EX76" s="404">
        <v>2066</v>
      </c>
      <c r="EY76" s="335">
        <f t="shared" si="73"/>
        <v>69.830799999999996</v>
      </c>
      <c r="EZ76" s="407">
        <f t="shared" si="57"/>
        <v>2513.9087999999997</v>
      </c>
      <c r="FA76" s="327"/>
      <c r="FB76" s="327"/>
      <c r="FC76" s="327"/>
      <c r="FD76" s="327"/>
      <c r="FE76" s="328"/>
      <c r="FF76" s="402"/>
      <c r="FG76" s="402"/>
      <c r="FH76" s="289"/>
      <c r="FI76" s="379"/>
      <c r="FJ76" s="291"/>
      <c r="FK76" s="292"/>
      <c r="FL76" s="339"/>
      <c r="FM76" s="163"/>
      <c r="FN76" s="121"/>
      <c r="FO76" s="168">
        <f t="shared" si="74"/>
        <v>7.3999999999999996E-2</v>
      </c>
      <c r="FQ76" s="136">
        <f t="shared" si="75"/>
        <v>25.44334975369458</v>
      </c>
      <c r="FR76" s="169">
        <f t="shared" si="76"/>
        <v>6.9830799999999998E-2</v>
      </c>
      <c r="FS76" s="170">
        <f>DT76/EY76</f>
        <v>2.0621273134490798</v>
      </c>
      <c r="FT76" s="193">
        <v>20</v>
      </c>
      <c r="FU76" s="176" t="s">
        <v>479</v>
      </c>
      <c r="FV76" s="176" t="s">
        <v>660</v>
      </c>
      <c r="FW76" s="176" t="s">
        <v>606</v>
      </c>
      <c r="FX76" s="124">
        <v>0</v>
      </c>
      <c r="FY76" s="127" t="s">
        <v>499</v>
      </c>
      <c r="FZ76" s="124">
        <v>1</v>
      </c>
      <c r="GA76" s="176" t="s">
        <v>925</v>
      </c>
      <c r="GE76" s="124">
        <v>1</v>
      </c>
      <c r="GF76" s="195" t="s">
        <v>926</v>
      </c>
      <c r="GG76" s="171" t="s">
        <v>527</v>
      </c>
      <c r="GH76" s="124">
        <v>0</v>
      </c>
      <c r="GI76" s="213">
        <v>0</v>
      </c>
      <c r="GJ76" s="176" t="s">
        <v>528</v>
      </c>
      <c r="GK76" s="375"/>
      <c r="GL76" s="172">
        <v>43979</v>
      </c>
      <c r="GM76" s="172"/>
      <c r="GN76" s="173"/>
      <c r="GO76" s="412" t="s">
        <v>489</v>
      </c>
      <c r="GS76" s="413"/>
      <c r="GT76" s="375"/>
      <c r="GU76" s="375"/>
      <c r="GW76" s="196">
        <v>0</v>
      </c>
      <c r="GX76" s="196">
        <v>0</v>
      </c>
      <c r="GY76" s="196">
        <v>1477.3</v>
      </c>
      <c r="GZ76" s="196">
        <v>0</v>
      </c>
      <c r="HA76" s="196">
        <v>0</v>
      </c>
      <c r="HB76" s="196">
        <v>0</v>
      </c>
      <c r="HC76" s="196">
        <v>0</v>
      </c>
      <c r="HD76" s="196">
        <v>0</v>
      </c>
      <c r="HE76" s="196">
        <v>0</v>
      </c>
      <c r="HF76" s="196">
        <v>0</v>
      </c>
      <c r="HG76" s="196">
        <v>0</v>
      </c>
      <c r="HH76" s="196">
        <v>0</v>
      </c>
      <c r="HI76" s="196">
        <v>112.91</v>
      </c>
      <c r="HJ76" s="400">
        <v>4</v>
      </c>
      <c r="HK76" s="398">
        <v>43.3</v>
      </c>
      <c r="HL76" s="398">
        <v>84.5</v>
      </c>
      <c r="HM76" s="401">
        <v>6377</v>
      </c>
      <c r="HN76" s="398">
        <v>37.6</v>
      </c>
      <c r="HO76" s="398">
        <v>96.3</v>
      </c>
      <c r="HP76" s="401">
        <v>6418</v>
      </c>
      <c r="HQ76" s="401">
        <v>2577</v>
      </c>
      <c r="HR76" s="398">
        <v>28.4</v>
      </c>
      <c r="HS76" s="398">
        <v>21</v>
      </c>
      <c r="HT76" s="398">
        <v>5.7</v>
      </c>
      <c r="HU76" s="398">
        <v>95</v>
      </c>
      <c r="HV76" s="398">
        <v>99.7</v>
      </c>
      <c r="HW76" s="401">
        <v>8854</v>
      </c>
      <c r="HX76" s="398">
        <v>43.7</v>
      </c>
      <c r="HY76" s="398">
        <v>46.1</v>
      </c>
      <c r="HZ76" s="398">
        <v>10.3</v>
      </c>
      <c r="IA76" s="398">
        <v>78.400000000000006</v>
      </c>
      <c r="IB76" s="398">
        <v>99.3</v>
      </c>
      <c r="IC76" s="401">
        <v>4955</v>
      </c>
      <c r="ID76" s="398">
        <v>25.4</v>
      </c>
      <c r="IE76" s="398">
        <v>43.7</v>
      </c>
      <c r="IF76" s="398">
        <v>29</v>
      </c>
      <c r="IG76" s="398">
        <v>87.1</v>
      </c>
      <c r="IH76" s="401">
        <v>6253</v>
      </c>
      <c r="II76" s="398">
        <v>71.5</v>
      </c>
      <c r="IJ76" s="398">
        <v>7.9</v>
      </c>
      <c r="IK76" s="398">
        <v>94.5</v>
      </c>
      <c r="IL76" s="401">
        <v>4481</v>
      </c>
      <c r="IM76" s="398">
        <v>12.8</v>
      </c>
      <c r="IN76" s="398">
        <v>95.7</v>
      </c>
      <c r="IO76" s="401">
        <v>5007</v>
      </c>
      <c r="IP76" s="398">
        <v>28.2</v>
      </c>
      <c r="IQ76" s="398">
        <v>31.9</v>
      </c>
      <c r="IR76" s="398">
        <v>17.5</v>
      </c>
      <c r="IS76" s="398">
        <v>34.9</v>
      </c>
      <c r="IT76" s="398">
        <v>96.8</v>
      </c>
      <c r="IU76" s="401">
        <v>3983</v>
      </c>
      <c r="IV76" s="398">
        <v>14</v>
      </c>
      <c r="IW76" s="398"/>
      <c r="IX76" s="398"/>
      <c r="IY76" s="398"/>
      <c r="IZ76" s="398"/>
      <c r="JA76" s="398"/>
      <c r="JB76" s="398"/>
      <c r="JC76" s="398"/>
      <c r="JD76" s="398"/>
      <c r="JE76" s="401">
        <v>25</v>
      </c>
      <c r="JF76" s="376">
        <v>1</v>
      </c>
      <c r="JG76" s="376">
        <v>2</v>
      </c>
      <c r="JH76" s="379"/>
      <c r="JI76" s="379"/>
      <c r="JJ76" s="400"/>
      <c r="JK76" s="379"/>
      <c r="JL76" s="379"/>
      <c r="JM76" s="379"/>
      <c r="JN76" s="379"/>
      <c r="JO76" s="379"/>
      <c r="JP76" s="379"/>
      <c r="JQ76" s="379"/>
      <c r="JR76" s="379"/>
      <c r="JS76" s="379"/>
      <c r="JT76" s="379"/>
      <c r="JU76" s="379"/>
      <c r="JV76" s="379"/>
      <c r="JW76" s="379"/>
      <c r="JX76" s="379"/>
      <c r="JY76" s="379"/>
      <c r="JZ76" s="379"/>
      <c r="KA76" s="379"/>
      <c r="KB76" s="379"/>
      <c r="KC76" s="379"/>
      <c r="KD76" s="379"/>
      <c r="KE76" s="379"/>
      <c r="KF76" s="379"/>
      <c r="KG76" s="379"/>
      <c r="KH76" s="379"/>
      <c r="KI76" s="379"/>
      <c r="KJ76" s="379"/>
      <c r="KK76" s="379"/>
      <c r="KL76" s="379"/>
      <c r="KM76" s="379"/>
      <c r="KN76" s="379"/>
      <c r="KO76" s="379"/>
      <c r="KP76" s="379"/>
      <c r="KQ76" s="379"/>
      <c r="KR76" s="379"/>
      <c r="KS76" s="379"/>
      <c r="KT76" s="379"/>
      <c r="KU76" s="379"/>
      <c r="KV76" s="379"/>
      <c r="KW76" s="379"/>
      <c r="KX76" s="379"/>
      <c r="KY76" s="379"/>
      <c r="KZ76" s="379"/>
      <c r="LA76" s="379"/>
      <c r="LB76" s="379"/>
      <c r="LC76" s="379"/>
      <c r="LD76" s="379"/>
      <c r="LE76" s="379"/>
    </row>
    <row r="77" spans="1:317" ht="14.45" customHeight="1">
      <c r="A77" s="121">
        <v>250</v>
      </c>
      <c r="B77" s="121">
        <f>COUNTIFS($D$3:D77,D77,$F$3:F77,F77)</f>
        <v>1</v>
      </c>
      <c r="C77" s="177">
        <v>13765</v>
      </c>
      <c r="D77" s="231" t="s">
        <v>619</v>
      </c>
      <c r="E77" s="127" t="s">
        <v>571</v>
      </c>
      <c r="F77" s="179">
        <v>6404180233</v>
      </c>
      <c r="G77" s="124">
        <f>LEFT(H77,4)-CONCATENATE(IF(LEFT(F77, 2)&lt;MID(H77, 3, 4), 20, 19),LEFT(F77,2))</f>
        <v>56</v>
      </c>
      <c r="H77" s="275" t="s">
        <v>598</v>
      </c>
      <c r="I77" s="194" t="s">
        <v>611</v>
      </c>
      <c r="J77" s="276" t="s">
        <v>476</v>
      </c>
      <c r="K77" s="127" t="s">
        <v>477</v>
      </c>
      <c r="L77" s="124">
        <v>24</v>
      </c>
      <c r="M77" s="127" t="s">
        <v>620</v>
      </c>
      <c r="N77" s="127" t="s">
        <v>511</v>
      </c>
      <c r="O77" s="124"/>
      <c r="P77" s="124" t="s">
        <v>546</v>
      </c>
      <c r="Q77" s="320"/>
      <c r="R77" s="320"/>
      <c r="S77" s="127"/>
      <c r="T77" s="340" t="s">
        <v>481</v>
      </c>
      <c r="U77" s="340"/>
      <c r="V77" s="341" t="s">
        <v>482</v>
      </c>
      <c r="W77" s="342" t="s">
        <v>548</v>
      </c>
      <c r="X77" s="343"/>
      <c r="Y77" s="344"/>
      <c r="Z77" s="377"/>
      <c r="AA77" s="375" t="s">
        <v>568</v>
      </c>
      <c r="AB77" s="124"/>
      <c r="AC77" s="392">
        <v>7097</v>
      </c>
      <c r="AD77" s="392">
        <v>170000</v>
      </c>
      <c r="AE77" s="379"/>
      <c r="AF77" s="379"/>
      <c r="AG77" s="379" t="s">
        <v>484</v>
      </c>
      <c r="AH77" s="131">
        <v>10000</v>
      </c>
      <c r="AI77"/>
      <c r="AJ77"/>
      <c r="AM77"/>
      <c r="AO77" s="397">
        <v>2.1800000000000002</v>
      </c>
      <c r="AP77" s="132">
        <v>19.899999999999999</v>
      </c>
      <c r="AQ77" s="133">
        <v>77</v>
      </c>
      <c r="AR77" s="134">
        <f t="shared" si="61"/>
        <v>99.08</v>
      </c>
      <c r="AS77" s="135">
        <f t="shared" si="62"/>
        <v>0.10954773869346736</v>
      </c>
      <c r="AT77" s="136">
        <f t="shared" si="63"/>
        <v>8.4351758793969864</v>
      </c>
      <c r="AU77" s="137">
        <f t="shared" si="64"/>
        <v>2.2497420020639834E-2</v>
      </c>
      <c r="AV77" s="138">
        <f t="shared" si="77"/>
        <v>1.8164000000000002</v>
      </c>
      <c r="AW77" s="138">
        <f t="shared" si="80"/>
        <v>83.321100917431195</v>
      </c>
      <c r="AX77" s="139">
        <v>0.17</v>
      </c>
      <c r="AY77" s="138">
        <f t="shared" si="81"/>
        <v>7.7981651376146779</v>
      </c>
      <c r="AZ77" s="121" t="s">
        <v>485</v>
      </c>
      <c r="BA77" s="140">
        <v>31</v>
      </c>
      <c r="BB77" s="141" t="s">
        <v>485</v>
      </c>
      <c r="BC77" s="142">
        <v>3.62</v>
      </c>
      <c r="BD77" s="142"/>
      <c r="BE77" s="138"/>
      <c r="BF77" s="138"/>
      <c r="BG77" s="143">
        <v>7017.6190476190477</v>
      </c>
      <c r="BH77" s="123">
        <v>1227</v>
      </c>
      <c r="BI77" s="144">
        <v>10.4</v>
      </c>
      <c r="BJ77" s="138">
        <v>76.599999999999994</v>
      </c>
      <c r="BK77" s="121">
        <v>23.4</v>
      </c>
      <c r="BL77" s="145">
        <f t="shared" si="65"/>
        <v>3.2735042735042734</v>
      </c>
      <c r="BM77" s="146">
        <v>3.4000000000000002E-2</v>
      </c>
      <c r="BN77" s="142">
        <f t="shared" si="66"/>
        <v>1.5596330275229358</v>
      </c>
      <c r="BO77" s="121" t="s">
        <v>485</v>
      </c>
      <c r="BP77" s="138">
        <v>57.8</v>
      </c>
      <c r="BQ77" s="144">
        <v>59.5</v>
      </c>
      <c r="BR77" s="147">
        <v>44333</v>
      </c>
      <c r="BS77" s="142">
        <f t="shared" si="79"/>
        <v>86.9</v>
      </c>
      <c r="BT77" s="147">
        <v>94.5</v>
      </c>
      <c r="BU77" s="147">
        <v>20666</v>
      </c>
      <c r="BV77" s="142">
        <f t="shared" si="67"/>
        <v>5.5</v>
      </c>
      <c r="BW77" s="399">
        <f t="shared" si="68"/>
        <v>19.740800000000004</v>
      </c>
      <c r="BX77" s="123">
        <v>31.2</v>
      </c>
      <c r="BY77" s="148">
        <f t="shared" si="69"/>
        <v>6.2088000000000001</v>
      </c>
      <c r="BZ77" s="147">
        <v>55.7</v>
      </c>
      <c r="CA77" s="148">
        <f t="shared" si="70"/>
        <v>11.084300000000001</v>
      </c>
      <c r="CB77" s="147">
        <v>12.3</v>
      </c>
      <c r="CC77" s="148">
        <f t="shared" si="71"/>
        <v>2.4477000000000002</v>
      </c>
      <c r="CD77" s="148">
        <v>0.15</v>
      </c>
      <c r="CE77" s="149">
        <v>100</v>
      </c>
      <c r="CF77" s="149">
        <v>17746</v>
      </c>
      <c r="CG77" s="149">
        <v>99.8</v>
      </c>
      <c r="CH77" s="149">
        <v>13450</v>
      </c>
      <c r="CI77" s="149">
        <v>95.6</v>
      </c>
      <c r="CJ77" s="149">
        <v>99.1</v>
      </c>
      <c r="CK77" s="149">
        <v>12967</v>
      </c>
      <c r="CL77" s="138">
        <f t="shared" si="72"/>
        <v>0.56014362657091554</v>
      </c>
      <c r="CM77" s="148"/>
      <c r="CN77" s="148"/>
      <c r="CO77" s="148"/>
      <c r="CP77" s="142"/>
      <c r="CQ77" s="138"/>
      <c r="CR77" s="138"/>
      <c r="CS77" s="150"/>
      <c r="CT77" s="148"/>
      <c r="CU77" s="151"/>
      <c r="CV77" s="151"/>
      <c r="CW77" s="148"/>
      <c r="CX77" s="148"/>
      <c r="CZ77" s="148"/>
      <c r="DA77" s="152"/>
      <c r="DB77" s="153" t="s">
        <v>497</v>
      </c>
      <c r="DC77" s="154"/>
      <c r="DD77" s="155" t="s">
        <v>621</v>
      </c>
      <c r="DE77" s="124"/>
      <c r="DF77" s="124"/>
      <c r="DG77" s="124"/>
      <c r="DH77" s="236"/>
      <c r="DI77" s="204" t="s">
        <v>488</v>
      </c>
      <c r="DJ77" s="427" t="s">
        <v>484</v>
      </c>
      <c r="DK77" s="156">
        <v>2</v>
      </c>
      <c r="DL77" s="156"/>
      <c r="DM77" s="156"/>
      <c r="DN77" s="157">
        <v>1</v>
      </c>
      <c r="DO77" s="156">
        <v>0</v>
      </c>
      <c r="DP77" s="219" t="s">
        <v>681</v>
      </c>
      <c r="DQ77" s="156"/>
      <c r="DR77" s="158" t="s">
        <v>479</v>
      </c>
      <c r="DS77" s="124" t="s">
        <v>479</v>
      </c>
      <c r="DT77" s="124">
        <v>15219</v>
      </c>
      <c r="DU77" s="124">
        <v>88.4</v>
      </c>
      <c r="DV77" s="124">
        <v>11.6</v>
      </c>
      <c r="DW77" s="124" t="s">
        <v>479</v>
      </c>
      <c r="DX77" s="124" t="s">
        <v>479</v>
      </c>
      <c r="DY77" s="124" t="s">
        <v>479</v>
      </c>
      <c r="DZ77" s="124" t="s">
        <v>479</v>
      </c>
      <c r="EA77" s="124">
        <v>0</v>
      </c>
      <c r="EC77" s="159"/>
      <c r="ED77" s="159"/>
      <c r="EE77" s="156">
        <v>24</v>
      </c>
      <c r="EF77" s="156">
        <v>80</v>
      </c>
      <c r="EG77" s="156">
        <v>3</v>
      </c>
      <c r="EH77" s="159"/>
      <c r="EI77" s="191" t="s">
        <v>499</v>
      </c>
      <c r="EJ77" s="191" t="s">
        <v>499</v>
      </c>
      <c r="EK77" s="192" t="s">
        <v>499</v>
      </c>
      <c r="EL77" s="156">
        <v>1</v>
      </c>
      <c r="EM77" s="127" t="s">
        <v>499</v>
      </c>
      <c r="EN77" s="156" t="s">
        <v>500</v>
      </c>
      <c r="EO77" s="156">
        <v>3</v>
      </c>
      <c r="EP77" s="156"/>
      <c r="EQ77" s="176" t="s">
        <v>499</v>
      </c>
      <c r="ER77" s="161" t="s">
        <v>499</v>
      </c>
      <c r="ES77" s="311">
        <v>13765</v>
      </c>
      <c r="ET77" s="404">
        <v>75</v>
      </c>
      <c r="EU77" s="404">
        <v>57862</v>
      </c>
      <c r="EV77" s="404">
        <v>4000</v>
      </c>
      <c r="EW77" s="404">
        <v>39780</v>
      </c>
      <c r="EX77" s="404">
        <v>53650</v>
      </c>
      <c r="EY77" s="335">
        <f t="shared" si="73"/>
        <v>7113.99</v>
      </c>
      <c r="EZ77" s="407">
        <f t="shared" si="57"/>
        <v>170735.76</v>
      </c>
      <c r="FA77" s="390"/>
      <c r="FB77" s="390"/>
      <c r="FC77" s="390"/>
      <c r="FD77" s="390"/>
      <c r="FE77" s="402"/>
      <c r="FF77" s="402"/>
      <c r="FG77" s="402"/>
      <c r="FH77" s="289"/>
      <c r="FI77" s="409"/>
      <c r="FJ77" s="291"/>
      <c r="FK77" s="292"/>
      <c r="FL77" s="395"/>
      <c r="FM77" s="163"/>
      <c r="FN77" s="121"/>
      <c r="FO77" s="168">
        <f t="shared" si="74"/>
        <v>7.0970000000000004</v>
      </c>
      <c r="FQ77" s="136">
        <f t="shared" si="75"/>
        <v>92.720611109190827</v>
      </c>
      <c r="FR77" s="169">
        <f t="shared" si="76"/>
        <v>7.1139899999999994</v>
      </c>
      <c r="FS77" s="170"/>
      <c r="FT77" s="193">
        <v>100</v>
      </c>
      <c r="FU77" s="176" t="s">
        <v>622</v>
      </c>
      <c r="FV77" s="216" t="s">
        <v>479</v>
      </c>
      <c r="FW77" s="176" t="s">
        <v>623</v>
      </c>
      <c r="FX77" s="124">
        <v>0</v>
      </c>
      <c r="FY77" s="127" t="s">
        <v>499</v>
      </c>
      <c r="FZ77" s="124">
        <v>1</v>
      </c>
      <c r="GA77" s="194" t="s">
        <v>525</v>
      </c>
      <c r="GE77" s="127"/>
      <c r="GF77" s="195" t="s">
        <v>624</v>
      </c>
      <c r="GG77" s="176" t="s">
        <v>505</v>
      </c>
      <c r="GH77" s="124">
        <v>0</v>
      </c>
      <c r="GI77" s="194">
        <v>0</v>
      </c>
      <c r="GJ77" s="176" t="s">
        <v>528</v>
      </c>
      <c r="GK77" s="375"/>
      <c r="GL77" s="172">
        <v>44146</v>
      </c>
      <c r="GM77" s="217" t="s">
        <v>583</v>
      </c>
      <c r="GN77" s="173"/>
      <c r="GO77" s="412" t="s">
        <v>489</v>
      </c>
      <c r="GS77" s="413"/>
      <c r="GT77" s="375"/>
      <c r="GU77" s="375"/>
      <c r="GW77" s="196">
        <v>0</v>
      </c>
      <c r="GX77" s="196">
        <v>0</v>
      </c>
      <c r="GY77" s="196">
        <v>68802.490000000005</v>
      </c>
      <c r="GZ77" s="196">
        <v>0</v>
      </c>
      <c r="HA77" s="196">
        <v>4.51</v>
      </c>
      <c r="HB77" s="196">
        <v>0</v>
      </c>
      <c r="HC77" s="196">
        <v>456355.8</v>
      </c>
      <c r="HD77" s="196">
        <v>36.020000000000003</v>
      </c>
      <c r="HE77" s="196">
        <v>3353.4</v>
      </c>
      <c r="HF77" s="196">
        <v>119.03</v>
      </c>
      <c r="HG77" s="196">
        <v>0</v>
      </c>
      <c r="HH77" s="196">
        <v>0</v>
      </c>
      <c r="HI77" s="196">
        <v>191.55</v>
      </c>
      <c r="HJ77" s="400"/>
      <c r="HK77" s="400"/>
      <c r="HL77" s="400"/>
      <c r="HM77" s="400"/>
      <c r="HN77" s="400"/>
      <c r="HO77" s="400"/>
      <c r="HP77" s="400"/>
      <c r="HQ77" s="400"/>
      <c r="HR77" s="400"/>
      <c r="HS77" s="400"/>
      <c r="HT77" s="400"/>
      <c r="HU77" s="400"/>
      <c r="HV77" s="400">
        <v>93.8</v>
      </c>
      <c r="HW77" s="400">
        <v>6418</v>
      </c>
      <c r="HX77" s="400">
        <v>89.1</v>
      </c>
      <c r="HY77" s="400">
        <v>72.400000000000006</v>
      </c>
      <c r="HZ77" s="400">
        <v>75.8</v>
      </c>
      <c r="IA77" s="400">
        <v>82</v>
      </c>
      <c r="IB77" s="400">
        <v>91.3</v>
      </c>
      <c r="IC77" s="400">
        <v>14151</v>
      </c>
      <c r="ID77" s="400">
        <v>78.8</v>
      </c>
      <c r="IE77" s="400"/>
      <c r="IF77" s="400"/>
      <c r="IG77" s="400"/>
      <c r="IH77" s="400"/>
      <c r="II77" s="400"/>
      <c r="IJ77" s="400"/>
      <c r="IK77" s="400"/>
      <c r="IL77" s="400"/>
      <c r="IM77" s="400"/>
      <c r="IN77" s="400">
        <v>47.1</v>
      </c>
      <c r="IO77" s="400">
        <v>3532</v>
      </c>
      <c r="IP77" s="400">
        <v>13.2</v>
      </c>
      <c r="IQ77" s="400">
        <v>37</v>
      </c>
      <c r="IR77" s="400">
        <v>3.33</v>
      </c>
      <c r="IS77" s="400">
        <v>5.79</v>
      </c>
      <c r="IT77" s="400">
        <v>20.8</v>
      </c>
      <c r="IU77" s="400">
        <v>3878</v>
      </c>
      <c r="IV77" s="400">
        <v>14</v>
      </c>
      <c r="IW77" s="400">
        <v>32.9</v>
      </c>
      <c r="IX77" s="400">
        <v>33.9</v>
      </c>
      <c r="IY77" s="400">
        <v>95</v>
      </c>
      <c r="IZ77" s="400">
        <v>13419</v>
      </c>
      <c r="JA77" s="400">
        <v>36.799999999999997</v>
      </c>
      <c r="JB77" s="400">
        <v>45.9</v>
      </c>
      <c r="JC77" s="400">
        <v>42.3</v>
      </c>
      <c r="JD77" s="400">
        <v>30.4</v>
      </c>
      <c r="JE77" s="400">
        <v>44</v>
      </c>
      <c r="JF77" s="376">
        <v>5</v>
      </c>
      <c r="JG77" s="376"/>
      <c r="JH77" s="400"/>
      <c r="JI77" s="400"/>
      <c r="JJ77" s="400"/>
      <c r="JK77" s="379"/>
      <c r="JL77" s="379"/>
      <c r="JM77" s="379"/>
      <c r="JN77" s="379"/>
      <c r="JO77" s="379"/>
      <c r="JP77" s="379"/>
      <c r="JQ77" s="379"/>
      <c r="JR77" s="379"/>
      <c r="JS77" s="379"/>
      <c r="JT77" s="379"/>
      <c r="JU77" s="379"/>
      <c r="JV77" s="379"/>
      <c r="JW77" s="379"/>
      <c r="JX77" s="379"/>
      <c r="JY77" s="379"/>
      <c r="JZ77" s="379"/>
      <c r="KA77" s="379"/>
      <c r="KB77" s="379"/>
      <c r="KC77" s="379"/>
      <c r="KD77" s="379"/>
      <c r="KE77" s="379"/>
      <c r="KF77" s="379"/>
      <c r="KG77" s="379"/>
      <c r="KH77" s="379"/>
      <c r="KI77" s="379"/>
      <c r="KJ77" s="379"/>
      <c r="KK77" s="379"/>
      <c r="KL77" s="379"/>
      <c r="KM77" s="379"/>
      <c r="KN77" s="379"/>
      <c r="KO77" s="379"/>
      <c r="KP77" s="379"/>
      <c r="KQ77" s="379"/>
      <c r="KR77" s="379"/>
      <c r="KS77" s="379"/>
      <c r="KT77" s="379"/>
      <c r="KU77" s="379"/>
      <c r="KV77" s="379"/>
      <c r="KW77" s="379"/>
      <c r="KX77" s="379"/>
      <c r="KY77" s="379"/>
      <c r="KZ77" s="379"/>
      <c r="LA77" s="379"/>
      <c r="LB77" s="379"/>
      <c r="LC77" s="379"/>
      <c r="LD77" s="379"/>
      <c r="LE77" s="379"/>
    </row>
    <row r="78" spans="1:317" ht="14.45" customHeight="1">
      <c r="A78" s="121">
        <v>163</v>
      </c>
      <c r="B78" s="121">
        <f>COUNTIFS($D$3:D78,D78,$F$3:F78,F78)</f>
        <v>1</v>
      </c>
      <c r="C78" s="177">
        <v>12955</v>
      </c>
      <c r="D78" s="231" t="s">
        <v>927</v>
      </c>
      <c r="E78" s="127" t="s">
        <v>652</v>
      </c>
      <c r="F78" s="179">
        <v>460131957</v>
      </c>
      <c r="G78" s="124">
        <f>LEFT(H78,4)-CONCATENATE(IF(LEFT(F78, 2)&lt;MID(H78, 3, 4), 20, 19),LEFT(F78,2))</f>
        <v>74</v>
      </c>
      <c r="H78" s="275" t="s">
        <v>928</v>
      </c>
      <c r="I78" s="194" t="s">
        <v>929</v>
      </c>
      <c r="J78" s="276" t="s">
        <v>476</v>
      </c>
      <c r="K78" s="127" t="s">
        <v>477</v>
      </c>
      <c r="L78" s="124">
        <v>24</v>
      </c>
      <c r="M78" s="127" t="s">
        <v>493</v>
      </c>
      <c r="N78" s="127" t="s">
        <v>479</v>
      </c>
      <c r="O78" s="124"/>
      <c r="P78" s="124" t="s">
        <v>783</v>
      </c>
      <c r="Q78" s="320"/>
      <c r="R78" s="320"/>
      <c r="S78" s="127"/>
      <c r="T78" s="340" t="s">
        <v>481</v>
      </c>
      <c r="U78" s="340"/>
      <c r="V78" s="350" t="s">
        <v>521</v>
      </c>
      <c r="W78" s="307"/>
      <c r="X78" s="308"/>
      <c r="Y78" s="336"/>
      <c r="Z78" s="377" t="s">
        <v>656</v>
      </c>
      <c r="AA78" s="375" t="s">
        <v>495</v>
      </c>
      <c r="AB78" s="124"/>
      <c r="AC78" s="392">
        <v>521</v>
      </c>
      <c r="AD78" s="392">
        <v>12500</v>
      </c>
      <c r="AE78" s="379"/>
      <c r="AF78" s="379"/>
      <c r="AG78" s="379" t="s">
        <v>496</v>
      </c>
      <c r="AH78" s="392">
        <v>1000</v>
      </c>
      <c r="AI78"/>
      <c r="AJ78"/>
      <c r="AM78"/>
      <c r="AO78" s="397">
        <v>6.09</v>
      </c>
      <c r="AP78" s="132">
        <v>90.5</v>
      </c>
      <c r="AQ78" s="133">
        <v>2.5499999999999998</v>
      </c>
      <c r="AR78" s="134">
        <f t="shared" si="61"/>
        <v>99.14</v>
      </c>
      <c r="AS78" s="135">
        <f t="shared" si="62"/>
        <v>6.7292817679558012E-2</v>
      </c>
      <c r="AT78" s="136">
        <f t="shared" si="63"/>
        <v>0.17159668508287293</v>
      </c>
      <c r="AU78" s="137">
        <f t="shared" si="64"/>
        <v>6.5448683503492741E-2</v>
      </c>
      <c r="AV78" s="138">
        <f t="shared" si="77"/>
        <v>4.6182000000000007</v>
      </c>
      <c r="AW78" s="138">
        <f t="shared" si="80"/>
        <v>75.832512315270947</v>
      </c>
      <c r="AX78" s="139">
        <v>0.44</v>
      </c>
      <c r="AY78" s="138">
        <f t="shared" si="81"/>
        <v>7.2249589490968802</v>
      </c>
      <c r="AZ78" s="121" t="s">
        <v>485</v>
      </c>
      <c r="BA78" s="140">
        <v>62.9</v>
      </c>
      <c r="BB78" s="141" t="s">
        <v>485</v>
      </c>
      <c r="BC78" s="142">
        <v>0.19</v>
      </c>
      <c r="BD78" s="142"/>
      <c r="BE78" s="138"/>
      <c r="BF78" s="138"/>
      <c r="BG78" s="143">
        <v>6108.4615384615381</v>
      </c>
      <c r="BH78" s="143">
        <v>636.5</v>
      </c>
      <c r="BI78" s="144">
        <v>4.97</v>
      </c>
      <c r="BJ78" s="138">
        <v>68.5</v>
      </c>
      <c r="BK78" s="138">
        <f>100-BJ78</f>
        <v>31.5</v>
      </c>
      <c r="BL78" s="145">
        <f t="shared" si="65"/>
        <v>2.1746031746031744</v>
      </c>
      <c r="BM78" s="146">
        <v>0.24</v>
      </c>
      <c r="BN78" s="142">
        <f t="shared" si="66"/>
        <v>3.9408866995073892</v>
      </c>
      <c r="BO78" s="121" t="s">
        <v>485</v>
      </c>
      <c r="BP78" s="138">
        <v>69.099999999999994</v>
      </c>
      <c r="BQ78" s="144">
        <v>69.114999999999995</v>
      </c>
      <c r="BR78" s="147">
        <v>52532</v>
      </c>
      <c r="BS78" s="142">
        <f t="shared" si="79"/>
        <v>77.8</v>
      </c>
      <c r="BT78" s="147">
        <v>95.6</v>
      </c>
      <c r="BU78" s="147">
        <v>13908</v>
      </c>
      <c r="BV78" s="142">
        <f t="shared" si="67"/>
        <v>4.4000000000000057</v>
      </c>
      <c r="BW78" s="399">
        <f t="shared" si="68"/>
        <v>90.228499999999997</v>
      </c>
      <c r="BX78" s="123">
        <v>49.3</v>
      </c>
      <c r="BY78" s="148">
        <f t="shared" si="69"/>
        <v>44.616499999999995</v>
      </c>
      <c r="BZ78" s="147">
        <v>28.5</v>
      </c>
      <c r="CA78" s="148">
        <f t="shared" si="70"/>
        <v>25.7925</v>
      </c>
      <c r="CB78" s="147">
        <v>21.9</v>
      </c>
      <c r="CC78" s="148">
        <f t="shared" si="71"/>
        <v>19.819499999999998</v>
      </c>
      <c r="CD78" s="148">
        <v>0.91</v>
      </c>
      <c r="CE78" s="149">
        <v>100</v>
      </c>
      <c r="CF78" s="149">
        <v>13235</v>
      </c>
      <c r="CG78" s="149">
        <v>99.8</v>
      </c>
      <c r="CH78" s="149">
        <v>7126</v>
      </c>
      <c r="CI78" s="149">
        <v>98.3</v>
      </c>
      <c r="CJ78" s="149">
        <v>99.6</v>
      </c>
      <c r="CK78" s="149">
        <v>9034</v>
      </c>
      <c r="CL78" s="138">
        <f t="shared" si="72"/>
        <v>1.7298245614035086</v>
      </c>
      <c r="CM78" s="148"/>
      <c r="CN78" s="148"/>
      <c r="CO78" s="148"/>
      <c r="CP78" s="142">
        <v>4.2699999999999996</v>
      </c>
      <c r="CQ78" s="138"/>
      <c r="CR78" s="138"/>
      <c r="CS78" s="138"/>
      <c r="CT78" s="148"/>
      <c r="CU78" s="151"/>
      <c r="CV78" s="151"/>
      <c r="CW78" s="148"/>
      <c r="CX78" s="148"/>
      <c r="CZ78" s="148"/>
      <c r="DA78" s="152"/>
      <c r="DB78" s="153" t="s">
        <v>486</v>
      </c>
      <c r="DC78" s="154"/>
      <c r="DD78" s="155" t="s">
        <v>930</v>
      </c>
      <c r="DE78" s="124"/>
      <c r="DF78" s="124"/>
      <c r="DG78" s="124"/>
      <c r="DH78" s="236"/>
      <c r="DI78" s="124" t="s">
        <v>488</v>
      </c>
      <c r="DJ78" s="426" t="s">
        <v>496</v>
      </c>
      <c r="DK78" s="156">
        <v>2</v>
      </c>
      <c r="DL78" s="156"/>
      <c r="DM78" s="156"/>
      <c r="DN78" s="157">
        <v>0</v>
      </c>
      <c r="DO78" s="156">
        <v>0</v>
      </c>
      <c r="DP78" s="219" t="s">
        <v>681</v>
      </c>
      <c r="DQ78" s="156"/>
      <c r="DR78" s="203" t="s">
        <v>479</v>
      </c>
      <c r="DS78" s="200" t="s">
        <v>479</v>
      </c>
      <c r="DT78" s="200">
        <v>515</v>
      </c>
      <c r="DU78" s="200">
        <v>7.4</v>
      </c>
      <c r="DV78" s="200">
        <v>92.6</v>
      </c>
      <c r="DW78" s="200" t="s">
        <v>479</v>
      </c>
      <c r="DX78" s="200" t="s">
        <v>479</v>
      </c>
      <c r="DY78" s="200" t="s">
        <v>479</v>
      </c>
      <c r="DZ78" s="200" t="s">
        <v>479</v>
      </c>
      <c r="EA78" s="127">
        <v>0</v>
      </c>
      <c r="EB78" s="123"/>
      <c r="EC78" s="159"/>
      <c r="ED78" s="159"/>
      <c r="EE78" s="156">
        <v>24</v>
      </c>
      <c r="EF78" s="156">
        <v>60</v>
      </c>
      <c r="EG78" s="156">
        <v>3</v>
      </c>
      <c r="EH78" s="159"/>
      <c r="EI78" s="191">
        <v>185</v>
      </c>
      <c r="EJ78" s="191">
        <v>103</v>
      </c>
      <c r="EK78" s="192">
        <f>EJ78/(EI78*EI78*0.01*0.01)</f>
        <v>30.094959824689557</v>
      </c>
      <c r="EL78" s="156">
        <v>1</v>
      </c>
      <c r="EM78" s="127" t="s">
        <v>499</v>
      </c>
      <c r="EN78" s="156" t="s">
        <v>500</v>
      </c>
      <c r="EO78" s="156">
        <v>2</v>
      </c>
      <c r="EP78" s="156">
        <v>1</v>
      </c>
      <c r="EQ78" s="159"/>
      <c r="ER78" s="161"/>
      <c r="ES78" s="311">
        <v>12955</v>
      </c>
      <c r="ET78" s="404">
        <v>75</v>
      </c>
      <c r="EU78" s="404">
        <v>18100</v>
      </c>
      <c r="EV78" s="404">
        <v>4000</v>
      </c>
      <c r="EW78" s="404">
        <v>40560</v>
      </c>
      <c r="EX78" s="404">
        <v>3808</v>
      </c>
      <c r="EY78" s="335">
        <f t="shared" si="73"/>
        <v>514.84159999999997</v>
      </c>
      <c r="EZ78" s="407">
        <f t="shared" si="57"/>
        <v>12356.198399999999</v>
      </c>
      <c r="FA78" s="390"/>
      <c r="FB78" s="390"/>
      <c r="FC78" s="390"/>
      <c r="FD78" s="390"/>
      <c r="FE78" s="402"/>
      <c r="FF78" s="402"/>
      <c r="FG78" s="402"/>
      <c r="FH78" s="289"/>
      <c r="FI78" s="379"/>
      <c r="FJ78" s="291"/>
      <c r="FK78" s="292"/>
      <c r="FL78" s="395"/>
      <c r="FM78" s="163"/>
      <c r="FN78" s="121"/>
      <c r="FO78" s="168">
        <f t="shared" si="74"/>
        <v>0.52100000000000002</v>
      </c>
      <c r="FQ78" s="136">
        <f t="shared" si="75"/>
        <v>21.038674033149171</v>
      </c>
      <c r="FR78" s="169">
        <f t="shared" si="76"/>
        <v>0.51484160000000001</v>
      </c>
      <c r="FS78" s="170">
        <f>DT78/EY78</f>
        <v>1.0003076674456766</v>
      </c>
      <c r="FT78" s="193">
        <v>0</v>
      </c>
      <c r="FU78" s="176" t="s">
        <v>479</v>
      </c>
      <c r="FV78" s="176" t="s">
        <v>931</v>
      </c>
      <c r="FW78" s="176" t="s">
        <v>479</v>
      </c>
      <c r="FX78" s="124">
        <v>0</v>
      </c>
      <c r="FY78" s="127" t="s">
        <v>499</v>
      </c>
      <c r="FZ78" s="124">
        <v>1</v>
      </c>
      <c r="GA78" s="176" t="s">
        <v>932</v>
      </c>
      <c r="GE78" s="124">
        <v>1</v>
      </c>
      <c r="GF78" s="195" t="s">
        <v>933</v>
      </c>
      <c r="GG78" s="176" t="s">
        <v>505</v>
      </c>
      <c r="GH78" s="124">
        <v>0</v>
      </c>
      <c r="GI78" s="213">
        <v>0</v>
      </c>
      <c r="GJ78" s="176" t="s">
        <v>528</v>
      </c>
      <c r="GK78" s="375"/>
      <c r="GL78" s="172">
        <v>43997</v>
      </c>
      <c r="GM78" s="410"/>
      <c r="GN78" s="173"/>
      <c r="GO78" s="412" t="s">
        <v>489</v>
      </c>
      <c r="GS78" s="413"/>
      <c r="GT78" s="375"/>
      <c r="GU78" s="375"/>
      <c r="GW78" s="196">
        <v>0</v>
      </c>
      <c r="GX78" s="196">
        <v>0</v>
      </c>
      <c r="GY78" s="196">
        <v>3466.4</v>
      </c>
      <c r="GZ78" s="196">
        <v>0</v>
      </c>
      <c r="HA78" s="196">
        <v>0</v>
      </c>
      <c r="HB78" s="196">
        <v>0</v>
      </c>
      <c r="HC78" s="196">
        <v>6844.1</v>
      </c>
      <c r="HD78" s="196">
        <v>51.55</v>
      </c>
      <c r="HE78" s="196">
        <v>260.8</v>
      </c>
      <c r="HF78" s="196">
        <v>0</v>
      </c>
      <c r="HG78" s="196">
        <v>0</v>
      </c>
      <c r="HH78" s="196">
        <v>0</v>
      </c>
      <c r="HI78" s="196">
        <v>301.91000000000003</v>
      </c>
      <c r="HJ78" s="400">
        <v>3</v>
      </c>
      <c r="HK78" s="398">
        <v>62.4</v>
      </c>
      <c r="HL78" s="398">
        <v>75.8</v>
      </c>
      <c r="HM78" s="401">
        <v>15384</v>
      </c>
      <c r="HN78" s="398">
        <v>59.4</v>
      </c>
      <c r="HO78" s="398">
        <v>81.2</v>
      </c>
      <c r="HP78" s="401">
        <v>6432</v>
      </c>
      <c r="HQ78" s="401">
        <v>397</v>
      </c>
      <c r="HR78" s="398">
        <v>57.4</v>
      </c>
      <c r="HS78" s="398">
        <v>58.2</v>
      </c>
      <c r="HT78" s="398">
        <v>39</v>
      </c>
      <c r="HU78" s="398">
        <v>77.8</v>
      </c>
      <c r="HV78" s="398">
        <v>99.8</v>
      </c>
      <c r="HW78" s="401">
        <v>10318</v>
      </c>
      <c r="HX78" s="398">
        <v>90</v>
      </c>
      <c r="HY78" s="398">
        <v>96.8</v>
      </c>
      <c r="HZ78" s="398">
        <v>76.099999999999994</v>
      </c>
      <c r="IA78" s="398">
        <v>94.5</v>
      </c>
      <c r="IB78" s="398">
        <v>98.1</v>
      </c>
      <c r="IC78" s="401">
        <v>8486</v>
      </c>
      <c r="ID78" s="398">
        <v>86</v>
      </c>
      <c r="IE78" s="398">
        <v>80.5</v>
      </c>
      <c r="IF78" s="398">
        <v>72.2</v>
      </c>
      <c r="IG78" s="398">
        <v>96.5</v>
      </c>
      <c r="IH78" s="401">
        <v>13669</v>
      </c>
      <c r="II78" s="398">
        <v>89.1</v>
      </c>
      <c r="IJ78" s="398">
        <v>50.2</v>
      </c>
      <c r="IK78" s="398">
        <v>93.6</v>
      </c>
      <c r="IL78" s="401">
        <v>6645</v>
      </c>
      <c r="IM78" s="398">
        <v>57.8</v>
      </c>
      <c r="IN78" s="398">
        <v>98.5</v>
      </c>
      <c r="IO78" s="401">
        <v>6474</v>
      </c>
      <c r="IP78" s="398">
        <v>79.2</v>
      </c>
      <c r="IQ78" s="398">
        <v>70.7</v>
      </c>
      <c r="IR78" s="398">
        <v>57.6</v>
      </c>
      <c r="IS78" s="398">
        <v>76.5</v>
      </c>
      <c r="IT78" s="398">
        <v>92.9</v>
      </c>
      <c r="IU78" s="401">
        <v>5427</v>
      </c>
      <c r="IV78" s="398">
        <v>58.4</v>
      </c>
      <c r="IW78" s="398"/>
      <c r="IX78" s="398"/>
      <c r="IY78" s="398"/>
      <c r="IZ78" s="398"/>
      <c r="JA78" s="398"/>
      <c r="JB78" s="398"/>
      <c r="JC78" s="398"/>
      <c r="JD78" s="398"/>
      <c r="JE78" s="401">
        <v>29</v>
      </c>
      <c r="JF78" s="376">
        <v>3</v>
      </c>
      <c r="JG78" s="376">
        <v>3</v>
      </c>
      <c r="JH78" s="379"/>
      <c r="JI78" s="379"/>
      <c r="JJ78" s="400"/>
      <c r="JK78" s="379"/>
      <c r="JL78" s="379"/>
      <c r="JM78" s="379"/>
      <c r="JN78" s="379"/>
      <c r="JO78" s="379"/>
      <c r="JP78" s="379"/>
      <c r="JQ78" s="379"/>
      <c r="JR78" s="379"/>
      <c r="JS78" s="379"/>
      <c r="JT78" s="379"/>
      <c r="JU78" s="379"/>
      <c r="JV78" s="379"/>
      <c r="JW78" s="379"/>
      <c r="JX78" s="379"/>
      <c r="JY78" s="379"/>
      <c r="JZ78" s="379"/>
      <c r="KA78" s="379"/>
      <c r="KB78" s="379"/>
      <c r="KC78" s="379"/>
      <c r="KD78" s="379"/>
      <c r="KE78" s="379"/>
      <c r="KF78" s="379"/>
      <c r="KG78" s="379"/>
      <c r="KH78" s="379"/>
      <c r="KI78" s="379"/>
      <c r="KJ78" s="379"/>
      <c r="KK78" s="379"/>
      <c r="KL78" s="379"/>
      <c r="KM78" s="379"/>
      <c r="KN78" s="379"/>
      <c r="KO78" s="379"/>
      <c r="KP78" s="379"/>
      <c r="KQ78" s="379"/>
      <c r="KR78" s="379"/>
      <c r="KS78" s="379"/>
      <c r="KT78" s="379"/>
      <c r="KU78" s="379"/>
      <c r="KV78" s="379"/>
      <c r="KW78" s="379"/>
      <c r="KX78" s="379"/>
      <c r="KY78" s="379"/>
      <c r="KZ78" s="379"/>
      <c r="LA78" s="379"/>
      <c r="LB78" s="379"/>
      <c r="LC78" s="379"/>
      <c r="LD78" s="379"/>
      <c r="LE78" s="379"/>
    </row>
    <row r="79" spans="1:317" ht="14.45" customHeight="1">
      <c r="A79" s="121">
        <v>238</v>
      </c>
      <c r="B79" s="121">
        <f>COUNTIFS($D$3:D79,D79,$F$3:F79,F79)</f>
        <v>1</v>
      </c>
      <c r="C79" s="177">
        <v>13668</v>
      </c>
      <c r="D79" s="231" t="s">
        <v>507</v>
      </c>
      <c r="E79" s="127" t="s">
        <v>508</v>
      </c>
      <c r="F79" s="179">
        <v>5756011811</v>
      </c>
      <c r="G79" s="124">
        <f>LEFT(H79,4)-CONCATENATE(IF(LEFT(F79, 2)&lt;MID(H79, 3, 4), 20, 19),LEFT(F79,2))</f>
        <v>63</v>
      </c>
      <c r="H79" s="275" t="s">
        <v>665</v>
      </c>
      <c r="I79" s="194" t="s">
        <v>510</v>
      </c>
      <c r="J79" s="276" t="s">
        <v>476</v>
      </c>
      <c r="K79" s="127" t="s">
        <v>477</v>
      </c>
      <c r="L79" s="124">
        <v>33</v>
      </c>
      <c r="M79" s="127" t="s">
        <v>493</v>
      </c>
      <c r="N79" s="127" t="s">
        <v>511</v>
      </c>
      <c r="O79" s="124"/>
      <c r="P79" s="124" t="s">
        <v>480</v>
      </c>
      <c r="Q79" s="320"/>
      <c r="R79" s="320"/>
      <c r="S79" s="127"/>
      <c r="T79" s="340" t="s">
        <v>481</v>
      </c>
      <c r="U79" s="340"/>
      <c r="V79" s="341" t="s">
        <v>482</v>
      </c>
      <c r="W79" s="307"/>
      <c r="X79" s="308"/>
      <c r="Y79" s="336"/>
      <c r="Z79" s="377"/>
      <c r="AA79" s="375" t="s">
        <v>568</v>
      </c>
      <c r="AB79" s="124"/>
      <c r="AC79" s="392">
        <v>23183</v>
      </c>
      <c r="AD79" s="392">
        <v>765000</v>
      </c>
      <c r="AE79" s="379">
        <v>3</v>
      </c>
      <c r="AF79" s="379">
        <v>100000</v>
      </c>
      <c r="AG79" s="379" t="s">
        <v>496</v>
      </c>
      <c r="AH79" s="392">
        <v>10000</v>
      </c>
      <c r="AI79"/>
      <c r="AJ79"/>
      <c r="AM79"/>
      <c r="AO79" s="397">
        <v>0.7</v>
      </c>
      <c r="AP79" s="132">
        <v>3.9</v>
      </c>
      <c r="AQ79" s="133">
        <v>94.7</v>
      </c>
      <c r="AR79" s="134">
        <f t="shared" si="61"/>
        <v>99.3</v>
      </c>
      <c r="AS79" s="135">
        <f t="shared" si="62"/>
        <v>0.17948717948717949</v>
      </c>
      <c r="AT79" s="136">
        <f t="shared" si="63"/>
        <v>16.997435897435899</v>
      </c>
      <c r="AU79" s="137">
        <f t="shared" si="64"/>
        <v>7.0993914807302222E-3</v>
      </c>
      <c r="AV79" s="138">
        <f t="shared" si="77"/>
        <v>0.52400000000000002</v>
      </c>
      <c r="AW79" s="138">
        <f t="shared" si="80"/>
        <v>74.857142857142861</v>
      </c>
      <c r="AX79" s="139">
        <v>0.12</v>
      </c>
      <c r="AY79" s="138">
        <f t="shared" si="81"/>
        <v>17.142857142857142</v>
      </c>
      <c r="AZ79" s="121" t="s">
        <v>485</v>
      </c>
      <c r="BA79" s="140">
        <v>61.1</v>
      </c>
      <c r="BB79" s="141" t="s">
        <v>485</v>
      </c>
      <c r="BC79" s="142">
        <v>4.1000000000000002E-2</v>
      </c>
      <c r="BD79" s="142"/>
      <c r="BE79" s="138"/>
      <c r="BF79" s="138"/>
      <c r="BG79" s="143">
        <v>5677.6923076923076</v>
      </c>
      <c r="BH79" s="143">
        <v>647.05882352941182</v>
      </c>
      <c r="BI79" s="144">
        <v>3.98</v>
      </c>
      <c r="BJ79" s="138">
        <v>68.400000000000006</v>
      </c>
      <c r="BK79" s="121">
        <v>31.6</v>
      </c>
      <c r="BL79" s="145">
        <f t="shared" si="65"/>
        <v>2.1645569620253164</v>
      </c>
      <c r="BM79" s="146">
        <v>0.13</v>
      </c>
      <c r="BN79" s="142">
        <f t="shared" si="66"/>
        <v>18.571428571428573</v>
      </c>
      <c r="BO79" s="121" t="s">
        <v>485</v>
      </c>
      <c r="BP79" s="138">
        <v>89.8</v>
      </c>
      <c r="BQ79" s="144">
        <v>72.114000000000004</v>
      </c>
      <c r="BR79" s="147">
        <v>39669</v>
      </c>
      <c r="BS79" s="142">
        <f t="shared" si="79"/>
        <v>97.6</v>
      </c>
      <c r="BT79" s="147">
        <v>59.1</v>
      </c>
      <c r="BU79" s="147">
        <v>11102</v>
      </c>
      <c r="BV79" s="142">
        <f t="shared" si="67"/>
        <v>40.9</v>
      </c>
      <c r="BW79" s="142">
        <f t="shared" si="68"/>
        <v>3.8730899999999995</v>
      </c>
      <c r="BX79" s="123">
        <v>85.6</v>
      </c>
      <c r="BY79" s="148">
        <f t="shared" si="69"/>
        <v>3.3383999999999996</v>
      </c>
      <c r="BZ79" s="147">
        <v>12</v>
      </c>
      <c r="CA79" s="148">
        <f t="shared" si="70"/>
        <v>0.46799999999999997</v>
      </c>
      <c r="CB79" s="147">
        <v>1.71</v>
      </c>
      <c r="CC79" s="148">
        <f t="shared" si="71"/>
        <v>6.6689999999999999E-2</v>
      </c>
      <c r="CD79" s="148">
        <v>4.2000000000000003E-2</v>
      </c>
      <c r="CE79" s="149">
        <v>97.9</v>
      </c>
      <c r="CF79" s="149">
        <v>13951</v>
      </c>
      <c r="CG79" s="149">
        <v>99.5</v>
      </c>
      <c r="CH79" s="149">
        <v>9949</v>
      </c>
      <c r="CI79" s="149">
        <v>95</v>
      </c>
      <c r="CJ79" s="149">
        <v>98</v>
      </c>
      <c r="CK79" s="149">
        <v>13287</v>
      </c>
      <c r="CL79" s="214">
        <f t="shared" si="72"/>
        <v>7.1333333333333329</v>
      </c>
      <c r="CM79" s="148"/>
      <c r="CN79" s="148"/>
      <c r="CO79" s="148"/>
      <c r="CP79" s="142"/>
      <c r="CQ79" s="138"/>
      <c r="CR79" s="138">
        <v>70</v>
      </c>
      <c r="CS79" s="150">
        <v>13381</v>
      </c>
      <c r="CT79" s="148"/>
      <c r="CU79" s="151"/>
      <c r="CV79" s="151"/>
      <c r="CW79" s="148"/>
      <c r="CX79" s="148"/>
      <c r="CZ79" s="148"/>
      <c r="DA79" s="152"/>
      <c r="DB79" s="153" t="s">
        <v>512</v>
      </c>
      <c r="DC79" s="154"/>
      <c r="DD79" s="155" t="s">
        <v>591</v>
      </c>
      <c r="DE79" s="124"/>
      <c r="DF79" s="124"/>
      <c r="DG79" s="124"/>
      <c r="DH79" s="236"/>
      <c r="DI79" s="190" t="s">
        <v>514</v>
      </c>
      <c r="DJ79" s="426" t="s">
        <v>496</v>
      </c>
      <c r="DK79" s="156">
        <v>2</v>
      </c>
      <c r="DL79" s="156"/>
      <c r="DM79" s="156"/>
      <c r="DN79" s="157">
        <v>1</v>
      </c>
      <c r="DO79" s="156">
        <v>0</v>
      </c>
      <c r="DP79" s="219" t="s">
        <v>681</v>
      </c>
      <c r="DQ79" s="156"/>
      <c r="DR79" s="158">
        <v>35.9</v>
      </c>
      <c r="DS79" s="124" t="s">
        <v>479</v>
      </c>
      <c r="DT79" s="124">
        <v>36110</v>
      </c>
      <c r="DU79" s="124">
        <v>93.5</v>
      </c>
      <c r="DV79" s="124">
        <v>6.5</v>
      </c>
      <c r="DW79" s="124" t="s">
        <v>479</v>
      </c>
      <c r="DX79" s="124" t="s">
        <v>479</v>
      </c>
      <c r="DY79" s="124" t="s">
        <v>479</v>
      </c>
      <c r="DZ79" s="124" t="s">
        <v>479</v>
      </c>
      <c r="EA79" s="124">
        <v>0</v>
      </c>
      <c r="EC79" s="159"/>
      <c r="ED79" s="159"/>
      <c r="EE79" s="156">
        <v>33</v>
      </c>
      <c r="EF79" s="156">
        <v>64</v>
      </c>
      <c r="EG79" s="160">
        <v>3</v>
      </c>
      <c r="EH79" s="159"/>
      <c r="EI79" s="159">
        <v>165</v>
      </c>
      <c r="EJ79" s="159">
        <v>71</v>
      </c>
      <c r="EK79" s="192">
        <f>EJ79/(EI79*EI79*0.01*0.01)</f>
        <v>26.078971533516988</v>
      </c>
      <c r="EL79" s="156">
        <v>1</v>
      </c>
      <c r="EM79" s="127" t="s">
        <v>499</v>
      </c>
      <c r="EN79" s="156" t="s">
        <v>500</v>
      </c>
      <c r="EO79" s="156">
        <v>3</v>
      </c>
      <c r="EP79" s="156">
        <v>3</v>
      </c>
      <c r="EQ79" s="159" t="s">
        <v>666</v>
      </c>
      <c r="ER79" s="161">
        <v>42115</v>
      </c>
      <c r="ES79" s="311">
        <v>13668</v>
      </c>
      <c r="ET79" s="404">
        <v>75</v>
      </c>
      <c r="EU79" s="404">
        <v>232067</v>
      </c>
      <c r="EV79" s="404">
        <v>4842</v>
      </c>
      <c r="EW79" s="404">
        <v>39780</v>
      </c>
      <c r="EX79" s="404">
        <v>215282</v>
      </c>
      <c r="EY79" s="335">
        <f t="shared" si="73"/>
        <v>23582.315737298635</v>
      </c>
      <c r="EZ79" s="407">
        <f t="shared" si="57"/>
        <v>778216.41933085502</v>
      </c>
      <c r="FA79" s="390"/>
      <c r="FB79" s="390"/>
      <c r="FC79" s="390"/>
      <c r="FD79" s="390"/>
      <c r="FE79" s="402"/>
      <c r="FF79" s="402"/>
      <c r="FG79" s="402"/>
      <c r="FH79" s="289"/>
      <c r="FI79" s="409"/>
      <c r="FJ79" s="291"/>
      <c r="FK79" s="292"/>
      <c r="FL79" s="395"/>
      <c r="FM79" s="163"/>
      <c r="FN79" s="121"/>
      <c r="FO79" s="168">
        <f t="shared" si="74"/>
        <v>23.183</v>
      </c>
      <c r="FQ79" s="136">
        <f t="shared" si="75"/>
        <v>92.767174996875909</v>
      </c>
      <c r="FR79" s="169">
        <f t="shared" si="76"/>
        <v>23.582315737298636</v>
      </c>
      <c r="FS79" s="170"/>
      <c r="FT79" s="193">
        <v>190</v>
      </c>
      <c r="FU79" s="216" t="s">
        <v>479</v>
      </c>
      <c r="FV79" s="176" t="s">
        <v>580</v>
      </c>
      <c r="FW79" s="176" t="s">
        <v>667</v>
      </c>
      <c r="FX79" s="124">
        <v>1</v>
      </c>
      <c r="FY79" s="127" t="s">
        <v>499</v>
      </c>
      <c r="FZ79" s="124">
        <v>1</v>
      </c>
      <c r="GA79" s="194" t="s">
        <v>525</v>
      </c>
      <c r="GE79" s="127">
        <v>1</v>
      </c>
      <c r="GF79" s="195" t="s">
        <v>668</v>
      </c>
      <c r="GG79" s="176" t="s">
        <v>669</v>
      </c>
      <c r="GH79" s="124">
        <v>0</v>
      </c>
      <c r="GI79" s="194">
        <v>0</v>
      </c>
      <c r="GJ79" s="176" t="s">
        <v>528</v>
      </c>
      <c r="GK79" s="375"/>
      <c r="GL79" s="172">
        <v>44134</v>
      </c>
      <c r="GM79" s="411" t="s">
        <v>583</v>
      </c>
      <c r="GN79" s="173">
        <f>DATEDIF(ER79,GL79,"m")</f>
        <v>66</v>
      </c>
      <c r="GO79" s="412" t="s">
        <v>489</v>
      </c>
      <c r="GS79" s="413"/>
      <c r="GT79" s="375"/>
      <c r="GU79" s="375"/>
      <c r="GW79" s="196">
        <v>3.9</v>
      </c>
      <c r="GX79" s="196">
        <v>0</v>
      </c>
      <c r="GY79" s="196">
        <v>44039.79</v>
      </c>
      <c r="GZ79" s="196">
        <v>0</v>
      </c>
      <c r="HA79" s="196">
        <v>0</v>
      </c>
      <c r="HB79" s="196">
        <v>0</v>
      </c>
      <c r="HC79" s="196">
        <v>424518.9</v>
      </c>
      <c r="HD79" s="196">
        <v>0</v>
      </c>
      <c r="HE79" s="196">
        <v>1108.5999999999999</v>
      </c>
      <c r="HF79" s="196">
        <v>0</v>
      </c>
      <c r="HG79" s="196">
        <v>0</v>
      </c>
      <c r="HH79" s="196">
        <v>0</v>
      </c>
      <c r="HI79" s="196">
        <v>243.01</v>
      </c>
      <c r="HJ79" s="400"/>
      <c r="HK79" s="400">
        <v>51.1</v>
      </c>
      <c r="HL79" s="400">
        <v>86.8</v>
      </c>
      <c r="HM79" s="400">
        <v>10747</v>
      </c>
      <c r="HN79" s="400">
        <v>68.400000000000006</v>
      </c>
      <c r="HO79" s="400">
        <v>91.9</v>
      </c>
      <c r="HP79" s="400">
        <v>11403</v>
      </c>
      <c r="HQ79" s="400"/>
      <c r="HR79" s="400"/>
      <c r="HS79" s="400"/>
      <c r="HT79" s="400"/>
      <c r="HU79" s="400"/>
      <c r="HV79" s="400">
        <v>95.6</v>
      </c>
      <c r="HW79" s="400">
        <v>6120</v>
      </c>
      <c r="HX79" s="400">
        <v>84.3</v>
      </c>
      <c r="HY79" s="400">
        <v>88.7</v>
      </c>
      <c r="HZ79" s="400">
        <v>65.2</v>
      </c>
      <c r="IA79" s="400">
        <v>75.2</v>
      </c>
      <c r="IB79" s="400">
        <v>96</v>
      </c>
      <c r="IC79" s="400">
        <v>22502</v>
      </c>
      <c r="ID79" s="400">
        <v>82.2</v>
      </c>
      <c r="IE79" s="400">
        <v>61</v>
      </c>
      <c r="IF79" s="400">
        <v>74.400000000000006</v>
      </c>
      <c r="IG79" s="400">
        <v>91.7</v>
      </c>
      <c r="IH79" s="400">
        <v>14652</v>
      </c>
      <c r="II79" s="400">
        <v>86.3</v>
      </c>
      <c r="IJ79" s="400">
        <v>48.6</v>
      </c>
      <c r="IK79" s="400">
        <v>90.1</v>
      </c>
      <c r="IL79" s="400">
        <v>14995</v>
      </c>
      <c r="IM79" s="400">
        <v>73.599999999999994</v>
      </c>
      <c r="IN79" s="400">
        <v>82.3</v>
      </c>
      <c r="IO79" s="400">
        <v>4057</v>
      </c>
      <c r="IP79" s="400">
        <v>67.400000000000006</v>
      </c>
      <c r="IQ79" s="400">
        <v>65.7</v>
      </c>
      <c r="IR79" s="400">
        <v>47.2</v>
      </c>
      <c r="IS79" s="400">
        <v>48.5</v>
      </c>
      <c r="IT79" s="400">
        <v>89.7</v>
      </c>
      <c r="IU79" s="400">
        <v>14516</v>
      </c>
      <c r="IV79" s="400">
        <v>62</v>
      </c>
      <c r="IW79" s="400">
        <v>40.1</v>
      </c>
      <c r="IX79" s="400">
        <v>50.9</v>
      </c>
      <c r="IY79" s="400">
        <v>98.6</v>
      </c>
      <c r="IZ79" s="400">
        <v>6866</v>
      </c>
      <c r="JA79" s="400">
        <v>56.3</v>
      </c>
      <c r="JB79" s="400">
        <v>72.8</v>
      </c>
      <c r="JC79" s="400">
        <v>84.4</v>
      </c>
      <c r="JD79" s="400">
        <v>43</v>
      </c>
      <c r="JE79" s="400">
        <v>42</v>
      </c>
      <c r="JF79" s="376">
        <v>5</v>
      </c>
      <c r="JG79" s="376"/>
      <c r="JH79" s="400"/>
      <c r="JI79" s="400"/>
      <c r="JJ79" s="400"/>
      <c r="JK79" s="379"/>
      <c r="JL79" s="379"/>
      <c r="JM79" s="379"/>
      <c r="JN79" s="379"/>
      <c r="JO79" s="379"/>
      <c r="JP79" s="379"/>
      <c r="JQ79" s="379"/>
      <c r="JR79" s="379"/>
      <c r="JS79" s="379"/>
      <c r="JT79" s="379"/>
      <c r="JU79" s="379"/>
      <c r="JV79" s="379"/>
      <c r="JW79" s="379"/>
      <c r="JX79" s="379"/>
      <c r="JY79" s="379"/>
      <c r="JZ79" s="379"/>
      <c r="KA79" s="379"/>
      <c r="KB79" s="379"/>
      <c r="KC79" s="379"/>
      <c r="KD79" s="379"/>
      <c r="KE79" s="379"/>
      <c r="KF79" s="379"/>
      <c r="KG79" s="379"/>
      <c r="KH79" s="379"/>
      <c r="KI79" s="379"/>
      <c r="KJ79" s="379"/>
      <c r="KK79" s="379"/>
      <c r="KL79" s="379"/>
      <c r="KM79" s="379"/>
      <c r="KN79" s="379"/>
      <c r="KO79" s="379"/>
      <c r="KP79" s="379"/>
      <c r="KQ79" s="379"/>
      <c r="KR79" s="379"/>
      <c r="KS79" s="379"/>
      <c r="KT79" s="379"/>
      <c r="KU79" s="379"/>
      <c r="KV79" s="379"/>
      <c r="KW79" s="379"/>
      <c r="KX79" s="379"/>
      <c r="KY79" s="379"/>
      <c r="KZ79" s="379"/>
      <c r="LA79" s="379"/>
      <c r="LB79" s="379"/>
      <c r="LC79" s="379"/>
      <c r="LD79" s="379"/>
      <c r="LE79" s="379"/>
    </row>
  </sheetData>
  <autoFilter ref="A2:LY79">
    <sortState ref="A3:LY79">
      <sortCondition ref="D2:D79"/>
    </sortState>
  </autoFilter>
  <conditionalFormatting sqref="AX3:AX1048576">
    <cfRule type="cellIs" dxfId="4" priority="716" operator="greaterThanOrEqual">
      <formula>7</formula>
    </cfRule>
  </conditionalFormatting>
  <conditionalFormatting sqref="CL1:CL1048576">
    <cfRule type="cellIs" dxfId="3" priority="714" operator="lessThanOrEqual">
      <formula>0.3</formula>
    </cfRule>
    <cfRule type="cellIs" dxfId="2" priority="715" operator="greaterThanOrEqual">
      <formula>3</formula>
    </cfRule>
  </conditionalFormatting>
  <conditionalFormatting sqref="BL1:BL1048576">
    <cfRule type="cellIs" dxfId="1" priority="705" stopIfTrue="1" operator="lessThanOrEqual">
      <formula>0.549</formula>
    </cfRule>
    <cfRule type="cellIs" dxfId="0" priority="706" operator="greaterThanOrEqual">
      <formula>2.5</formula>
    </cfRule>
  </conditionalFormatting>
  <conditionalFormatting sqref="BG1">
    <cfRule type="colorScale" priority="38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M1:CM1048576">
    <cfRule type="colorScale" priority="7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N1:CN1048576">
    <cfRule type="colorScale" priority="7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O1:CO1048576 CP2:CV2">
    <cfRule type="colorScale" priority="7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R1:BR1048576">
    <cfRule type="colorScale" priority="7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H1:BH1048576">
    <cfRule type="colorScale" priority="7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U1:BU1048576">
    <cfRule type="colorScale" priority="7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T1:GT1048576">
    <cfRule type="colorScale" priority="7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D1:BD1048576">
    <cfRule type="colorScale" priority="7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E1:BE1048576">
    <cfRule type="colorScale" priority="7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F1:BF1048576">
    <cfRule type="colorScale" priority="7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V3:CV1048576 CV1">
    <cfRule type="colorScale" priority="7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Q1:CQ1048576">
    <cfRule type="colorScale" priority="7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P1:CP1048576">
    <cfRule type="colorScale" priority="7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R1:CR1048576">
    <cfRule type="colorScale" priority="7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S1:CS1048576 CT2:CV2">
    <cfRule type="colorScale" priority="79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W1:GW1048576">
    <cfRule type="colorScale" priority="79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X1:GX1048576">
    <cfRule type="colorScale" priority="79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Y1:GY1048576">
    <cfRule type="colorScale" priority="80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A1:HA1048576">
    <cfRule type="colorScale" priority="80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B1:HB1048576">
    <cfRule type="colorScale" priority="80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C1:HC1048576">
    <cfRule type="colorScale" priority="8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D1:HD1048576">
    <cfRule type="colorScale" priority="8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E1:HE1048576">
    <cfRule type="colorScale" priority="8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F1:HF1048576">
    <cfRule type="colorScale" priority="8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G1:HG1048576">
    <cfRule type="colorScale" priority="8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H1:HH1048576">
    <cfRule type="colorScale" priority="8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R53:JD1048576 HK46:HP46 HK1:HP3 HR46:JD46 HR1:JD3 JH1:JJ1048576 HI1:HI1048576 HK53:HP1048576">
    <cfRule type="colorScale" priority="8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U1:GU1048576">
    <cfRule type="colorScale" priority="8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T3:CT1048576 CT1">
    <cfRule type="colorScale" priority="84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U3:CU1048576 CU1">
    <cfRule type="colorScale" priority="8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W1:CW1048576">
    <cfRule type="colorScale" priority="8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X1:CX1048576">
    <cfRule type="colorScale" priority="8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Y1:CY1048576">
    <cfRule type="colorScale" priority="8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CO1:CO1048576">
    <cfRule type="colorScale" priority="87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G2:BG1048576">
    <cfRule type="colorScale" priority="88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R47:JD1048576 HK1:HP45 HR1:JD45 JH1:JI1 HK47:HP1048576">
    <cfRule type="colorScale" priority="88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K46:HP46 JC1:JD45 HR46:JD46 JH1:JI1048576 JC47:JD1048576">
    <cfRule type="colorScale" priority="89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H1:JI1048576 JC1:JD1048576">
    <cfRule type="colorScale" priority="90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K1:HK1048576">
    <cfRule type="colorScale" priority="9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L1:HL1048576">
    <cfRule type="colorScale" priority="91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M1:HM1048576">
    <cfRule type="colorScale" priority="9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N1:HN1048576">
    <cfRule type="colorScale" priority="9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O1:HO1048576">
    <cfRule type="colorScale" priority="9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P1:HP1048576">
    <cfRule type="colorScale" priority="92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R1:HR1048576">
    <cfRule type="colorScale" priority="9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S1:HS1048576">
    <cfRule type="colorScale" priority="9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T1:HT1048576">
    <cfRule type="colorScale" priority="9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U1:HU1048576">
    <cfRule type="colorScale" priority="93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V1:HV1048576">
    <cfRule type="colorScale" priority="9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W1:HW1048576">
    <cfRule type="colorScale" priority="9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X1:HX1048576">
    <cfRule type="colorScale" priority="94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Y1:HY1048576">
    <cfRule type="colorScale" priority="95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Z1:HZ1048576">
    <cfRule type="colorScale" priority="95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A1:IA1048576">
    <cfRule type="colorScale" priority="95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B1:IB1048576">
    <cfRule type="colorScale" priority="96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C1:IS1048576">
    <cfRule type="colorScale" priority="96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T1:IT1048576">
    <cfRule type="colorScale" priority="96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U1:IU1048576">
    <cfRule type="colorScale" priority="96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V1:IV1048576">
    <cfRule type="colorScale" priority="97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W1:IW1048576">
    <cfRule type="colorScale" priority="97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X1:IX1048576">
    <cfRule type="colorScale" priority="97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Y1:IY1048576">
    <cfRule type="colorScale" priority="98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Z1:IZ1048576">
    <cfRule type="colorScale" priority="98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A1:JA1048576">
    <cfRule type="colorScale" priority="98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B1:JB1048576">
    <cfRule type="colorScale" priority="99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C1:JC1048576">
    <cfRule type="colorScale" priority="99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D1:JD1048576">
    <cfRule type="colorScale" priority="99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H1:JH1048576">
    <cfRule type="colorScale" priority="99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I1:JI1048576">
    <cfRule type="colorScale" priority="100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R47:JB1048576 HK1:HP45 HR1:JB45 HK47:HP1048576">
    <cfRule type="colorScale" priority="100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R1:JB1048576 HK1:HP1048576">
    <cfRule type="colorScale" priority="10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J1:IJ1048576">
    <cfRule type="colorScale" priority="10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S1:IS1048576">
    <cfRule type="colorScale" priority="10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R1:IR1048576">
    <cfRule type="colorScale" priority="10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Q1:IQ1048576">
    <cfRule type="colorScale" priority="10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P1:IP1048576">
    <cfRule type="colorScale" priority="103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O1:IO1048576">
    <cfRule type="colorScale" priority="10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N1:IN1048576">
    <cfRule type="colorScale" priority="10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M1:IM1048576">
    <cfRule type="colorScale" priority="10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L1:IL1048576">
    <cfRule type="colorScale" priority="10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K1:IK1048576">
    <cfRule type="colorScale" priority="104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H1:IH1048576">
    <cfRule type="colorScale" priority="104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G1:IG1048576">
    <cfRule type="colorScale" priority="105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I1:II1048576">
    <cfRule type="colorScale" priority="105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F1:IF1048576">
    <cfRule type="colorScale" priority="105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E1:IE1048576">
    <cfRule type="colorScale" priority="106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D1:ID1048576">
    <cfRule type="colorScale" priority="106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C1:IC1048576">
    <cfRule type="colorScale" priority="106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HI1:HI1048576">
    <cfRule type="colorScale" priority="107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BG1:BG1048576">
    <cfRule type="colorScale" priority="108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" right="0" top="0.74803149606299213" bottom="0.74803149606299213" header="0.31496062992125984" footer="0.31496062992125984"/>
  <pageSetup paperSize="9" scale="11" fitToHeight="0" orientation="portrait" horizontalDpi="4294967294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ORTHO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</dc:creator>
  <cp:lastModifiedBy>66066</cp:lastModifiedBy>
  <dcterms:created xsi:type="dcterms:W3CDTF">2021-04-14T13:53:53Z</dcterms:created>
  <dcterms:modified xsi:type="dcterms:W3CDTF">2021-05-07T09:32:09Z</dcterms:modified>
</cp:coreProperties>
</file>